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Viktor_apps_good\Rigging_App\app\Data_input\"/>
    </mc:Choice>
  </mc:AlternateContent>
  <xr:revisionPtr revIDLastSave="0" documentId="13_ncr:1_{FD3F29DB-BE6C-4035-A735-89B77B11C35C}" xr6:coauthVersionLast="47" xr6:coauthVersionMax="47" xr10:uidLastSave="{00000000-0000-0000-0000-000000000000}"/>
  <bookViews>
    <workbookView xWindow="-110" yWindow="-110" windowWidth="19420" windowHeight="10420" tabRatio="709" xr2:uid="{00000000-000D-0000-FFFF-FFFF00000000}"/>
  </bookViews>
  <sheets>
    <sheet name="Hijsmateriaal 1.4" sheetId="15" r:id="rId1"/>
    <sheet name="TL4" sheetId="36" r:id="rId2"/>
    <sheet name="TL7" sheetId="38" r:id="rId3"/>
    <sheet name="Vlaardingen-R'dam" sheetId="40" r:id="rId4"/>
    <sheet name="Lifting beams BOMS" sheetId="41" r:id="rId5"/>
    <sheet name="Tijdelijk-1" sheetId="12" state="hidden" r:id="rId6"/>
    <sheet name="Werkblad" sheetId="3" state="hidden" r:id="rId7"/>
  </sheets>
  <definedNames>
    <definedName name="_xlnm._FilterDatabase" localSheetId="0" hidden="1">'Hijsmateriaal 1.4'!$B$1:$IW$2949</definedName>
    <definedName name="_xlnm._FilterDatabase" localSheetId="6" hidden="1">Werkblad!$A$1:$BX$10</definedName>
    <definedName name="_xlnm.Print_Area" localSheetId="4">'Lifting beams BOMS'!$A$2:$K$219</definedName>
    <definedName name="_xlnm.Print_Area" localSheetId="5">'Tijdelijk-1'!$A:$G</definedName>
    <definedName name="_xlnm.Print_Area" localSheetId="1">'TL4'!$A$2:$J$72</definedName>
    <definedName name="_xlnm.Print_Area" localSheetId="2">'TL7'!$A$2:$J$58</definedName>
    <definedName name="_xlnm.Print_Area" localSheetId="3">'Vlaardingen-R''dam'!$A$2:$K$314</definedName>
    <definedName name="_xlnm.Print_Titles" localSheetId="0">'Hijsmateriaal 1.4'!$1:$1</definedName>
    <definedName name="_xlnm.Print_Titles" localSheetId="6">Werkblad!$1:$1</definedName>
    <definedName name="Z_003D48AE_F677_4431_A859_2F2C2EDAF4ED_.wvu.PrintTitles" localSheetId="0" hidden="1">'Hijsmateriaal 1.4'!$1:$1</definedName>
    <definedName name="Z_003D48AE_F677_4431_A859_2F2C2EDAF4ED_.wvu.PrintTitles" localSheetId="6" hidden="1">Werkblad!$1:$1</definedName>
  </definedNames>
  <calcPr calcId="191028"/>
  <customWorkbookViews>
    <customWorkbookView name="W. van Asperen - Persoonlijke weergave" guid="{003D48AE-F677-4431-A859-2F2C2EDAF4ED}" mergeInterval="0" personalView="1" maximized="1" windowWidth="1020" windowHeight="608" activeSheetId="4"/>
  </customWorkbookView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397" i="15" l="1"/>
  <c r="AJ2687" i="15"/>
  <c r="Z2687" i="15"/>
  <c r="AJ2686" i="15"/>
  <c r="Z2686" i="15"/>
  <c r="Z2685" i="15"/>
  <c r="S709" i="15"/>
  <c r="AA218" i="15"/>
  <c r="J218" i="15"/>
  <c r="AC218" i="15"/>
  <c r="AJ218" i="15"/>
  <c r="J219" i="15"/>
  <c r="AA219" i="15"/>
  <c r="AC219" i="15"/>
  <c r="AJ219" i="15"/>
  <c r="J220" i="15"/>
  <c r="AA220" i="15"/>
  <c r="AJ220" i="15"/>
  <c r="M312" i="41"/>
  <c r="L312" i="41"/>
  <c r="M311" i="41"/>
  <c r="L311" i="41"/>
  <c r="M310" i="41"/>
  <c r="L310" i="41"/>
  <c r="M309" i="41"/>
  <c r="L309" i="41"/>
  <c r="M308" i="41"/>
  <c r="L308" i="41"/>
  <c r="M307" i="41"/>
  <c r="L307" i="41"/>
  <c r="M306" i="41"/>
  <c r="L306" i="41"/>
  <c r="M305" i="41"/>
  <c r="L305" i="41"/>
  <c r="M304" i="41"/>
  <c r="L304" i="41"/>
  <c r="M303" i="41"/>
  <c r="L303" i="41"/>
  <c r="M302" i="41"/>
  <c r="L302" i="41"/>
  <c r="M301" i="41"/>
  <c r="L301" i="41"/>
  <c r="M300" i="41"/>
  <c r="L300" i="41"/>
  <c r="M299" i="41"/>
  <c r="L299" i="41"/>
  <c r="M298" i="41"/>
  <c r="L298" i="41"/>
  <c r="M297" i="41"/>
  <c r="L297" i="41"/>
  <c r="M296" i="41"/>
  <c r="L296" i="41"/>
  <c r="M295" i="41"/>
  <c r="L295" i="41"/>
  <c r="M294" i="41"/>
  <c r="L294" i="41"/>
  <c r="M293" i="41"/>
  <c r="L293" i="41"/>
  <c r="M292" i="41"/>
  <c r="L292" i="41"/>
  <c r="M291" i="41"/>
  <c r="L291" i="41"/>
  <c r="M290" i="41"/>
  <c r="L290" i="41"/>
  <c r="M289" i="41"/>
  <c r="L289" i="41"/>
  <c r="M288" i="41"/>
  <c r="L288" i="41"/>
  <c r="M287" i="41"/>
  <c r="L287" i="41"/>
  <c r="M286" i="41"/>
  <c r="L286" i="41"/>
  <c r="M285" i="41"/>
  <c r="L285" i="41"/>
  <c r="M284" i="41"/>
  <c r="L284" i="41"/>
  <c r="M283" i="41"/>
  <c r="L283" i="41"/>
  <c r="M282" i="41"/>
  <c r="L282" i="41"/>
  <c r="M281" i="41"/>
  <c r="L281" i="41"/>
  <c r="M280" i="41"/>
  <c r="L280" i="41"/>
  <c r="M279" i="41"/>
  <c r="L279" i="41"/>
  <c r="E277" i="41"/>
  <c r="B277" i="41"/>
  <c r="A277" i="41"/>
  <c r="M274" i="41"/>
  <c r="L274" i="41"/>
  <c r="M273" i="41"/>
  <c r="L273" i="41"/>
  <c r="M272" i="41"/>
  <c r="L272" i="41"/>
  <c r="M271" i="41"/>
  <c r="L271" i="41"/>
  <c r="M270" i="41"/>
  <c r="L270" i="41"/>
  <c r="M269" i="41"/>
  <c r="L269" i="41"/>
  <c r="M268" i="41"/>
  <c r="L268" i="41"/>
  <c r="M267" i="41"/>
  <c r="L267" i="41"/>
  <c r="M266" i="41"/>
  <c r="L266" i="41"/>
  <c r="M265" i="41"/>
  <c r="L265" i="41"/>
  <c r="M264" i="41"/>
  <c r="L264" i="41"/>
  <c r="M263" i="41"/>
  <c r="L263" i="41"/>
  <c r="M262" i="41"/>
  <c r="L262" i="41"/>
  <c r="M261" i="41"/>
  <c r="L261" i="41"/>
  <c r="M260" i="41"/>
  <c r="L260" i="41"/>
  <c r="M259" i="41"/>
  <c r="L259" i="41"/>
  <c r="M258" i="41"/>
  <c r="L258" i="41"/>
  <c r="M257" i="41"/>
  <c r="L257" i="41"/>
  <c r="M256" i="41"/>
  <c r="L256" i="41"/>
  <c r="M255" i="41"/>
  <c r="L255" i="41"/>
  <c r="M254" i="41"/>
  <c r="L254" i="41"/>
  <c r="M253" i="41"/>
  <c r="L253" i="41"/>
  <c r="M252" i="41"/>
  <c r="L252" i="41"/>
  <c r="M251" i="41"/>
  <c r="L251" i="41"/>
  <c r="M250" i="41"/>
  <c r="L250" i="41"/>
  <c r="M249" i="41"/>
  <c r="L249" i="41"/>
  <c r="M248" i="41"/>
  <c r="L248" i="41"/>
  <c r="M247" i="41"/>
  <c r="L247" i="41"/>
  <c r="M246" i="41"/>
  <c r="L246" i="41"/>
  <c r="M245" i="41"/>
  <c r="L245" i="41"/>
  <c r="M244" i="41"/>
  <c r="L244" i="41"/>
  <c r="M243" i="41"/>
  <c r="L243" i="41"/>
  <c r="M242" i="41"/>
  <c r="L242" i="41"/>
  <c r="M241" i="41"/>
  <c r="L241" i="41"/>
  <c r="M240" i="41"/>
  <c r="L240" i="41"/>
  <c r="M239" i="41"/>
  <c r="L239" i="41"/>
  <c r="M238" i="41"/>
  <c r="L238" i="41"/>
  <c r="M237" i="41"/>
  <c r="L237" i="41"/>
  <c r="M236" i="41"/>
  <c r="L236" i="41"/>
  <c r="M235" i="41"/>
  <c r="L235" i="41"/>
  <c r="M234" i="41"/>
  <c r="L234" i="41"/>
  <c r="M233" i="41"/>
  <c r="L233" i="41"/>
  <c r="M232" i="41"/>
  <c r="L232" i="41"/>
  <c r="M231" i="41"/>
  <c r="L231" i="41"/>
  <c r="I228" i="41"/>
  <c r="I277" i="41" s="1"/>
  <c r="E228" i="41"/>
  <c r="B228" i="41"/>
  <c r="A228" i="41"/>
  <c r="M225" i="41"/>
  <c r="L225" i="41"/>
  <c r="M224" i="41"/>
  <c r="L224" i="41"/>
  <c r="M223" i="41"/>
  <c r="L223" i="41"/>
  <c r="M222" i="41"/>
  <c r="L222" i="41"/>
  <c r="M219" i="41"/>
  <c r="L219" i="41"/>
  <c r="M218" i="41"/>
  <c r="L218" i="41"/>
  <c r="M217" i="41"/>
  <c r="L217" i="41"/>
  <c r="M216" i="41"/>
  <c r="L216" i="41"/>
  <c r="M215" i="41"/>
  <c r="L215" i="41"/>
  <c r="M214" i="41"/>
  <c r="L214" i="41"/>
  <c r="M213" i="41"/>
  <c r="L213" i="41"/>
  <c r="M212" i="41"/>
  <c r="L212" i="41"/>
  <c r="M211" i="41"/>
  <c r="L211" i="41"/>
  <c r="M210" i="41"/>
  <c r="L210" i="41"/>
  <c r="M209" i="41"/>
  <c r="L209" i="41"/>
  <c r="M208" i="41"/>
  <c r="L208" i="41"/>
  <c r="M207" i="41"/>
  <c r="L207" i="41"/>
  <c r="M206" i="41"/>
  <c r="L206" i="41"/>
  <c r="M205" i="41"/>
  <c r="L205" i="41"/>
  <c r="M204" i="41"/>
  <c r="L204" i="41"/>
  <c r="M203" i="41"/>
  <c r="L203" i="41"/>
  <c r="M202" i="41"/>
  <c r="L202" i="41"/>
  <c r="M201" i="41"/>
  <c r="L201" i="41"/>
  <c r="M200" i="41"/>
  <c r="L200" i="41"/>
  <c r="M199" i="41"/>
  <c r="L199" i="41"/>
  <c r="M198" i="41"/>
  <c r="L198" i="41"/>
  <c r="M197" i="41"/>
  <c r="L197" i="41"/>
  <c r="M196" i="41"/>
  <c r="L196" i="41"/>
  <c r="M195" i="41"/>
  <c r="L195" i="41"/>
  <c r="M194" i="41"/>
  <c r="L194" i="41"/>
  <c r="M193" i="41"/>
  <c r="L193" i="41"/>
  <c r="M192" i="41"/>
  <c r="L192" i="41"/>
  <c r="M191" i="41"/>
  <c r="L191" i="41"/>
  <c r="M190" i="41"/>
  <c r="L190" i="41"/>
  <c r="M189" i="41"/>
  <c r="L189" i="41"/>
  <c r="M188" i="41"/>
  <c r="L188" i="41"/>
  <c r="M187" i="41"/>
  <c r="L187" i="41"/>
  <c r="M186" i="41"/>
  <c r="L186" i="41"/>
  <c r="M185" i="41"/>
  <c r="L185" i="41"/>
  <c r="M184" i="41"/>
  <c r="L184" i="41"/>
  <c r="M183" i="41"/>
  <c r="L183" i="41"/>
  <c r="M182" i="41"/>
  <c r="L182" i="41"/>
  <c r="M181" i="41"/>
  <c r="L181" i="41"/>
  <c r="M180" i="41"/>
  <c r="L180" i="41"/>
  <c r="M179" i="41"/>
  <c r="L179" i="41"/>
  <c r="M178" i="41"/>
  <c r="L178" i="41"/>
  <c r="M177" i="41"/>
  <c r="L177" i="41"/>
  <c r="M176" i="41"/>
  <c r="L176" i="41"/>
  <c r="M175" i="41"/>
  <c r="L175" i="41"/>
  <c r="M174" i="41"/>
  <c r="L174" i="41"/>
  <c r="M173" i="41"/>
  <c r="L173" i="41"/>
  <c r="M172" i="41"/>
  <c r="L172" i="41"/>
  <c r="M171" i="41"/>
  <c r="L171" i="41"/>
  <c r="M170" i="41"/>
  <c r="L170" i="41"/>
  <c r="P167" i="41"/>
  <c r="F167" i="41"/>
  <c r="H167" i="41" s="1"/>
  <c r="M164" i="41"/>
  <c r="L164" i="41"/>
  <c r="M163" i="41"/>
  <c r="L163" i="41"/>
  <c r="M162" i="41"/>
  <c r="L162" i="41"/>
  <c r="M161" i="41"/>
  <c r="L161" i="41"/>
  <c r="M160" i="41"/>
  <c r="L160" i="41"/>
  <c r="M159" i="41"/>
  <c r="L159" i="41"/>
  <c r="M158" i="41"/>
  <c r="L158" i="41"/>
  <c r="I158" i="41" s="1"/>
  <c r="M157" i="41"/>
  <c r="L157" i="41"/>
  <c r="M156" i="41"/>
  <c r="L156" i="41"/>
  <c r="M155" i="41"/>
  <c r="L155" i="41"/>
  <c r="M154" i="41"/>
  <c r="L154" i="41"/>
  <c r="M153" i="41"/>
  <c r="L153" i="41"/>
  <c r="M152" i="41"/>
  <c r="L152" i="41"/>
  <c r="M151" i="41"/>
  <c r="L151" i="41"/>
  <c r="M150" i="41"/>
  <c r="L150" i="41"/>
  <c r="M149" i="41"/>
  <c r="L149" i="41"/>
  <c r="M148" i="41"/>
  <c r="L148" i="41"/>
  <c r="M147" i="41"/>
  <c r="L147" i="41"/>
  <c r="M146" i="41"/>
  <c r="L146" i="41"/>
  <c r="K146" i="41" s="1"/>
  <c r="M145" i="41"/>
  <c r="L145" i="41"/>
  <c r="M144" i="41"/>
  <c r="L144" i="41"/>
  <c r="M143" i="41"/>
  <c r="L143" i="41"/>
  <c r="M142" i="41"/>
  <c r="L142" i="41"/>
  <c r="M141" i="41"/>
  <c r="L141" i="41"/>
  <c r="M140" i="41"/>
  <c r="L140" i="41"/>
  <c r="M139" i="41"/>
  <c r="L139" i="41"/>
  <c r="M138" i="41"/>
  <c r="L138" i="41"/>
  <c r="M137" i="41"/>
  <c r="L137" i="41"/>
  <c r="M136" i="41"/>
  <c r="L136" i="41"/>
  <c r="P133" i="41"/>
  <c r="F133" i="41"/>
  <c r="H133" i="41" s="1"/>
  <c r="M130" i="41"/>
  <c r="L130" i="41"/>
  <c r="M129" i="41"/>
  <c r="L129" i="41"/>
  <c r="M128" i="41"/>
  <c r="L128" i="41"/>
  <c r="M127" i="41"/>
  <c r="L127" i="41"/>
  <c r="M126" i="41"/>
  <c r="L126" i="41"/>
  <c r="M125" i="41"/>
  <c r="L125" i="41"/>
  <c r="M124" i="41"/>
  <c r="L124" i="41"/>
  <c r="M123" i="41"/>
  <c r="L123" i="41"/>
  <c r="M122" i="41"/>
  <c r="L122" i="41"/>
  <c r="D122" i="41" s="1"/>
  <c r="M121" i="41"/>
  <c r="L121" i="41"/>
  <c r="M120" i="41"/>
  <c r="L120" i="41"/>
  <c r="M119" i="41"/>
  <c r="L119" i="41"/>
  <c r="M118" i="41"/>
  <c r="L118" i="41"/>
  <c r="M117" i="41"/>
  <c r="L117" i="41"/>
  <c r="E117" i="41" s="1"/>
  <c r="F117" i="41" s="1"/>
  <c r="M116" i="41"/>
  <c r="L116" i="41"/>
  <c r="M115" i="41"/>
  <c r="L115" i="41"/>
  <c r="M114" i="41"/>
  <c r="L114" i="41"/>
  <c r="M113" i="41"/>
  <c r="L113" i="41"/>
  <c r="M112" i="41"/>
  <c r="L112" i="41"/>
  <c r="M111" i="41"/>
  <c r="L111" i="41"/>
  <c r="M110" i="41"/>
  <c r="L110" i="41"/>
  <c r="M109" i="41"/>
  <c r="L109" i="41"/>
  <c r="M108" i="41"/>
  <c r="L108" i="41"/>
  <c r="M107" i="41"/>
  <c r="L107" i="41"/>
  <c r="M106" i="41"/>
  <c r="L106" i="41"/>
  <c r="M105" i="41"/>
  <c r="L105" i="41"/>
  <c r="M104" i="41"/>
  <c r="L104" i="41"/>
  <c r="M103" i="41"/>
  <c r="L103" i="41"/>
  <c r="M102" i="41"/>
  <c r="L102" i="41"/>
  <c r="M101" i="41"/>
  <c r="L101" i="41"/>
  <c r="M100" i="41"/>
  <c r="L100" i="41"/>
  <c r="M99" i="41"/>
  <c r="L99" i="41"/>
  <c r="M98" i="41"/>
  <c r="L98" i="41"/>
  <c r="M97" i="41"/>
  <c r="L97" i="41"/>
  <c r="M96" i="41"/>
  <c r="L96" i="41"/>
  <c r="M95" i="41"/>
  <c r="L95" i="41"/>
  <c r="M94" i="41"/>
  <c r="L94" i="41"/>
  <c r="M93" i="41"/>
  <c r="L93" i="41"/>
  <c r="M92" i="41"/>
  <c r="L92" i="41"/>
  <c r="M91" i="41"/>
  <c r="L91" i="41"/>
  <c r="M90" i="41"/>
  <c r="L90" i="41"/>
  <c r="M89" i="41"/>
  <c r="L89" i="41"/>
  <c r="M88" i="41"/>
  <c r="L88" i="41"/>
  <c r="M87" i="41"/>
  <c r="L87" i="41"/>
  <c r="M86" i="41"/>
  <c r="L86" i="41"/>
  <c r="M85" i="41"/>
  <c r="L85" i="41"/>
  <c r="M84" i="41"/>
  <c r="L84" i="41"/>
  <c r="M83" i="41"/>
  <c r="L83" i="41"/>
  <c r="M82" i="41"/>
  <c r="L82" i="41"/>
  <c r="M81" i="41"/>
  <c r="L81" i="41"/>
  <c r="M80" i="41"/>
  <c r="L80" i="41"/>
  <c r="M79" i="41"/>
  <c r="L79" i="41"/>
  <c r="M78" i="41"/>
  <c r="L78" i="41"/>
  <c r="M77" i="41"/>
  <c r="L77" i="41"/>
  <c r="F74" i="41"/>
  <c r="H74" i="41" s="1"/>
  <c r="M71" i="41"/>
  <c r="L71" i="41"/>
  <c r="M70" i="41"/>
  <c r="L70" i="41"/>
  <c r="M69" i="41"/>
  <c r="L69" i="41"/>
  <c r="M68" i="41"/>
  <c r="L68" i="41"/>
  <c r="M67" i="41"/>
  <c r="L67" i="41"/>
  <c r="M66" i="41"/>
  <c r="L66" i="41"/>
  <c r="M65" i="41"/>
  <c r="L65" i="41"/>
  <c r="M64" i="41"/>
  <c r="L64" i="41"/>
  <c r="M63" i="41"/>
  <c r="L63" i="41"/>
  <c r="M62" i="41"/>
  <c r="L62" i="41"/>
  <c r="M61" i="41"/>
  <c r="L61" i="41"/>
  <c r="M60" i="41"/>
  <c r="L60" i="41"/>
  <c r="M59" i="41"/>
  <c r="L59" i="41"/>
  <c r="M58" i="41"/>
  <c r="L58" i="41"/>
  <c r="M57" i="41"/>
  <c r="L57" i="41"/>
  <c r="M56" i="41"/>
  <c r="L56" i="41"/>
  <c r="M55" i="41"/>
  <c r="L55" i="41"/>
  <c r="M54" i="41"/>
  <c r="L54" i="41"/>
  <c r="M53" i="41"/>
  <c r="L53" i="41"/>
  <c r="M52" i="41"/>
  <c r="L52" i="41"/>
  <c r="M51" i="41"/>
  <c r="L51" i="41"/>
  <c r="M50" i="41"/>
  <c r="L50" i="41"/>
  <c r="M49" i="41"/>
  <c r="L49" i="41"/>
  <c r="M48" i="41"/>
  <c r="L48" i="41"/>
  <c r="M47" i="41"/>
  <c r="L47" i="41"/>
  <c r="M46" i="41"/>
  <c r="L46" i="41"/>
  <c r="M45" i="41"/>
  <c r="L45" i="41"/>
  <c r="M44" i="41"/>
  <c r="L44" i="41"/>
  <c r="M43" i="41"/>
  <c r="L43" i="41"/>
  <c r="M42" i="41"/>
  <c r="L42" i="41"/>
  <c r="M41" i="41"/>
  <c r="L41" i="41"/>
  <c r="M40" i="41"/>
  <c r="L40" i="41"/>
  <c r="M39" i="41"/>
  <c r="L39" i="41"/>
  <c r="M38" i="41"/>
  <c r="L38" i="41"/>
  <c r="M37" i="41"/>
  <c r="L37" i="41"/>
  <c r="M36" i="41"/>
  <c r="L36" i="41"/>
  <c r="M35" i="41"/>
  <c r="L35" i="41"/>
  <c r="M34" i="41"/>
  <c r="L34" i="41"/>
  <c r="M33" i="41"/>
  <c r="L33" i="41"/>
  <c r="M32" i="41"/>
  <c r="L32" i="41"/>
  <c r="M31" i="41"/>
  <c r="L31" i="41"/>
  <c r="M30" i="41"/>
  <c r="L30" i="41"/>
  <c r="M29" i="41"/>
  <c r="L29" i="41"/>
  <c r="M28" i="41"/>
  <c r="L28" i="41"/>
  <c r="M27" i="41"/>
  <c r="L27" i="41"/>
  <c r="M26" i="41"/>
  <c r="L26" i="41"/>
  <c r="M25" i="41"/>
  <c r="L25" i="41"/>
  <c r="M24" i="41"/>
  <c r="L24" i="41"/>
  <c r="M23" i="41"/>
  <c r="L23" i="41"/>
  <c r="M22" i="41"/>
  <c r="L22" i="41"/>
  <c r="M21" i="41"/>
  <c r="L21" i="41"/>
  <c r="M20" i="41"/>
  <c r="L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F4" i="41"/>
  <c r="Z1487" i="15"/>
  <c r="Z1486" i="15"/>
  <c r="AJ1487" i="15"/>
  <c r="Q1487" i="15"/>
  <c r="P1487" i="15"/>
  <c r="O1487" i="15"/>
  <c r="AJ1486" i="15"/>
  <c r="AJ1543" i="15"/>
  <c r="Z1543" i="15"/>
  <c r="AJ1542" i="15"/>
  <c r="Z1542" i="15"/>
  <c r="Z1537" i="15"/>
  <c r="Z1538" i="15"/>
  <c r="AJ1540" i="15"/>
  <c r="Z1540" i="15"/>
  <c r="AJ1539" i="15"/>
  <c r="Z1539" i="15"/>
  <c r="J205" i="15"/>
  <c r="J204" i="15"/>
  <c r="J203" i="15"/>
  <c r="AJ1401" i="15"/>
  <c r="Z1401" i="15"/>
  <c r="AJ1400" i="15"/>
  <c r="Z1400" i="15"/>
  <c r="AJ363" i="15"/>
  <c r="Z363" i="15"/>
  <c r="J363" i="15"/>
  <c r="AJ362" i="15"/>
  <c r="Z362" i="15"/>
  <c r="J362" i="15"/>
  <c r="AJ25" i="15"/>
  <c r="Z25" i="15"/>
  <c r="J25" i="15"/>
  <c r="AJ24" i="15"/>
  <c r="Z24" i="15"/>
  <c r="J24" i="15"/>
  <c r="Z23" i="15"/>
  <c r="J23" i="15"/>
  <c r="AJ1597" i="15"/>
  <c r="Z1597" i="15"/>
  <c r="AJ1596" i="15"/>
  <c r="Z1596" i="15"/>
  <c r="AJ1243" i="15"/>
  <c r="Z1243" i="15"/>
  <c r="J1243" i="15"/>
  <c r="AJ1242" i="15"/>
  <c r="Z1242" i="15"/>
  <c r="J1242" i="15"/>
  <c r="AJ1246" i="15"/>
  <c r="Z1246" i="15"/>
  <c r="J1246" i="15"/>
  <c r="AJ1245" i="15"/>
  <c r="Z1245" i="15"/>
  <c r="J1245" i="15"/>
  <c r="AJ1244" i="15"/>
  <c r="Z1244" i="15"/>
  <c r="J1244" i="15"/>
  <c r="AJ963" i="15"/>
  <c r="Z963" i="15"/>
  <c r="AJ962" i="15"/>
  <c r="Z962" i="15"/>
  <c r="AJ961" i="15"/>
  <c r="Z961" i="15"/>
  <c r="AJ960" i="15"/>
  <c r="Z960" i="15"/>
  <c r="AJ959" i="15"/>
  <c r="Z959" i="15"/>
  <c r="J848" i="15"/>
  <c r="J849" i="15"/>
  <c r="Z848" i="15"/>
  <c r="Z849" i="15"/>
  <c r="AJ852" i="15"/>
  <c r="Z852" i="15"/>
  <c r="J852" i="15"/>
  <c r="AJ851" i="15"/>
  <c r="AC851" i="15"/>
  <c r="Z851" i="15"/>
  <c r="J851" i="15"/>
  <c r="AJ850" i="15"/>
  <c r="AC850" i="15"/>
  <c r="Z850" i="15"/>
  <c r="J850" i="15"/>
  <c r="J360" i="15"/>
  <c r="AJ360" i="15"/>
  <c r="Z360" i="15"/>
  <c r="AJ359" i="15"/>
  <c r="Z359" i="15"/>
  <c r="J359" i="15"/>
  <c r="AJ1554" i="15"/>
  <c r="Z1554" i="15"/>
  <c r="AJ1534" i="15"/>
  <c r="Z1534" i="15"/>
  <c r="AJ1533" i="15"/>
  <c r="Z1533" i="15"/>
  <c r="AJ1546" i="15"/>
  <c r="Z1546" i="15"/>
  <c r="AJ1545" i="15"/>
  <c r="Z1545" i="15"/>
  <c r="Z1548" i="15"/>
  <c r="Z1549" i="15"/>
  <c r="Z1550" i="15"/>
  <c r="AJ1552" i="15"/>
  <c r="Z1552" i="15"/>
  <c r="AJ1551" i="15"/>
  <c r="Z1551" i="15"/>
  <c r="AJ1556" i="15"/>
  <c r="Z1556" i="15"/>
  <c r="AJ1555" i="15"/>
  <c r="Z1555" i="15"/>
  <c r="AJ224" i="15"/>
  <c r="AA224" i="15"/>
  <c r="J224" i="15"/>
  <c r="AJ223" i="15"/>
  <c r="AC223" i="15"/>
  <c r="AA223" i="15"/>
  <c r="J223" i="15"/>
  <c r="AJ222" i="15"/>
  <c r="AC222" i="15"/>
  <c r="J222" i="15"/>
  <c r="AJ1417" i="15"/>
  <c r="Z1417" i="15"/>
  <c r="AJ1416" i="15"/>
  <c r="Z1416" i="15"/>
  <c r="AC10" i="15"/>
  <c r="AC11" i="15"/>
  <c r="AC12" i="15"/>
  <c r="AC13" i="15"/>
  <c r="AJ14" i="15"/>
  <c r="Z14" i="15"/>
  <c r="J14" i="15"/>
  <c r="AJ13" i="15"/>
  <c r="Z13" i="15"/>
  <c r="J13" i="15"/>
  <c r="Z12" i="15"/>
  <c r="J12" i="15"/>
  <c r="Z10" i="15"/>
  <c r="Z9" i="15"/>
  <c r="Z8" i="15"/>
  <c r="AJ10" i="15"/>
  <c r="J10" i="15"/>
  <c r="E10" i="15"/>
  <c r="AJ9" i="15"/>
  <c r="AC9" i="15"/>
  <c r="J9" i="15"/>
  <c r="AJ8" i="15"/>
  <c r="AC8" i="15"/>
  <c r="J8" i="15"/>
  <c r="AJ2708" i="15"/>
  <c r="Z2708" i="15"/>
  <c r="AA2708" i="15" s="1"/>
  <c r="AJ2710" i="15"/>
  <c r="Z2710" i="15"/>
  <c r="AA2710" i="15" s="1"/>
  <c r="AJ2709" i="15"/>
  <c r="Z2709" i="15"/>
  <c r="AA2709" i="15" s="1"/>
  <c r="AJ2706" i="15"/>
  <c r="Z2706" i="15"/>
  <c r="AA2706" i="15" s="1"/>
  <c r="AJ2705" i="15"/>
  <c r="Z2705" i="15"/>
  <c r="AA2705" i="15" s="1"/>
  <c r="AJ2680" i="15"/>
  <c r="Z2680" i="15"/>
  <c r="AJ2681" i="15"/>
  <c r="Z2681" i="15"/>
  <c r="AJ2485" i="15"/>
  <c r="Z2485" i="15"/>
  <c r="AJ2484" i="15"/>
  <c r="Z2484" i="15"/>
  <c r="AJ2488" i="15"/>
  <c r="Z2488" i="15"/>
  <c r="AJ2487" i="15"/>
  <c r="Z2487" i="15"/>
  <c r="AJ2491" i="15"/>
  <c r="Z2491" i="15"/>
  <c r="AJ2490" i="15"/>
  <c r="Z2490" i="15"/>
  <c r="AJ2502" i="15"/>
  <c r="Z2502" i="15"/>
  <c r="O2502" i="15"/>
  <c r="AJ2501" i="15"/>
  <c r="Z2501" i="15"/>
  <c r="Z2500" i="15"/>
  <c r="Z2499" i="15"/>
  <c r="Z2498" i="15"/>
  <c r="Z2497" i="15"/>
  <c r="Z2496" i="15"/>
  <c r="Z2505" i="15"/>
  <c r="Z2509" i="15"/>
  <c r="Z2508" i="15"/>
  <c r="Z2507" i="15"/>
  <c r="Z2506" i="15"/>
  <c r="AJ2511" i="15"/>
  <c r="Z2511" i="15"/>
  <c r="O2511" i="15"/>
  <c r="AJ2510" i="15"/>
  <c r="Z2510" i="15"/>
  <c r="AJ2494" i="15"/>
  <c r="Z2494" i="15"/>
  <c r="AJ2493" i="15"/>
  <c r="Z2493" i="15"/>
  <c r="AJ1392" i="15"/>
  <c r="Z1392" i="15"/>
  <c r="J1392" i="15"/>
  <c r="AJ1391" i="15"/>
  <c r="Z1391" i="15"/>
  <c r="J1391" i="15"/>
  <c r="AJ1390" i="15"/>
  <c r="Z1390" i="15"/>
  <c r="J1390" i="15"/>
  <c r="AJ1389" i="15"/>
  <c r="Z1389" i="15"/>
  <c r="J1389" i="15"/>
  <c r="AJ1388" i="15"/>
  <c r="Z1388" i="15"/>
  <c r="J1388" i="15"/>
  <c r="AJ1387" i="15"/>
  <c r="Z1387" i="15"/>
  <c r="J1387" i="15"/>
  <c r="AJ1386" i="15"/>
  <c r="Z1386" i="15"/>
  <c r="J1386" i="15"/>
  <c r="AJ1385" i="15"/>
  <c r="Z1385" i="15"/>
  <c r="J1385" i="15"/>
  <c r="AJ1384" i="15"/>
  <c r="Z1384" i="15"/>
  <c r="J1384" i="15"/>
  <c r="AJ1351" i="15"/>
  <c r="Z1351" i="15"/>
  <c r="J1351" i="15"/>
  <c r="AJ1350" i="15"/>
  <c r="Z1350" i="15"/>
  <c r="J1350" i="15"/>
  <c r="AJ1349" i="15"/>
  <c r="Z1349" i="15"/>
  <c r="J1349" i="15"/>
  <c r="AJ1355" i="15"/>
  <c r="Z1355" i="15"/>
  <c r="J1355" i="15"/>
  <c r="AJ1354" i="15"/>
  <c r="Z1354" i="15"/>
  <c r="J1354" i="15"/>
  <c r="AJ1353" i="15"/>
  <c r="Z1353" i="15"/>
  <c r="J1353" i="15"/>
  <c r="Z1311" i="15"/>
  <c r="AJ1313" i="15"/>
  <c r="Z1313" i="15"/>
  <c r="J1313" i="15"/>
  <c r="AJ1312" i="15"/>
  <c r="Z1312" i="15"/>
  <c r="J1312" i="15"/>
  <c r="AJ1311" i="15"/>
  <c r="J1311" i="15"/>
  <c r="AJ1317" i="15"/>
  <c r="Z1317" i="15"/>
  <c r="J1317" i="15"/>
  <c r="AJ1316" i="15"/>
  <c r="Z1316" i="15"/>
  <c r="J1316" i="15"/>
  <c r="AJ1315" i="15"/>
  <c r="Z1315" i="15"/>
  <c r="J1315" i="15"/>
  <c r="AJ1238" i="15"/>
  <c r="Z1238" i="15"/>
  <c r="J1238" i="15"/>
  <c r="AJ1240" i="15"/>
  <c r="Z1240" i="15"/>
  <c r="J1240" i="15"/>
  <c r="AJ1239" i="15"/>
  <c r="Z1239" i="15"/>
  <c r="J1239" i="15"/>
  <c r="AJ1235" i="15"/>
  <c r="Z1235" i="15"/>
  <c r="J1235" i="15"/>
  <c r="AJ1234" i="15"/>
  <c r="Z1234" i="15"/>
  <c r="J1234" i="15"/>
  <c r="AJ1122" i="15"/>
  <c r="Z1122" i="15"/>
  <c r="J1122" i="15"/>
  <c r="AJ1121" i="15"/>
  <c r="Z1121" i="15"/>
  <c r="J1121" i="15"/>
  <c r="E2678" i="15"/>
  <c r="Z2659" i="15"/>
  <c r="Z2658" i="15"/>
  <c r="Z2657" i="15"/>
  <c r="Z2656" i="15"/>
  <c r="Z2655" i="15"/>
  <c r="Z2654" i="15"/>
  <c r="Z2664" i="15"/>
  <c r="Z2663" i="15"/>
  <c r="Z2662" i="15"/>
  <c r="Z2661" i="15"/>
  <c r="Z2660" i="15"/>
  <c r="AJ2678" i="15"/>
  <c r="Z2678" i="15"/>
  <c r="AJ2677" i="15"/>
  <c r="Z2677" i="15"/>
  <c r="Z2676" i="15"/>
  <c r="Z2675" i="15"/>
  <c r="Z2674" i="15"/>
  <c r="Z2673" i="15"/>
  <c r="Z2672" i="15"/>
  <c r="Z2671" i="15"/>
  <c r="Z2670" i="15"/>
  <c r="Z2669" i="15"/>
  <c r="Z2668" i="15"/>
  <c r="Z2667" i="15"/>
  <c r="Z2666" i="15"/>
  <c r="Z2665" i="15"/>
  <c r="AJ2683" i="15"/>
  <c r="AJ2684" i="15"/>
  <c r="Z2689" i="15"/>
  <c r="AA2689" i="15" s="1"/>
  <c r="AJ2689" i="15"/>
  <c r="Z2690" i="15"/>
  <c r="AA2690" i="15" s="1"/>
  <c r="AJ2690" i="15"/>
  <c r="AJ2691" i="15"/>
  <c r="Z2692" i="15"/>
  <c r="AA2692" i="15" s="1"/>
  <c r="AJ2692" i="15"/>
  <c r="Z2693" i="15"/>
  <c r="AA2693" i="15" s="1"/>
  <c r="AJ2693" i="15"/>
  <c r="Z2694" i="15"/>
  <c r="AA2694" i="15" s="1"/>
  <c r="AJ2694" i="15"/>
  <c r="Z2695" i="15"/>
  <c r="AA2695" i="15" s="1"/>
  <c r="AJ2695" i="15"/>
  <c r="Z2696" i="15"/>
  <c r="AA2696" i="15" s="1"/>
  <c r="AJ2696" i="15"/>
  <c r="Z2698" i="15"/>
  <c r="AA2698" i="15" s="1"/>
  <c r="AJ2698" i="15"/>
  <c r="Z2617" i="15"/>
  <c r="Z2618" i="15"/>
  <c r="Z2619" i="15"/>
  <c r="Z2620" i="15"/>
  <c r="Z2621" i="15"/>
  <c r="Z2622" i="15"/>
  <c r="Z2623" i="15"/>
  <c r="Z2624" i="15"/>
  <c r="Z2625" i="15"/>
  <c r="Z2626" i="15"/>
  <c r="Z2627" i="15"/>
  <c r="Z2628" i="15"/>
  <c r="Z2629" i="15"/>
  <c r="Z2630" i="15"/>
  <c r="Z2631" i="15"/>
  <c r="AJ2633" i="15"/>
  <c r="Z2633" i="15"/>
  <c r="AJ2632" i="15"/>
  <c r="Z2632" i="15"/>
  <c r="AJ2476" i="15"/>
  <c r="Z2476" i="15"/>
  <c r="O2476" i="15"/>
  <c r="AJ2475" i="15"/>
  <c r="Z2475" i="15"/>
  <c r="AJ2474" i="15"/>
  <c r="Z2474" i="15"/>
  <c r="AJ2473" i="15"/>
  <c r="Z2473" i="15"/>
  <c r="AJ2472" i="15"/>
  <c r="Z2472" i="15"/>
  <c r="AJ2482" i="15"/>
  <c r="Z2482" i="15"/>
  <c r="O2482" i="15"/>
  <c r="AJ2481" i="15"/>
  <c r="Z2481" i="15"/>
  <c r="AJ2480" i="15"/>
  <c r="Z2480" i="15"/>
  <c r="AJ2479" i="15"/>
  <c r="Z2479" i="15"/>
  <c r="AJ2478" i="15"/>
  <c r="Z2478" i="15"/>
  <c r="AJ2515" i="15"/>
  <c r="Z2515" i="15"/>
  <c r="O2515" i="15"/>
  <c r="AJ2514" i="15"/>
  <c r="Z2514" i="15"/>
  <c r="AJ2513" i="15"/>
  <c r="Z2513" i="15"/>
  <c r="AJ2519" i="15"/>
  <c r="Z2519" i="15"/>
  <c r="AJ2518" i="15"/>
  <c r="Z2518" i="15"/>
  <c r="AJ2517" i="15"/>
  <c r="Z2517" i="15"/>
  <c r="Z2521" i="15"/>
  <c r="AJ2354" i="15"/>
  <c r="Z2354" i="15"/>
  <c r="O2354" i="15"/>
  <c r="AJ2353" i="15"/>
  <c r="Z2353" i="15"/>
  <c r="AJ2352" i="15"/>
  <c r="Z2352" i="15"/>
  <c r="AJ2351" i="15"/>
  <c r="Z2351" i="15"/>
  <c r="AJ2350" i="15"/>
  <c r="Z2350" i="15"/>
  <c r="AJ2342" i="15"/>
  <c r="Z2342" i="15"/>
  <c r="O2342" i="15"/>
  <c r="AJ2341" i="15"/>
  <c r="Z2341" i="15"/>
  <c r="AJ2340" i="15"/>
  <c r="Z2340" i="15"/>
  <c r="AJ2339" i="15"/>
  <c r="Z2339" i="15"/>
  <c r="AJ2338" i="15"/>
  <c r="Z2338" i="15"/>
  <c r="Z2344" i="15"/>
  <c r="AJ2344" i="15"/>
  <c r="Z2345" i="15"/>
  <c r="AJ2345" i="15"/>
  <c r="Z2346" i="15"/>
  <c r="AJ2346" i="15"/>
  <c r="AJ2348" i="15"/>
  <c r="Z2348" i="15"/>
  <c r="O2348" i="15"/>
  <c r="AJ2347" i="15"/>
  <c r="Z2347" i="15"/>
  <c r="AJ2359" i="15"/>
  <c r="Z2359" i="15"/>
  <c r="AJ2360" i="15"/>
  <c r="Z2360" i="15"/>
  <c r="O2360" i="15"/>
  <c r="AJ2358" i="15"/>
  <c r="Z2358" i="15"/>
  <c r="AJ2357" i="15"/>
  <c r="Z2357" i="15"/>
  <c r="AJ2356" i="15"/>
  <c r="Z2356" i="15"/>
  <c r="AJ1230" i="15"/>
  <c r="Z1230" i="15"/>
  <c r="J1230" i="15"/>
  <c r="AJ1229" i="15"/>
  <c r="Z1229" i="15"/>
  <c r="J1229" i="15"/>
  <c r="AJ1228" i="15"/>
  <c r="Z1228" i="15"/>
  <c r="J1228" i="15"/>
  <c r="AJ1232" i="15"/>
  <c r="Z1232" i="15"/>
  <c r="J1232" i="15"/>
  <c r="AJ1231" i="15"/>
  <c r="Z1231" i="15"/>
  <c r="J1231" i="15"/>
  <c r="AJ1309" i="15"/>
  <c r="Z1309" i="15"/>
  <c r="J1309" i="15"/>
  <c r="AJ1308" i="15"/>
  <c r="Z1308" i="15"/>
  <c r="J1308" i="15"/>
  <c r="AJ1307" i="15"/>
  <c r="Z1307" i="15"/>
  <c r="J1307" i="15"/>
  <c r="AJ1306" i="15"/>
  <c r="Z1306" i="15"/>
  <c r="J1306" i="15"/>
  <c r="AJ1305" i="15"/>
  <c r="Z1305" i="15"/>
  <c r="J1305" i="15"/>
  <c r="AJ1304" i="15"/>
  <c r="Z1304" i="15"/>
  <c r="J1304" i="15"/>
  <c r="AJ1303" i="15"/>
  <c r="Z1303" i="15"/>
  <c r="J1303" i="15"/>
  <c r="AJ1302" i="15"/>
  <c r="Z1302" i="15"/>
  <c r="J1302" i="15"/>
  <c r="AJ1301" i="15"/>
  <c r="Z1301" i="15"/>
  <c r="J1301" i="15"/>
  <c r="AJ1300" i="15"/>
  <c r="Z1300" i="15"/>
  <c r="J1300" i="15"/>
  <c r="AJ1299" i="15"/>
  <c r="Z1299" i="15"/>
  <c r="J1299" i="15"/>
  <c r="AJ1298" i="15"/>
  <c r="Z1298" i="15"/>
  <c r="J1298" i="15"/>
  <c r="AJ1297" i="15"/>
  <c r="Z1297" i="15"/>
  <c r="J1297" i="15"/>
  <c r="AJ1296" i="15"/>
  <c r="Z1296" i="15"/>
  <c r="J1296" i="15"/>
  <c r="AJ1295" i="15"/>
  <c r="Z1295" i="15"/>
  <c r="J1295" i="15"/>
  <c r="AJ1294" i="15"/>
  <c r="Z1294" i="15"/>
  <c r="J1294" i="15"/>
  <c r="AJ1293" i="15"/>
  <c r="Z1293" i="15"/>
  <c r="J1293" i="15"/>
  <c r="AJ1292" i="15"/>
  <c r="Z1292" i="15"/>
  <c r="J1292" i="15"/>
  <c r="AJ1291" i="15"/>
  <c r="Z1291" i="15"/>
  <c r="J1291" i="15"/>
  <c r="AJ1290" i="15"/>
  <c r="Z1290" i="15"/>
  <c r="J1290" i="15"/>
  <c r="AJ1289" i="15"/>
  <c r="Z1289" i="15"/>
  <c r="J1289" i="15"/>
  <c r="AJ1381" i="15"/>
  <c r="Z1381" i="15"/>
  <c r="J1381" i="15"/>
  <c r="AJ1380" i="15"/>
  <c r="Z1380" i="15"/>
  <c r="J1380" i="15"/>
  <c r="AJ1379" i="15"/>
  <c r="Z1379" i="15"/>
  <c r="J1379" i="15"/>
  <c r="AJ1378" i="15"/>
  <c r="Z1378" i="15"/>
  <c r="J1378" i="15"/>
  <c r="AJ1377" i="15"/>
  <c r="Z1377" i="15"/>
  <c r="J1377" i="15"/>
  <c r="AJ1376" i="15"/>
  <c r="Z1376" i="15"/>
  <c r="J1376" i="15"/>
  <c r="AJ1375" i="15"/>
  <c r="Z1375" i="15"/>
  <c r="J1375" i="15"/>
  <c r="AJ1374" i="15"/>
  <c r="Z1374" i="15"/>
  <c r="J1374" i="15"/>
  <c r="AJ1373" i="15"/>
  <c r="Z1373" i="15"/>
  <c r="J1373" i="15"/>
  <c r="AJ1372" i="15"/>
  <c r="Z1372" i="15"/>
  <c r="J1372" i="15"/>
  <c r="AJ1371" i="15"/>
  <c r="Z1371" i="15"/>
  <c r="J1371" i="15"/>
  <c r="AJ1370" i="15"/>
  <c r="Z1370" i="15"/>
  <c r="J1370" i="15"/>
  <c r="AJ1369" i="15"/>
  <c r="Z1369" i="15"/>
  <c r="J1369" i="15"/>
  <c r="AJ1368" i="15"/>
  <c r="Z1368" i="15"/>
  <c r="J1368" i="15"/>
  <c r="AJ1367" i="15"/>
  <c r="Z1367" i="15"/>
  <c r="J1367" i="15"/>
  <c r="AJ1366" i="15"/>
  <c r="Z1366" i="15"/>
  <c r="J1366" i="15"/>
  <c r="AJ1365" i="15"/>
  <c r="Z1365" i="15"/>
  <c r="J1365" i="15"/>
  <c r="AJ1364" i="15"/>
  <c r="Z1364" i="15"/>
  <c r="J1364" i="15"/>
  <c r="AJ1363" i="15"/>
  <c r="Z1363" i="15"/>
  <c r="J1363" i="15"/>
  <c r="AJ1362" i="15"/>
  <c r="Z1362" i="15"/>
  <c r="J1362" i="15"/>
  <c r="AJ1361" i="15"/>
  <c r="Z1361" i="15"/>
  <c r="J1361" i="15"/>
  <c r="AJ1360" i="15"/>
  <c r="Z1360" i="15"/>
  <c r="J1360" i="15"/>
  <c r="AJ1359" i="15"/>
  <c r="Z1359" i="15"/>
  <c r="J1359" i="15"/>
  <c r="AJ1358" i="15"/>
  <c r="Z1358" i="15"/>
  <c r="J1358" i="15"/>
  <c r="AJ1382" i="15"/>
  <c r="Z1382" i="15"/>
  <c r="J1382" i="15"/>
  <c r="AJ1137" i="15"/>
  <c r="Z1137" i="15"/>
  <c r="J1137" i="15"/>
  <c r="AJ1136" i="15"/>
  <c r="Z1136" i="15"/>
  <c r="J1136" i="15"/>
  <c r="AJ1135" i="15"/>
  <c r="Z1135" i="15"/>
  <c r="J1135" i="15"/>
  <c r="AJ1133" i="15"/>
  <c r="Z1133" i="15"/>
  <c r="J1133" i="15"/>
  <c r="AJ1132" i="15"/>
  <c r="Z1132" i="15"/>
  <c r="J1132" i="15"/>
  <c r="AJ1130" i="15"/>
  <c r="Z1130" i="15"/>
  <c r="J1130" i="15"/>
  <c r="AJ1129" i="15"/>
  <c r="Z1129" i="15"/>
  <c r="J1129" i="15"/>
  <c r="AJ1128" i="15"/>
  <c r="Z1128" i="15"/>
  <c r="J1128" i="15"/>
  <c r="AJ1126" i="15"/>
  <c r="Z1126" i="15"/>
  <c r="J1126" i="15"/>
  <c r="AJ1125" i="15"/>
  <c r="Z1125" i="15"/>
  <c r="J1125" i="15"/>
  <c r="AJ1124" i="15"/>
  <c r="Z1124" i="15"/>
  <c r="J1124" i="15"/>
  <c r="AJ1142" i="15"/>
  <c r="Z1142" i="15"/>
  <c r="J1142" i="15"/>
  <c r="AJ1141" i="15"/>
  <c r="Z1141" i="15"/>
  <c r="J1141" i="15"/>
  <c r="AJ1140" i="15"/>
  <c r="Z1140" i="15"/>
  <c r="J1140" i="15"/>
  <c r="AJ1146" i="15"/>
  <c r="Z1146" i="15"/>
  <c r="J1146" i="15"/>
  <c r="AJ1145" i="15"/>
  <c r="Z1145" i="15"/>
  <c r="J1145" i="15"/>
  <c r="AJ1144" i="15"/>
  <c r="Z1144" i="15"/>
  <c r="J1144" i="15"/>
  <c r="AJ1149" i="15"/>
  <c r="Z1149" i="15"/>
  <c r="J1149" i="15"/>
  <c r="AJ1148" i="15"/>
  <c r="Z1148" i="15"/>
  <c r="J1148" i="15"/>
  <c r="AJ1153" i="15"/>
  <c r="Z1153" i="15"/>
  <c r="J1153" i="15"/>
  <c r="AJ1152" i="15"/>
  <c r="Z1152" i="15"/>
  <c r="J1152" i="15"/>
  <c r="AJ1151" i="15"/>
  <c r="Z1151" i="15"/>
  <c r="J1151" i="15"/>
  <c r="AJ1157" i="15"/>
  <c r="Z1157" i="15"/>
  <c r="J1157" i="15"/>
  <c r="AJ1156" i="15"/>
  <c r="Z1156" i="15"/>
  <c r="J1156" i="15"/>
  <c r="AJ1155" i="15"/>
  <c r="Z1155" i="15"/>
  <c r="J1155" i="15"/>
  <c r="J1159" i="15"/>
  <c r="Z1159" i="15"/>
  <c r="AJ1159" i="15"/>
  <c r="J1160" i="15"/>
  <c r="Z1160" i="15"/>
  <c r="AJ1160" i="15"/>
  <c r="J1161" i="15"/>
  <c r="Z1161" i="15"/>
  <c r="AJ1161" i="15"/>
  <c r="AJ1164" i="15"/>
  <c r="Z1164" i="15"/>
  <c r="J1164" i="15"/>
  <c r="AJ1163" i="15"/>
  <c r="Z1163" i="15"/>
  <c r="J1163" i="15"/>
  <c r="J1166" i="15"/>
  <c r="Z1166" i="15"/>
  <c r="AJ1166" i="15"/>
  <c r="J1167" i="15"/>
  <c r="Z1167" i="15"/>
  <c r="AJ1167" i="15"/>
  <c r="J1168" i="15"/>
  <c r="Z1168" i="15"/>
  <c r="AJ1168" i="15"/>
  <c r="D163" i="41" l="1"/>
  <c r="I293" i="41"/>
  <c r="I204" i="41"/>
  <c r="B208" i="41"/>
  <c r="C159" i="41"/>
  <c r="J294" i="41"/>
  <c r="H311" i="41"/>
  <c r="J298" i="41"/>
  <c r="J302" i="41"/>
  <c r="J306" i="41"/>
  <c r="J201" i="41"/>
  <c r="G205" i="41"/>
  <c r="B209" i="41"/>
  <c r="I19" i="41"/>
  <c r="E23" i="41"/>
  <c r="F23" i="41" s="1"/>
  <c r="C179" i="41"/>
  <c r="D199" i="41"/>
  <c r="D24" i="41"/>
  <c r="D36" i="41"/>
  <c r="K186" i="41"/>
  <c r="G194" i="41"/>
  <c r="K270" i="41"/>
  <c r="C290" i="41"/>
  <c r="D179" i="41"/>
  <c r="B13" i="41"/>
  <c r="D43" i="41"/>
  <c r="B61" i="41"/>
  <c r="D143" i="41"/>
  <c r="K147" i="41"/>
  <c r="G149" i="41"/>
  <c r="G155" i="41"/>
  <c r="I189" i="41"/>
  <c r="G233" i="41"/>
  <c r="J245" i="41"/>
  <c r="D263" i="41"/>
  <c r="J265" i="41"/>
  <c r="D280" i="41"/>
  <c r="I52" i="41"/>
  <c r="B64" i="41"/>
  <c r="B99" i="41"/>
  <c r="E138" i="41"/>
  <c r="F138" i="41" s="1"/>
  <c r="C176" i="41"/>
  <c r="G182" i="41"/>
  <c r="C201" i="41"/>
  <c r="C213" i="41"/>
  <c r="G217" i="41"/>
  <c r="I219" i="41"/>
  <c r="J236" i="41"/>
  <c r="G240" i="41"/>
  <c r="I242" i="41"/>
  <c r="I248" i="41"/>
  <c r="I250" i="41"/>
  <c r="K254" i="41"/>
  <c r="I256" i="41"/>
  <c r="B262" i="41"/>
  <c r="G266" i="41"/>
  <c r="G290" i="41"/>
  <c r="B17" i="41"/>
  <c r="D19" i="41"/>
  <c r="K138" i="41"/>
  <c r="K189" i="41"/>
  <c r="G201" i="41"/>
  <c r="E204" i="41"/>
  <c r="E43" i="41"/>
  <c r="F43" i="41" s="1"/>
  <c r="I118" i="41"/>
  <c r="E171" i="41"/>
  <c r="E180" i="41"/>
  <c r="B185" i="41"/>
  <c r="J193" i="41"/>
  <c r="I233" i="41"/>
  <c r="K237" i="41"/>
  <c r="J249" i="41"/>
  <c r="G282" i="41"/>
  <c r="J286" i="41"/>
  <c r="I288" i="41"/>
  <c r="J293" i="41"/>
  <c r="B16" i="41"/>
  <c r="E51" i="41"/>
  <c r="F51" i="41" s="1"/>
  <c r="E59" i="41"/>
  <c r="F59" i="41" s="1"/>
  <c r="E63" i="41"/>
  <c r="F63" i="41" s="1"/>
  <c r="K143" i="41"/>
  <c r="G152" i="41"/>
  <c r="D154" i="41"/>
  <c r="I176" i="41"/>
  <c r="G181" i="41"/>
  <c r="C182" i="41"/>
  <c r="D184" i="41"/>
  <c r="C186" i="41"/>
  <c r="E189" i="41"/>
  <c r="I208" i="41"/>
  <c r="K212" i="41"/>
  <c r="I106" i="41"/>
  <c r="D114" i="41"/>
  <c r="E125" i="41"/>
  <c r="F125" i="41" s="1"/>
  <c r="G153" i="41"/>
  <c r="K158" i="41"/>
  <c r="C178" i="41"/>
  <c r="C185" i="41"/>
  <c r="G193" i="41"/>
  <c r="G223" i="41"/>
  <c r="D232" i="41"/>
  <c r="B244" i="41"/>
  <c r="J264" i="41"/>
  <c r="J269" i="41"/>
  <c r="I280" i="41"/>
  <c r="D281" i="41"/>
  <c r="J290" i="41"/>
  <c r="G310" i="41"/>
  <c r="B12" i="41"/>
  <c r="D20" i="41"/>
  <c r="B31" i="41"/>
  <c r="E39" i="41"/>
  <c r="F39" i="41" s="1"/>
  <c r="B51" i="41"/>
  <c r="D51" i="41"/>
  <c r="D118" i="41"/>
  <c r="E129" i="41"/>
  <c r="F129" i="41" s="1"/>
  <c r="K137" i="41"/>
  <c r="E142" i="41"/>
  <c r="F142" i="41" s="1"/>
  <c r="D158" i="41"/>
  <c r="K170" i="41"/>
  <c r="I172" i="41"/>
  <c r="J181" i="41"/>
  <c r="I184" i="41"/>
  <c r="B186" i="41"/>
  <c r="J186" i="41"/>
  <c r="I188" i="41"/>
  <c r="G189" i="41"/>
  <c r="B201" i="41"/>
  <c r="K204" i="41"/>
  <c r="J223" i="41"/>
  <c r="C294" i="41"/>
  <c r="C302" i="41"/>
  <c r="G309" i="41"/>
  <c r="J185" i="41"/>
  <c r="J189" i="41"/>
  <c r="D248" i="41"/>
  <c r="C251" i="41"/>
  <c r="K290" i="41"/>
  <c r="D52" i="41"/>
  <c r="I16" i="41"/>
  <c r="E19" i="41"/>
  <c r="F19" i="41" s="1"/>
  <c r="I23" i="41"/>
  <c r="E27" i="41"/>
  <c r="F27" i="41" s="1"/>
  <c r="E31" i="41"/>
  <c r="F31" i="41" s="1"/>
  <c r="D40" i="41"/>
  <c r="D48" i="41"/>
  <c r="D56" i="41"/>
  <c r="I59" i="41"/>
  <c r="E121" i="41"/>
  <c r="F121" i="41" s="1"/>
  <c r="G145" i="41"/>
  <c r="E146" i="41"/>
  <c r="F146" i="41" s="1"/>
  <c r="G161" i="41"/>
  <c r="K175" i="41"/>
  <c r="D176" i="41"/>
  <c r="G177" i="41"/>
  <c r="B181" i="41"/>
  <c r="C181" i="41"/>
  <c r="C189" i="41"/>
  <c r="C190" i="41"/>
  <c r="G198" i="41"/>
  <c r="G202" i="41"/>
  <c r="B204" i="41"/>
  <c r="K223" i="41"/>
  <c r="I236" i="41"/>
  <c r="K250" i="41"/>
  <c r="I252" i="41"/>
  <c r="D255" i="41"/>
  <c r="G257" i="41"/>
  <c r="J261" i="41"/>
  <c r="J268" i="41"/>
  <c r="I272" i="41"/>
  <c r="C279" i="41"/>
  <c r="C287" i="41"/>
  <c r="C295" i="41"/>
  <c r="J297" i="41"/>
  <c r="K306" i="41"/>
  <c r="E147" i="41"/>
  <c r="F147" i="41" s="1"/>
  <c r="E212" i="41"/>
  <c r="J217" i="41"/>
  <c r="K244" i="41"/>
  <c r="K245" i="41"/>
  <c r="K260" i="41"/>
  <c r="I273" i="41"/>
  <c r="I312" i="41"/>
  <c r="C209" i="41"/>
  <c r="J210" i="41"/>
  <c r="G212" i="41"/>
  <c r="C210" i="41"/>
  <c r="E217" i="41"/>
  <c r="D219" i="41"/>
  <c r="K209" i="41"/>
  <c r="J212" i="41"/>
  <c r="E216" i="41"/>
  <c r="K217" i="41"/>
  <c r="C218" i="41"/>
  <c r="I200" i="41"/>
  <c r="K198" i="41"/>
  <c r="D198" i="41"/>
  <c r="D180" i="41"/>
  <c r="I180" i="41"/>
  <c r="E173" i="41"/>
  <c r="E175" i="41"/>
  <c r="C174" i="41"/>
  <c r="D174" i="41"/>
  <c r="B175" i="41"/>
  <c r="I39" i="41"/>
  <c r="I110" i="41"/>
  <c r="I114" i="41"/>
  <c r="I122" i="41"/>
  <c r="J190" i="41"/>
  <c r="G190" i="41"/>
  <c r="E199" i="41"/>
  <c r="J199" i="41"/>
  <c r="I213" i="41"/>
  <c r="G213" i="41"/>
  <c r="J216" i="41"/>
  <c r="B11" i="41"/>
  <c r="D12" i="41"/>
  <c r="I15" i="41"/>
  <c r="B15" i="41"/>
  <c r="B27" i="41"/>
  <c r="B33" i="41"/>
  <c r="I48" i="41"/>
  <c r="I51" i="41"/>
  <c r="B52" i="41"/>
  <c r="I55" i="41"/>
  <c r="I56" i="41"/>
  <c r="D60" i="41"/>
  <c r="D64" i="41"/>
  <c r="D68" i="41"/>
  <c r="G138" i="41"/>
  <c r="D146" i="41"/>
  <c r="D148" i="41"/>
  <c r="I150" i="41"/>
  <c r="K153" i="41"/>
  <c r="E154" i="41"/>
  <c r="F154" i="41" s="1"/>
  <c r="C158" i="41"/>
  <c r="D159" i="41"/>
  <c r="G162" i="41"/>
  <c r="D172" i="41"/>
  <c r="B174" i="41"/>
  <c r="I174" i="41"/>
  <c r="B177" i="41"/>
  <c r="J177" i="41"/>
  <c r="J180" i="41"/>
  <c r="I181" i="41"/>
  <c r="K185" i="41"/>
  <c r="E185" i="41"/>
  <c r="G185" i="41"/>
  <c r="D188" i="41"/>
  <c r="B190" i="41"/>
  <c r="D192" i="41"/>
  <c r="I192" i="41"/>
  <c r="C195" i="41"/>
  <c r="K205" i="41"/>
  <c r="J208" i="41"/>
  <c r="D208" i="41"/>
  <c r="G208" i="41"/>
  <c r="K208" i="41"/>
  <c r="E208" i="41"/>
  <c r="K213" i="41"/>
  <c r="B29" i="41"/>
  <c r="I31" i="41"/>
  <c r="D39" i="41"/>
  <c r="D126" i="41"/>
  <c r="E137" i="41"/>
  <c r="F137" i="41" s="1"/>
  <c r="I154" i="41"/>
  <c r="D155" i="41"/>
  <c r="C177" i="41"/>
  <c r="K177" i="41"/>
  <c r="K181" i="41"/>
  <c r="E181" i="41"/>
  <c r="K182" i="41"/>
  <c r="D216" i="41"/>
  <c r="D15" i="41"/>
  <c r="D28" i="41"/>
  <c r="E15" i="41"/>
  <c r="F15" i="41" s="1"/>
  <c r="I28" i="41"/>
  <c r="D32" i="41"/>
  <c r="I35" i="41"/>
  <c r="B40" i="41"/>
  <c r="B63" i="41"/>
  <c r="E143" i="41"/>
  <c r="F143" i="41" s="1"/>
  <c r="G144" i="41"/>
  <c r="K145" i="41"/>
  <c r="D147" i="41"/>
  <c r="C149" i="41"/>
  <c r="C154" i="41"/>
  <c r="K154" i="41"/>
  <c r="K157" i="41"/>
  <c r="G158" i="41"/>
  <c r="I163" i="41"/>
  <c r="I175" i="41"/>
  <c r="G175" i="41"/>
  <c r="E177" i="41"/>
  <c r="B182" i="41"/>
  <c r="K190" i="41"/>
  <c r="I193" i="41"/>
  <c r="B193" i="41"/>
  <c r="K193" i="41"/>
  <c r="E193" i="41"/>
  <c r="C194" i="41"/>
  <c r="K194" i="41"/>
  <c r="B194" i="41"/>
  <c r="D196" i="41"/>
  <c r="I196" i="41"/>
  <c r="G200" i="41"/>
  <c r="J200" i="41"/>
  <c r="B200" i="41"/>
  <c r="E200" i="41"/>
  <c r="K200" i="41"/>
  <c r="D200" i="41"/>
  <c r="E205" i="41"/>
  <c r="G170" i="41"/>
  <c r="I177" i="41"/>
  <c r="J182" i="41"/>
  <c r="I185" i="41"/>
  <c r="G186" i="41"/>
  <c r="B189" i="41"/>
  <c r="C193" i="41"/>
  <c r="I198" i="41"/>
  <c r="K201" i="41"/>
  <c r="G204" i="41"/>
  <c r="J205" i="41"/>
  <c r="B206" i="41"/>
  <c r="B212" i="41"/>
  <c r="I212" i="41"/>
  <c r="C214" i="41"/>
  <c r="I216" i="41"/>
  <c r="B217" i="41"/>
  <c r="I217" i="41"/>
  <c r="E223" i="41"/>
  <c r="I223" i="41"/>
  <c r="I239" i="41"/>
  <c r="D242" i="41"/>
  <c r="J248" i="41"/>
  <c r="K249" i="41"/>
  <c r="I251" i="41"/>
  <c r="B254" i="41"/>
  <c r="B256" i="41"/>
  <c r="I265" i="41"/>
  <c r="C266" i="41"/>
  <c r="I268" i="41"/>
  <c r="J272" i="41"/>
  <c r="C274" i="41"/>
  <c r="D284" i="41"/>
  <c r="G286" i="41"/>
  <c r="C288" i="41"/>
  <c r="I290" i="41"/>
  <c r="I304" i="41"/>
  <c r="B306" i="41"/>
  <c r="I308" i="41"/>
  <c r="C311" i="41"/>
  <c r="J194" i="41"/>
  <c r="I199" i="41"/>
  <c r="C205" i="41"/>
  <c r="D212" i="41"/>
  <c r="B213" i="41"/>
  <c r="D217" i="41"/>
  <c r="J222" i="41"/>
  <c r="I225" i="41"/>
  <c r="G245" i="41"/>
  <c r="B248" i="41"/>
  <c r="G248" i="41"/>
  <c r="J251" i="41"/>
  <c r="J256" i="41"/>
  <c r="I261" i="41"/>
  <c r="D267" i="41"/>
  <c r="C298" i="41"/>
  <c r="C306" i="41"/>
  <c r="H307" i="41"/>
  <c r="D312" i="41"/>
  <c r="I297" i="41"/>
  <c r="K298" i="41"/>
  <c r="I301" i="41"/>
  <c r="K302" i="41"/>
  <c r="I305" i="41"/>
  <c r="I309" i="41"/>
  <c r="C310" i="41"/>
  <c r="J214" i="41"/>
  <c r="D223" i="41"/>
  <c r="I231" i="41"/>
  <c r="G250" i="41"/>
  <c r="J255" i="41"/>
  <c r="C262" i="41"/>
  <c r="D268" i="41"/>
  <c r="C271" i="41"/>
  <c r="J273" i="41"/>
  <c r="G283" i="41"/>
  <c r="D285" i="41"/>
  <c r="G287" i="41"/>
  <c r="C291" i="41"/>
  <c r="K294" i="41"/>
  <c r="G249" i="41"/>
  <c r="D256" i="41"/>
  <c r="I260" i="41"/>
  <c r="G260" i="41"/>
  <c r="K262" i="41"/>
  <c r="D264" i="41"/>
  <c r="C269" i="41"/>
  <c r="K269" i="41"/>
  <c r="C270" i="41"/>
  <c r="D272" i="41"/>
  <c r="K274" i="41"/>
  <c r="J282" i="41"/>
  <c r="C283" i="41"/>
  <c r="C284" i="41"/>
  <c r="C286" i="41"/>
  <c r="K286" i="41"/>
  <c r="C292" i="41"/>
  <c r="G294" i="41"/>
  <c r="J301" i="41"/>
  <c r="J305" i="41"/>
  <c r="B309" i="41"/>
  <c r="H309" i="41"/>
  <c r="H310" i="41"/>
  <c r="D237" i="41"/>
  <c r="D260" i="41"/>
  <c r="E222" i="41"/>
  <c r="H222" i="41"/>
  <c r="D231" i="41"/>
  <c r="G237" i="41"/>
  <c r="E239" i="41"/>
  <c r="K239" i="41"/>
  <c r="I240" i="41"/>
  <c r="I222" i="41"/>
  <c r="B223" i="41"/>
  <c r="H223" i="41"/>
  <c r="I232" i="41"/>
  <c r="B233" i="41"/>
  <c r="J233" i="41"/>
  <c r="D236" i="41"/>
  <c r="I237" i="41"/>
  <c r="B240" i="41"/>
  <c r="K240" i="41"/>
  <c r="G244" i="41"/>
  <c r="C250" i="41"/>
  <c r="D254" i="41"/>
  <c r="G254" i="41"/>
  <c r="J260" i="41"/>
  <c r="B261" i="41"/>
  <c r="C263" i="41"/>
  <c r="B265" i="41"/>
  <c r="K266" i="41"/>
  <c r="I269" i="41"/>
  <c r="C280" i="41"/>
  <c r="C282" i="41"/>
  <c r="K282" i="41"/>
  <c r="I286" i="41"/>
  <c r="D289" i="41"/>
  <c r="D292" i="41"/>
  <c r="C293" i="41"/>
  <c r="G298" i="41"/>
  <c r="G302" i="41"/>
  <c r="G306" i="41"/>
  <c r="D308" i="41"/>
  <c r="C309" i="41"/>
  <c r="J309" i="41"/>
  <c r="B310" i="41"/>
  <c r="K310" i="41"/>
  <c r="D222" i="41"/>
  <c r="C239" i="41"/>
  <c r="B249" i="41"/>
  <c r="G261" i="41"/>
  <c r="G265" i="41"/>
  <c r="G273" i="41"/>
  <c r="J232" i="41"/>
  <c r="D233" i="41"/>
  <c r="K233" i="41"/>
  <c r="B237" i="41"/>
  <c r="J239" i="41"/>
  <c r="D240" i="41"/>
  <c r="I244" i="41"/>
  <c r="C245" i="41"/>
  <c r="K248" i="41"/>
  <c r="G258" i="41"/>
  <c r="B260" i="41"/>
  <c r="C261" i="41"/>
  <c r="K261" i="41"/>
  <c r="C265" i="41"/>
  <c r="K265" i="41"/>
  <c r="J266" i="41"/>
  <c r="D271" i="41"/>
  <c r="C273" i="41"/>
  <c r="K273" i="41"/>
  <c r="I282" i="41"/>
  <c r="I284" i="41"/>
  <c r="D288" i="41"/>
  <c r="B290" i="41"/>
  <c r="C297" i="41"/>
  <c r="C301" i="41"/>
  <c r="C305" i="41"/>
  <c r="C307" i="41"/>
  <c r="E309" i="41"/>
  <c r="K309" i="41"/>
  <c r="J310" i="41"/>
  <c r="H312" i="41"/>
  <c r="D16" i="41"/>
  <c r="B20" i="41"/>
  <c r="E67" i="41"/>
  <c r="F67" i="41" s="1"/>
  <c r="E98" i="41"/>
  <c r="F98" i="41" s="1"/>
  <c r="E102" i="41"/>
  <c r="F102" i="41" s="1"/>
  <c r="I140" i="41"/>
  <c r="E7" i="41"/>
  <c r="F7" i="41" s="1"/>
  <c r="E35" i="41"/>
  <c r="F35" i="41" s="1"/>
  <c r="D11" i="41"/>
  <c r="J45" i="41"/>
  <c r="D47" i="41"/>
  <c r="B55" i="41"/>
  <c r="E11" i="41"/>
  <c r="F11" i="41" s="1"/>
  <c r="I24" i="41"/>
  <c r="I32" i="41"/>
  <c r="I43" i="41"/>
  <c r="B44" i="41"/>
  <c r="I44" i="41"/>
  <c r="E47" i="41"/>
  <c r="F47" i="41" s="1"/>
  <c r="E55" i="41"/>
  <c r="F55" i="41" s="1"/>
  <c r="D55" i="41"/>
  <c r="I60" i="41"/>
  <c r="I63" i="41"/>
  <c r="D106" i="41"/>
  <c r="B107" i="41"/>
  <c r="D110" i="41"/>
  <c r="B111" i="41"/>
  <c r="B115" i="41"/>
  <c r="I136" i="41"/>
  <c r="D136" i="41"/>
  <c r="E141" i="41"/>
  <c r="F141" i="41" s="1"/>
  <c r="K141" i="41"/>
  <c r="D35" i="41"/>
  <c r="I20" i="41"/>
  <c r="B36" i="41"/>
  <c r="I40" i="41"/>
  <c r="D67" i="41"/>
  <c r="I7" i="41"/>
  <c r="I8" i="41"/>
  <c r="D7" i="41"/>
  <c r="D8" i="41"/>
  <c r="B9" i="41"/>
  <c r="I11" i="41"/>
  <c r="I12" i="41"/>
  <c r="D23" i="41"/>
  <c r="D31" i="41"/>
  <c r="B35" i="41"/>
  <c r="I36" i="41"/>
  <c r="B43" i="41"/>
  <c r="D44" i="41"/>
  <c r="B45" i="41"/>
  <c r="I47" i="41"/>
  <c r="D59" i="41"/>
  <c r="I64" i="41"/>
  <c r="I67" i="41"/>
  <c r="E71" i="41"/>
  <c r="F71" i="41" s="1"/>
  <c r="D98" i="41"/>
  <c r="D102" i="41"/>
  <c r="E105" i="41"/>
  <c r="F105" i="41" s="1"/>
  <c r="E109" i="41"/>
  <c r="F109" i="41" s="1"/>
  <c r="E113" i="41"/>
  <c r="F113" i="41" s="1"/>
  <c r="I126" i="41"/>
  <c r="E126" i="41"/>
  <c r="F126" i="41" s="1"/>
  <c r="D140" i="41"/>
  <c r="D63" i="41"/>
  <c r="I68" i="41"/>
  <c r="D79" i="41"/>
  <c r="E97" i="41"/>
  <c r="F97" i="41" s="1"/>
  <c r="I98" i="41"/>
  <c r="E101" i="41"/>
  <c r="F101" i="41" s="1"/>
  <c r="I102" i="41"/>
  <c r="E106" i="41"/>
  <c r="F106" i="41" s="1"/>
  <c r="E110" i="41"/>
  <c r="F110" i="41" s="1"/>
  <c r="E114" i="41"/>
  <c r="F114" i="41" s="1"/>
  <c r="E118" i="41"/>
  <c r="F118" i="41" s="1"/>
  <c r="E122" i="41"/>
  <c r="F122" i="41" s="1"/>
  <c r="C136" i="41"/>
  <c r="I70" i="41"/>
  <c r="D71" i="41"/>
  <c r="D95" i="41"/>
  <c r="E145" i="41"/>
  <c r="F145" i="41" s="1"/>
  <c r="G151" i="41"/>
  <c r="G147" i="41"/>
  <c r="C151" i="41"/>
  <c r="C156" i="41"/>
  <c r="G157" i="41"/>
  <c r="G159" i="41"/>
  <c r="I162" i="41"/>
  <c r="C147" i="41"/>
  <c r="I147" i="41"/>
  <c r="G154" i="41"/>
  <c r="I155" i="41"/>
  <c r="E158" i="41"/>
  <c r="F158" i="41" s="1"/>
  <c r="C160" i="41"/>
  <c r="D162" i="41"/>
  <c r="K162" i="41"/>
  <c r="G163" i="41"/>
  <c r="C155" i="41"/>
  <c r="I159" i="41"/>
  <c r="K161" i="41"/>
  <c r="E162" i="41"/>
  <c r="F162" i="41" s="1"/>
  <c r="B21" i="41"/>
  <c r="K33" i="41"/>
  <c r="G33" i="41"/>
  <c r="C33" i="41"/>
  <c r="K37" i="41"/>
  <c r="G37" i="41"/>
  <c r="C37" i="41"/>
  <c r="B53" i="41"/>
  <c r="K65" i="41"/>
  <c r="G65" i="41"/>
  <c r="K69" i="41"/>
  <c r="G69" i="41"/>
  <c r="C69" i="41"/>
  <c r="I78" i="41"/>
  <c r="E78" i="41"/>
  <c r="F78" i="41" s="1"/>
  <c r="K7" i="41"/>
  <c r="G7" i="41"/>
  <c r="E9" i="41"/>
  <c r="F9" i="41" s="1"/>
  <c r="D10" i="41"/>
  <c r="I10" i="41"/>
  <c r="K11" i="41"/>
  <c r="G11" i="41"/>
  <c r="C11" i="41"/>
  <c r="E13" i="41"/>
  <c r="F13" i="41" s="1"/>
  <c r="D14" i="41"/>
  <c r="I14" i="41"/>
  <c r="K15" i="41"/>
  <c r="G15" i="41"/>
  <c r="C15" i="41"/>
  <c r="E17" i="41"/>
  <c r="F17" i="41" s="1"/>
  <c r="D18" i="41"/>
  <c r="I18" i="41"/>
  <c r="K19" i="41"/>
  <c r="G19" i="41"/>
  <c r="E21" i="41"/>
  <c r="F21" i="41" s="1"/>
  <c r="D22" i="41"/>
  <c r="I22" i="41"/>
  <c r="K23" i="41"/>
  <c r="G23" i="41"/>
  <c r="C23" i="41"/>
  <c r="E25" i="41"/>
  <c r="F25" i="41" s="1"/>
  <c r="D26" i="41"/>
  <c r="I26" i="41"/>
  <c r="K27" i="41"/>
  <c r="G27" i="41"/>
  <c r="C27" i="41"/>
  <c r="E29" i="41"/>
  <c r="F29" i="41" s="1"/>
  <c r="D30" i="41"/>
  <c r="I30" i="41"/>
  <c r="K31" i="41"/>
  <c r="G31" i="41"/>
  <c r="E33" i="41"/>
  <c r="F33" i="41" s="1"/>
  <c r="D34" i="41"/>
  <c r="I34" i="41"/>
  <c r="K35" i="41"/>
  <c r="G35" i="41"/>
  <c r="E37" i="41"/>
  <c r="F37" i="41" s="1"/>
  <c r="D38" i="41"/>
  <c r="I38" i="41"/>
  <c r="K39" i="41"/>
  <c r="G39" i="41"/>
  <c r="C39" i="41"/>
  <c r="E41" i="41"/>
  <c r="F41" i="41" s="1"/>
  <c r="D42" i="41"/>
  <c r="I42" i="41"/>
  <c r="K43" i="41"/>
  <c r="G43" i="41"/>
  <c r="E45" i="41"/>
  <c r="F45" i="41" s="1"/>
  <c r="D46" i="41"/>
  <c r="I46" i="41"/>
  <c r="K47" i="41"/>
  <c r="G47" i="41"/>
  <c r="C47" i="41"/>
  <c r="E49" i="41"/>
  <c r="F49" i="41" s="1"/>
  <c r="D50" i="41"/>
  <c r="I50" i="41"/>
  <c r="K51" i="41"/>
  <c r="G51" i="41"/>
  <c r="C51" i="41"/>
  <c r="E53" i="41"/>
  <c r="F53" i="41" s="1"/>
  <c r="D54" i="41"/>
  <c r="I54" i="41"/>
  <c r="K55" i="41"/>
  <c r="G55" i="41"/>
  <c r="C55" i="41"/>
  <c r="E57" i="41"/>
  <c r="F57" i="41" s="1"/>
  <c r="D58" i="41"/>
  <c r="I58" i="41"/>
  <c r="K59" i="41"/>
  <c r="G59" i="41"/>
  <c r="E61" i="41"/>
  <c r="F61" i="41" s="1"/>
  <c r="D62" i="41"/>
  <c r="I62" i="41"/>
  <c r="K63" i="41"/>
  <c r="G63" i="41"/>
  <c r="C63" i="41"/>
  <c r="E65" i="41"/>
  <c r="F65" i="41" s="1"/>
  <c r="D66" i="41"/>
  <c r="I66" i="41"/>
  <c r="K67" i="41"/>
  <c r="G67" i="41"/>
  <c r="E69" i="41"/>
  <c r="F69" i="41" s="1"/>
  <c r="D70" i="41"/>
  <c r="D77" i="41"/>
  <c r="D78" i="41"/>
  <c r="D80" i="41"/>
  <c r="D81" i="41"/>
  <c r="D82" i="41"/>
  <c r="D83" i="41"/>
  <c r="D84" i="41"/>
  <c r="D85" i="41"/>
  <c r="D86" i="41"/>
  <c r="D87" i="41"/>
  <c r="D88" i="41"/>
  <c r="D89" i="41"/>
  <c r="D90" i="41"/>
  <c r="D91" i="41"/>
  <c r="D92" i="41"/>
  <c r="D93" i="41"/>
  <c r="D94" i="41"/>
  <c r="K99" i="41"/>
  <c r="C99" i="41"/>
  <c r="E99" i="41"/>
  <c r="F99" i="41" s="1"/>
  <c r="I99" i="41"/>
  <c r="D99" i="41"/>
  <c r="K17" i="41"/>
  <c r="G17" i="41"/>
  <c r="K21" i="41"/>
  <c r="G21" i="41"/>
  <c r="C21" i="41"/>
  <c r="K49" i="41"/>
  <c r="G49" i="41"/>
  <c r="K53" i="41"/>
  <c r="G53" i="41"/>
  <c r="C53" i="41"/>
  <c r="B69" i="41"/>
  <c r="I79" i="41"/>
  <c r="E79" i="41"/>
  <c r="F79" i="41" s="1"/>
  <c r="F277" i="41"/>
  <c r="F228" i="41"/>
  <c r="H4" i="41"/>
  <c r="K8" i="41"/>
  <c r="G8" i="41"/>
  <c r="C8" i="41"/>
  <c r="E10" i="41"/>
  <c r="F10" i="41" s="1"/>
  <c r="K12" i="41"/>
  <c r="G12" i="41"/>
  <c r="C12" i="41"/>
  <c r="E14" i="41"/>
  <c r="F14" i="41" s="1"/>
  <c r="K16" i="41"/>
  <c r="G16" i="41"/>
  <c r="C16" i="41"/>
  <c r="E18" i="41"/>
  <c r="F18" i="41" s="1"/>
  <c r="K20" i="41"/>
  <c r="G20" i="41"/>
  <c r="C20" i="41"/>
  <c r="E22" i="41"/>
  <c r="F22" i="41" s="1"/>
  <c r="K24" i="41"/>
  <c r="G24" i="41"/>
  <c r="E26" i="41"/>
  <c r="F26" i="41" s="1"/>
  <c r="D27" i="41"/>
  <c r="I27" i="41"/>
  <c r="K28" i="41"/>
  <c r="G28" i="41"/>
  <c r="E30" i="41"/>
  <c r="F30" i="41" s="1"/>
  <c r="K32" i="41"/>
  <c r="G32" i="41"/>
  <c r="E34" i="41"/>
  <c r="F34" i="41" s="1"/>
  <c r="K36" i="41"/>
  <c r="G36" i="41"/>
  <c r="C36" i="41"/>
  <c r="E38" i="41"/>
  <c r="F38" i="41" s="1"/>
  <c r="K40" i="41"/>
  <c r="G40" i="41"/>
  <c r="E42" i="41"/>
  <c r="F42" i="41" s="1"/>
  <c r="K44" i="41"/>
  <c r="G44" i="41"/>
  <c r="C44" i="41"/>
  <c r="E46" i="41"/>
  <c r="F46" i="41" s="1"/>
  <c r="J46" i="41"/>
  <c r="K48" i="41"/>
  <c r="G48" i="41"/>
  <c r="E50" i="41"/>
  <c r="F50" i="41" s="1"/>
  <c r="K52" i="41"/>
  <c r="G52" i="41"/>
  <c r="C52" i="41"/>
  <c r="E54" i="41"/>
  <c r="F54" i="41" s="1"/>
  <c r="K56" i="41"/>
  <c r="G56" i="41"/>
  <c r="E58" i="41"/>
  <c r="F58" i="41" s="1"/>
  <c r="K60" i="41"/>
  <c r="G60" i="41"/>
  <c r="E62" i="41"/>
  <c r="F62" i="41" s="1"/>
  <c r="K64" i="41"/>
  <c r="G64" i="41"/>
  <c r="C64" i="41"/>
  <c r="E66" i="41"/>
  <c r="F66" i="41" s="1"/>
  <c r="K68" i="41"/>
  <c r="G68" i="41"/>
  <c r="E70" i="41"/>
  <c r="F70" i="41" s="1"/>
  <c r="K71" i="41"/>
  <c r="G71" i="41"/>
  <c r="C71" i="41"/>
  <c r="B71" i="41"/>
  <c r="K103" i="41"/>
  <c r="G103" i="41"/>
  <c r="C103" i="41"/>
  <c r="E103" i="41"/>
  <c r="F103" i="41" s="1"/>
  <c r="I103" i="41"/>
  <c r="D103" i="41"/>
  <c r="K9" i="41"/>
  <c r="G9" i="41"/>
  <c r="C9" i="41"/>
  <c r="K25" i="41"/>
  <c r="G25" i="41"/>
  <c r="C25" i="41"/>
  <c r="K41" i="41"/>
  <c r="G41" i="41"/>
  <c r="K57" i="41"/>
  <c r="G57" i="41"/>
  <c r="I82" i="41"/>
  <c r="E82" i="41"/>
  <c r="F82" i="41" s="1"/>
  <c r="I83" i="41"/>
  <c r="E83" i="41"/>
  <c r="F83" i="41" s="1"/>
  <c r="I84" i="41"/>
  <c r="E84" i="41"/>
  <c r="F84" i="41" s="1"/>
  <c r="I85" i="41"/>
  <c r="E85" i="41"/>
  <c r="F85" i="41" s="1"/>
  <c r="I86" i="41"/>
  <c r="E86" i="41"/>
  <c r="F86" i="41" s="1"/>
  <c r="I87" i="41"/>
  <c r="E87" i="41"/>
  <c r="F87" i="41" s="1"/>
  <c r="I88" i="41"/>
  <c r="E88" i="41"/>
  <c r="F88" i="41" s="1"/>
  <c r="I89" i="41"/>
  <c r="E89" i="41"/>
  <c r="F89" i="41" s="1"/>
  <c r="I90" i="41"/>
  <c r="E90" i="41"/>
  <c r="F90" i="41" s="1"/>
  <c r="I91" i="41"/>
  <c r="E91" i="41"/>
  <c r="F91" i="41" s="1"/>
  <c r="I92" i="41"/>
  <c r="E92" i="41"/>
  <c r="F92" i="41" s="1"/>
  <c r="I93" i="41"/>
  <c r="E93" i="41"/>
  <c r="F93" i="41" s="1"/>
  <c r="I94" i="41"/>
  <c r="E94" i="41"/>
  <c r="F94" i="41" s="1"/>
  <c r="B100" i="41"/>
  <c r="B103" i="41"/>
  <c r="K13" i="41"/>
  <c r="G13" i="41"/>
  <c r="C13" i="41"/>
  <c r="K29" i="41"/>
  <c r="G29" i="41"/>
  <c r="C29" i="41"/>
  <c r="K45" i="41"/>
  <c r="G45" i="41"/>
  <c r="C45" i="41"/>
  <c r="K61" i="41"/>
  <c r="G61" i="41"/>
  <c r="C61" i="41"/>
  <c r="I77" i="41"/>
  <c r="E77" i="41"/>
  <c r="F77" i="41" s="1"/>
  <c r="I80" i="41"/>
  <c r="E80" i="41"/>
  <c r="F80" i="41" s="1"/>
  <c r="I81" i="41"/>
  <c r="E81" i="41"/>
  <c r="F81" i="41" s="1"/>
  <c r="E8" i="41"/>
  <c r="F8" i="41" s="1"/>
  <c r="D9" i="41"/>
  <c r="I9" i="41"/>
  <c r="B10" i="41"/>
  <c r="K10" i="41"/>
  <c r="G10" i="41"/>
  <c r="E12" i="41"/>
  <c r="F12" i="41" s="1"/>
  <c r="D13" i="41"/>
  <c r="I13" i="41"/>
  <c r="B14" i="41"/>
  <c r="K14" i="41"/>
  <c r="G14" i="41"/>
  <c r="E16" i="41"/>
  <c r="F16" i="41" s="1"/>
  <c r="D17" i="41"/>
  <c r="I17" i="41"/>
  <c r="B18" i="41"/>
  <c r="K18" i="41"/>
  <c r="G18" i="41"/>
  <c r="C18" i="41"/>
  <c r="E20" i="41"/>
  <c r="F20" i="41" s="1"/>
  <c r="D21" i="41"/>
  <c r="I21" i="41"/>
  <c r="B22" i="41"/>
  <c r="K22" i="41"/>
  <c r="G22" i="41"/>
  <c r="E24" i="41"/>
  <c r="F24" i="41" s="1"/>
  <c r="D25" i="41"/>
  <c r="I25" i="41"/>
  <c r="K26" i="41"/>
  <c r="G26" i="41"/>
  <c r="C26" i="41"/>
  <c r="E28" i="41"/>
  <c r="F28" i="41" s="1"/>
  <c r="D29" i="41"/>
  <c r="I29" i="41"/>
  <c r="B30" i="41"/>
  <c r="K30" i="41"/>
  <c r="G30" i="41"/>
  <c r="E32" i="41"/>
  <c r="F32" i="41" s="1"/>
  <c r="D33" i="41"/>
  <c r="I33" i="41"/>
  <c r="B34" i="41"/>
  <c r="K34" i="41"/>
  <c r="G34" i="41"/>
  <c r="C34" i="41"/>
  <c r="E36" i="41"/>
  <c r="F36" i="41" s="1"/>
  <c r="D37" i="41"/>
  <c r="I37" i="41"/>
  <c r="K38" i="41"/>
  <c r="G38" i="41"/>
  <c r="C38" i="41"/>
  <c r="E40" i="41"/>
  <c r="F40" i="41" s="1"/>
  <c r="D41" i="41"/>
  <c r="I41" i="41"/>
  <c r="K42" i="41"/>
  <c r="G42" i="41"/>
  <c r="E44" i="41"/>
  <c r="F44" i="41" s="1"/>
  <c r="D45" i="41"/>
  <c r="I45" i="41"/>
  <c r="B46" i="41"/>
  <c r="K46" i="41"/>
  <c r="G46" i="41"/>
  <c r="C46" i="41"/>
  <c r="E48" i="41"/>
  <c r="F48" i="41" s="1"/>
  <c r="D49" i="41"/>
  <c r="I49" i="41"/>
  <c r="K50" i="41"/>
  <c r="G50" i="41"/>
  <c r="E52" i="41"/>
  <c r="F52" i="41" s="1"/>
  <c r="D53" i="41"/>
  <c r="I53" i="41"/>
  <c r="B54" i="41"/>
  <c r="K54" i="41"/>
  <c r="G54" i="41"/>
  <c r="C54" i="41"/>
  <c r="E56" i="41"/>
  <c r="F56" i="41" s="1"/>
  <c r="D57" i="41"/>
  <c r="I57" i="41"/>
  <c r="K58" i="41"/>
  <c r="G58" i="41"/>
  <c r="E60" i="41"/>
  <c r="F60" i="41" s="1"/>
  <c r="D61" i="41"/>
  <c r="I61" i="41"/>
  <c r="B62" i="41"/>
  <c r="K62" i="41"/>
  <c r="G62" i="41"/>
  <c r="C62" i="41"/>
  <c r="E64" i="41"/>
  <c r="F64" i="41" s="1"/>
  <c r="D65" i="41"/>
  <c r="I65" i="41"/>
  <c r="B66" i="41"/>
  <c r="K66" i="41"/>
  <c r="G66" i="41"/>
  <c r="E68" i="41"/>
  <c r="F68" i="41" s="1"/>
  <c r="D69" i="41"/>
  <c r="I69" i="41"/>
  <c r="B70" i="41"/>
  <c r="K70" i="41"/>
  <c r="G70" i="41"/>
  <c r="C70" i="41"/>
  <c r="I71" i="41"/>
  <c r="K77" i="41"/>
  <c r="K78" i="41"/>
  <c r="K79" i="41"/>
  <c r="K80" i="41"/>
  <c r="K81" i="41"/>
  <c r="K82" i="41"/>
  <c r="K83" i="41"/>
  <c r="K84" i="41"/>
  <c r="K85" i="41"/>
  <c r="K86" i="41"/>
  <c r="K87" i="41"/>
  <c r="K88" i="41"/>
  <c r="K89" i="41"/>
  <c r="K90" i="41"/>
  <c r="K91" i="41"/>
  <c r="K92" i="41"/>
  <c r="K93" i="41"/>
  <c r="K94" i="41"/>
  <c r="K95" i="41"/>
  <c r="G95" i="41"/>
  <c r="C95" i="41"/>
  <c r="B95" i="41"/>
  <c r="I95" i="41"/>
  <c r="E95" i="41"/>
  <c r="F95" i="41" s="1"/>
  <c r="K96" i="41"/>
  <c r="G96" i="41"/>
  <c r="C96" i="41"/>
  <c r="B104" i="41"/>
  <c r="K104" i="41"/>
  <c r="C104" i="41"/>
  <c r="D107" i="41"/>
  <c r="I107" i="41"/>
  <c r="B108" i="41"/>
  <c r="K108" i="41"/>
  <c r="G108" i="41"/>
  <c r="C108" i="41"/>
  <c r="D111" i="41"/>
  <c r="I111" i="41"/>
  <c r="B112" i="41"/>
  <c r="K112" i="41"/>
  <c r="G112" i="41"/>
  <c r="C112" i="41"/>
  <c r="D115" i="41"/>
  <c r="I115" i="41"/>
  <c r="B116" i="41"/>
  <c r="K116" i="41"/>
  <c r="G116" i="41"/>
  <c r="C116" i="41"/>
  <c r="D119" i="41"/>
  <c r="I119" i="41"/>
  <c r="B120" i="41"/>
  <c r="K120" i="41"/>
  <c r="G120" i="41"/>
  <c r="C120" i="41"/>
  <c r="D123" i="41"/>
  <c r="I123" i="41"/>
  <c r="K124" i="41"/>
  <c r="C124" i="41"/>
  <c r="D127" i="41"/>
  <c r="I127" i="41"/>
  <c r="B128" i="41"/>
  <c r="K128" i="41"/>
  <c r="G128" i="41"/>
  <c r="C128" i="41"/>
  <c r="K130" i="41"/>
  <c r="G130" i="41"/>
  <c r="C130" i="41"/>
  <c r="J139" i="41"/>
  <c r="G139" i="41"/>
  <c r="C142" i="41"/>
  <c r="J144" i="41"/>
  <c r="B144" i="41"/>
  <c r="K144" i="41"/>
  <c r="E144" i="41"/>
  <c r="F144" i="41" s="1"/>
  <c r="J148" i="41"/>
  <c r="B148" i="41"/>
  <c r="G148" i="41"/>
  <c r="K148" i="41"/>
  <c r="E148" i="41"/>
  <c r="F148" i="41" s="1"/>
  <c r="K100" i="41"/>
  <c r="G100" i="41"/>
  <c r="C100" i="41"/>
  <c r="B78" i="41"/>
  <c r="B79" i="41"/>
  <c r="B80" i="41"/>
  <c r="B81" i="41"/>
  <c r="B82" i="41"/>
  <c r="B84" i="41"/>
  <c r="B88" i="41"/>
  <c r="B89" i="41"/>
  <c r="B90" i="41"/>
  <c r="B93" i="41"/>
  <c r="B94" i="41"/>
  <c r="D96" i="41"/>
  <c r="I96" i="41"/>
  <c r="B97" i="41"/>
  <c r="K97" i="41"/>
  <c r="G97" i="41"/>
  <c r="C97" i="41"/>
  <c r="D100" i="41"/>
  <c r="I100" i="41"/>
  <c r="B101" i="41"/>
  <c r="K101" i="41"/>
  <c r="G101" i="41"/>
  <c r="C101" i="41"/>
  <c r="D104" i="41"/>
  <c r="I104" i="41"/>
  <c r="B105" i="41"/>
  <c r="K105" i="41"/>
  <c r="C105" i="41"/>
  <c r="E107" i="41"/>
  <c r="F107" i="41" s="1"/>
  <c r="D108" i="41"/>
  <c r="I108" i="41"/>
  <c r="B109" i="41"/>
  <c r="K109" i="41"/>
  <c r="G109" i="41"/>
  <c r="C109" i="41"/>
  <c r="E111" i="41"/>
  <c r="F111" i="41" s="1"/>
  <c r="D112" i="41"/>
  <c r="I112" i="41"/>
  <c r="B113" i="41"/>
  <c r="K113" i="41"/>
  <c r="C113" i="41"/>
  <c r="E115" i="41"/>
  <c r="F115" i="41" s="1"/>
  <c r="D116" i="41"/>
  <c r="I116" i="41"/>
  <c r="B117" i="41"/>
  <c r="K117" i="41"/>
  <c r="G117" i="41"/>
  <c r="C117" i="41"/>
  <c r="E119" i="41"/>
  <c r="F119" i="41" s="1"/>
  <c r="D120" i="41"/>
  <c r="I120" i="41"/>
  <c r="B121" i="41"/>
  <c r="K121" i="41"/>
  <c r="G121" i="41"/>
  <c r="C121" i="41"/>
  <c r="E123" i="41"/>
  <c r="F123" i="41" s="1"/>
  <c r="D124" i="41"/>
  <c r="I124" i="41"/>
  <c r="B125" i="41"/>
  <c r="K125" i="41"/>
  <c r="C125" i="41"/>
  <c r="E127" i="41"/>
  <c r="F127" i="41" s="1"/>
  <c r="D128" i="41"/>
  <c r="I128" i="41"/>
  <c r="B129" i="41"/>
  <c r="I129" i="41"/>
  <c r="B130" i="41"/>
  <c r="I130" i="41"/>
  <c r="G137" i="41"/>
  <c r="J137" i="41"/>
  <c r="B137" i="41"/>
  <c r="I137" i="41"/>
  <c r="D137" i="41"/>
  <c r="I138" i="41"/>
  <c r="C139" i="41"/>
  <c r="I139" i="41"/>
  <c r="G142" i="41"/>
  <c r="B143" i="41"/>
  <c r="G143" i="41"/>
  <c r="B149" i="41"/>
  <c r="K149" i="41"/>
  <c r="E149" i="41"/>
  <c r="F149" i="41" s="1"/>
  <c r="I149" i="41"/>
  <c r="D149" i="41"/>
  <c r="C77" i="41"/>
  <c r="G77" i="41"/>
  <c r="C78" i="41"/>
  <c r="G78" i="41"/>
  <c r="C79" i="41"/>
  <c r="G79" i="41"/>
  <c r="C80" i="41"/>
  <c r="G80" i="41"/>
  <c r="C81" i="41"/>
  <c r="G81" i="41"/>
  <c r="C82" i="41"/>
  <c r="G82" i="41"/>
  <c r="C83" i="41"/>
  <c r="G83" i="41"/>
  <c r="C84" i="41"/>
  <c r="G84" i="41"/>
  <c r="C85" i="41"/>
  <c r="G85" i="41"/>
  <c r="C86" i="41"/>
  <c r="G86" i="41"/>
  <c r="C87" i="41"/>
  <c r="C88" i="41"/>
  <c r="G88" i="41"/>
  <c r="C89" i="41"/>
  <c r="C90" i="41"/>
  <c r="G90" i="41"/>
  <c r="C91" i="41"/>
  <c r="C92" i="41"/>
  <c r="G92" i="41"/>
  <c r="C93" i="41"/>
  <c r="G93" i="41"/>
  <c r="C94" i="41"/>
  <c r="G94" i="41"/>
  <c r="E96" i="41"/>
  <c r="F96" i="41" s="1"/>
  <c r="D97" i="41"/>
  <c r="I97" i="41"/>
  <c r="B98" i="41"/>
  <c r="K98" i="41"/>
  <c r="C98" i="41"/>
  <c r="E100" i="41"/>
  <c r="F100" i="41" s="1"/>
  <c r="D101" i="41"/>
  <c r="I101" i="41"/>
  <c r="B102" i="41"/>
  <c r="K102" i="41"/>
  <c r="G102" i="41"/>
  <c r="C102" i="41"/>
  <c r="E104" i="41"/>
  <c r="F104" i="41" s="1"/>
  <c r="D105" i="41"/>
  <c r="I105" i="41"/>
  <c r="B106" i="41"/>
  <c r="K106" i="41"/>
  <c r="G106" i="41"/>
  <c r="C106" i="41"/>
  <c r="E108" i="41"/>
  <c r="F108" i="41" s="1"/>
  <c r="D109" i="41"/>
  <c r="I109" i="41"/>
  <c r="B110" i="41"/>
  <c r="K110" i="41"/>
  <c r="C110" i="41"/>
  <c r="E112" i="41"/>
  <c r="F112" i="41" s="1"/>
  <c r="D113" i="41"/>
  <c r="I113" i="41"/>
  <c r="B114" i="41"/>
  <c r="K114" i="41"/>
  <c r="G114" i="41"/>
  <c r="C114" i="41"/>
  <c r="E116" i="41"/>
  <c r="F116" i="41" s="1"/>
  <c r="D117" i="41"/>
  <c r="I117" i="41"/>
  <c r="K118" i="41"/>
  <c r="C118" i="41"/>
  <c r="E120" i="41"/>
  <c r="F120" i="41" s="1"/>
  <c r="D121" i="41"/>
  <c r="I121" i="41"/>
  <c r="B122" i="41"/>
  <c r="K122" i="41"/>
  <c r="C122" i="41"/>
  <c r="E124" i="41"/>
  <c r="F124" i="41" s="1"/>
  <c r="D125" i="41"/>
  <c r="I125" i="41"/>
  <c r="K126" i="41"/>
  <c r="C126" i="41"/>
  <c r="E128" i="41"/>
  <c r="F128" i="41" s="1"/>
  <c r="D129" i="41"/>
  <c r="D130" i="41"/>
  <c r="G136" i="41"/>
  <c r="J136" i="41"/>
  <c r="B136" i="41"/>
  <c r="K136" i="41"/>
  <c r="E136" i="41"/>
  <c r="F136" i="41" s="1"/>
  <c r="D138" i="41"/>
  <c r="D139" i="41"/>
  <c r="K139" i="41"/>
  <c r="J141" i="41"/>
  <c r="B141" i="41"/>
  <c r="I141" i="41"/>
  <c r="D141" i="41"/>
  <c r="I142" i="41"/>
  <c r="C143" i="41"/>
  <c r="I143" i="41"/>
  <c r="C144" i="41"/>
  <c r="I144" i="41"/>
  <c r="G146" i="41"/>
  <c r="I148" i="41"/>
  <c r="K107" i="41"/>
  <c r="G107" i="41"/>
  <c r="C107" i="41"/>
  <c r="K111" i="41"/>
  <c r="C111" i="41"/>
  <c r="K115" i="41"/>
  <c r="G115" i="41"/>
  <c r="C115" i="41"/>
  <c r="K119" i="41"/>
  <c r="G119" i="41"/>
  <c r="C119" i="41"/>
  <c r="K123" i="41"/>
  <c r="C123" i="41"/>
  <c r="K127" i="41"/>
  <c r="G127" i="41"/>
  <c r="C127" i="41"/>
  <c r="C129" i="41"/>
  <c r="E130" i="41"/>
  <c r="F130" i="41" s="1"/>
  <c r="C137" i="41"/>
  <c r="E139" i="41"/>
  <c r="F139" i="41" s="1"/>
  <c r="J140" i="41"/>
  <c r="B140" i="41"/>
  <c r="K140" i="41"/>
  <c r="E140" i="41"/>
  <c r="F140" i="41" s="1"/>
  <c r="D142" i="41"/>
  <c r="K142" i="41"/>
  <c r="D144" i="41"/>
  <c r="B145" i="41"/>
  <c r="I145" i="41"/>
  <c r="D145" i="41"/>
  <c r="I146" i="41"/>
  <c r="C148" i="41"/>
  <c r="E150" i="41"/>
  <c r="F150" i="41" s="1"/>
  <c r="K150" i="41"/>
  <c r="D151" i="41"/>
  <c r="I151" i="41"/>
  <c r="C152" i="41"/>
  <c r="B152" i="41"/>
  <c r="J156" i="41"/>
  <c r="B156" i="41"/>
  <c r="J160" i="41"/>
  <c r="B160" i="41"/>
  <c r="J164" i="41"/>
  <c r="B164" i="41"/>
  <c r="C171" i="41"/>
  <c r="C173" i="41"/>
  <c r="I178" i="41"/>
  <c r="D178" i="41"/>
  <c r="I183" i="41"/>
  <c r="D183" i="41"/>
  <c r="I187" i="41"/>
  <c r="D187" i="41"/>
  <c r="I191" i="41"/>
  <c r="D191" i="41"/>
  <c r="I195" i="41"/>
  <c r="D195" i="41"/>
  <c r="K207" i="41"/>
  <c r="G207" i="41"/>
  <c r="B207" i="41"/>
  <c r="E207" i="41"/>
  <c r="J207" i="41"/>
  <c r="D207" i="41"/>
  <c r="I207" i="41"/>
  <c r="C207" i="41"/>
  <c r="K215" i="41"/>
  <c r="G215" i="41"/>
  <c r="B215" i="41"/>
  <c r="J215" i="41"/>
  <c r="E215" i="41"/>
  <c r="C215" i="41"/>
  <c r="I215" i="41"/>
  <c r="D215" i="41"/>
  <c r="E151" i="41"/>
  <c r="F151" i="41" s="1"/>
  <c r="K151" i="41"/>
  <c r="D152" i="41"/>
  <c r="I152" i="41"/>
  <c r="B153" i="41"/>
  <c r="E155" i="41"/>
  <c r="F155" i="41" s="1"/>
  <c r="K155" i="41"/>
  <c r="D156" i="41"/>
  <c r="I156" i="41"/>
  <c r="C157" i="41"/>
  <c r="J157" i="41"/>
  <c r="B157" i="41"/>
  <c r="E159" i="41"/>
  <c r="F159" i="41" s="1"/>
  <c r="K159" i="41"/>
  <c r="D160" i="41"/>
  <c r="I160" i="41"/>
  <c r="J161" i="41"/>
  <c r="B161" i="41"/>
  <c r="E163" i="41"/>
  <c r="F163" i="41" s="1"/>
  <c r="K163" i="41"/>
  <c r="D164" i="41"/>
  <c r="I164" i="41"/>
  <c r="B170" i="41"/>
  <c r="J170" i="41"/>
  <c r="E170" i="41"/>
  <c r="G171" i="41"/>
  <c r="G172" i="41"/>
  <c r="K172" i="41"/>
  <c r="E172" i="41"/>
  <c r="K174" i="41"/>
  <c r="E174" i="41"/>
  <c r="G176" i="41"/>
  <c r="B176" i="41"/>
  <c r="K176" i="41"/>
  <c r="E176" i="41"/>
  <c r="G178" i="41"/>
  <c r="J178" i="41"/>
  <c r="I179" i="41"/>
  <c r="C180" i="41"/>
  <c r="K180" i="41"/>
  <c r="G180" i="41"/>
  <c r="B180" i="41"/>
  <c r="K183" i="41"/>
  <c r="C184" i="41"/>
  <c r="K184" i="41"/>
  <c r="G184" i="41"/>
  <c r="B184" i="41"/>
  <c r="J184" i="41"/>
  <c r="E184" i="41"/>
  <c r="K187" i="41"/>
  <c r="C188" i="41"/>
  <c r="K188" i="41"/>
  <c r="G188" i="41"/>
  <c r="B188" i="41"/>
  <c r="J188" i="41"/>
  <c r="E188" i="41"/>
  <c r="K191" i="41"/>
  <c r="C192" i="41"/>
  <c r="K192" i="41"/>
  <c r="G192" i="41"/>
  <c r="J192" i="41"/>
  <c r="E192" i="41"/>
  <c r="K195" i="41"/>
  <c r="C196" i="41"/>
  <c r="K196" i="41"/>
  <c r="G196" i="41"/>
  <c r="B196" i="41"/>
  <c r="J196" i="41"/>
  <c r="E196" i="41"/>
  <c r="E203" i="41"/>
  <c r="J206" i="41"/>
  <c r="E206" i="41"/>
  <c r="G206" i="41"/>
  <c r="K206" i="41"/>
  <c r="D206" i="41"/>
  <c r="I206" i="41"/>
  <c r="C206" i="41"/>
  <c r="K129" i="41"/>
  <c r="G129" i="41"/>
  <c r="B138" i="41"/>
  <c r="B142" i="41"/>
  <c r="B146" i="41"/>
  <c r="J150" i="41"/>
  <c r="B150" i="41"/>
  <c r="E152" i="41"/>
  <c r="F152" i="41" s="1"/>
  <c r="K152" i="41"/>
  <c r="D153" i="41"/>
  <c r="I153" i="41"/>
  <c r="J154" i="41"/>
  <c r="B154" i="41"/>
  <c r="E156" i="41"/>
  <c r="F156" i="41" s="1"/>
  <c r="K156" i="41"/>
  <c r="D157" i="41"/>
  <c r="I157" i="41"/>
  <c r="J158" i="41"/>
  <c r="B158" i="41"/>
  <c r="E160" i="41"/>
  <c r="F160" i="41" s="1"/>
  <c r="K160" i="41"/>
  <c r="D161" i="41"/>
  <c r="I161" i="41"/>
  <c r="J162" i="41"/>
  <c r="B162" i="41"/>
  <c r="E164" i="41"/>
  <c r="F164" i="41" s="1"/>
  <c r="K164" i="41"/>
  <c r="C170" i="41"/>
  <c r="I170" i="41"/>
  <c r="B171" i="41"/>
  <c r="I171" i="41"/>
  <c r="B172" i="41"/>
  <c r="B173" i="41"/>
  <c r="I173" i="41"/>
  <c r="C175" i="41"/>
  <c r="C183" i="41"/>
  <c r="C187" i="41"/>
  <c r="C191" i="41"/>
  <c r="K211" i="41"/>
  <c r="G211" i="41"/>
  <c r="B211" i="41"/>
  <c r="J211" i="41"/>
  <c r="E211" i="41"/>
  <c r="C211" i="41"/>
  <c r="I211" i="41"/>
  <c r="D211" i="41"/>
  <c r="B147" i="41"/>
  <c r="D150" i="41"/>
  <c r="B151" i="41"/>
  <c r="E153" i="41"/>
  <c r="F153" i="41" s="1"/>
  <c r="J155" i="41"/>
  <c r="B155" i="41"/>
  <c r="G156" i="41"/>
  <c r="E157" i="41"/>
  <c r="F157" i="41" s="1"/>
  <c r="J159" i="41"/>
  <c r="B159" i="41"/>
  <c r="G160" i="41"/>
  <c r="E161" i="41"/>
  <c r="F161" i="41" s="1"/>
  <c r="J163" i="41"/>
  <c r="B163" i="41"/>
  <c r="D170" i="41"/>
  <c r="D171" i="41"/>
  <c r="K171" i="41"/>
  <c r="C172" i="41"/>
  <c r="D173" i="41"/>
  <c r="K173" i="41"/>
  <c r="B178" i="41"/>
  <c r="K178" i="41"/>
  <c r="K179" i="41"/>
  <c r="G179" i="41"/>
  <c r="B179" i="41"/>
  <c r="J179" i="41"/>
  <c r="E179" i="41"/>
  <c r="I197" i="41"/>
  <c r="D197" i="41"/>
  <c r="K197" i="41"/>
  <c r="E197" i="41"/>
  <c r="J197" i="41"/>
  <c r="C197" i="41"/>
  <c r="B197" i="41"/>
  <c r="B202" i="41"/>
  <c r="J202" i="41"/>
  <c r="E202" i="41"/>
  <c r="K203" i="41"/>
  <c r="G203" i="41"/>
  <c r="B203" i="41"/>
  <c r="J224" i="41"/>
  <c r="E224" i="41"/>
  <c r="I224" i="41"/>
  <c r="D224" i="41"/>
  <c r="K224" i="41"/>
  <c r="B224" i="41"/>
  <c r="K235" i="41"/>
  <c r="G235" i="41"/>
  <c r="B235" i="41"/>
  <c r="J235" i="41"/>
  <c r="C235" i="41"/>
  <c r="J238" i="41"/>
  <c r="I238" i="41"/>
  <c r="D238" i="41"/>
  <c r="K238" i="41"/>
  <c r="G238" i="41"/>
  <c r="I243" i="41"/>
  <c r="C243" i="41"/>
  <c r="B243" i="41"/>
  <c r="J243" i="41"/>
  <c r="D243" i="41"/>
  <c r="J246" i="41"/>
  <c r="K246" i="41"/>
  <c r="D246" i="41"/>
  <c r="I246" i="41"/>
  <c r="C246" i="41"/>
  <c r="G246" i="41"/>
  <c r="I253" i="41"/>
  <c r="D253" i="41"/>
  <c r="J253" i="41"/>
  <c r="C253" i="41"/>
  <c r="B253" i="41"/>
  <c r="K253" i="41"/>
  <c r="J259" i="41"/>
  <c r="D259" i="41"/>
  <c r="D182" i="41"/>
  <c r="I182" i="41"/>
  <c r="E183" i="41"/>
  <c r="J183" i="41"/>
  <c r="D186" i="41"/>
  <c r="I186" i="41"/>
  <c r="E187" i="41"/>
  <c r="J187" i="41"/>
  <c r="D190" i="41"/>
  <c r="I190" i="41"/>
  <c r="E191" i="41"/>
  <c r="J191" i="41"/>
  <c r="D194" i="41"/>
  <c r="I194" i="41"/>
  <c r="E195" i="41"/>
  <c r="J195" i="41"/>
  <c r="B198" i="41"/>
  <c r="J198" i="41"/>
  <c r="E198" i="41"/>
  <c r="K199" i="41"/>
  <c r="G199" i="41"/>
  <c r="B199" i="41"/>
  <c r="E201" i="41"/>
  <c r="C202" i="41"/>
  <c r="I202" i="41"/>
  <c r="C203" i="41"/>
  <c r="I203" i="41"/>
  <c r="C204" i="41"/>
  <c r="I205" i="41"/>
  <c r="D205" i="41"/>
  <c r="J218" i="41"/>
  <c r="E218" i="41"/>
  <c r="I218" i="41"/>
  <c r="D218" i="41"/>
  <c r="K218" i="41"/>
  <c r="G218" i="41"/>
  <c r="K225" i="41"/>
  <c r="B225" i="41"/>
  <c r="J225" i="41"/>
  <c r="E225" i="41"/>
  <c r="C225" i="41"/>
  <c r="C234" i="41"/>
  <c r="D235" i="41"/>
  <c r="J241" i="41"/>
  <c r="I241" i="41"/>
  <c r="D241" i="41"/>
  <c r="K241" i="41"/>
  <c r="G241" i="41"/>
  <c r="B241" i="41"/>
  <c r="B246" i="41"/>
  <c r="K258" i="41"/>
  <c r="D258" i="41"/>
  <c r="D175" i="41"/>
  <c r="D177" i="41"/>
  <c r="E178" i="41"/>
  <c r="D181" i="41"/>
  <c r="E182" i="41"/>
  <c r="B183" i="41"/>
  <c r="G183" i="41"/>
  <c r="D185" i="41"/>
  <c r="E186" i="41"/>
  <c r="B187" i="41"/>
  <c r="G187" i="41"/>
  <c r="D189" i="41"/>
  <c r="E190" i="41"/>
  <c r="B191" i="41"/>
  <c r="G191" i="41"/>
  <c r="D193" i="41"/>
  <c r="E194" i="41"/>
  <c r="B195" i="41"/>
  <c r="G195" i="41"/>
  <c r="C198" i="41"/>
  <c r="C199" i="41"/>
  <c r="C200" i="41"/>
  <c r="I201" i="41"/>
  <c r="D201" i="41"/>
  <c r="D202" i="41"/>
  <c r="K202" i="41"/>
  <c r="D203" i="41"/>
  <c r="J203" i="41"/>
  <c r="D204" i="41"/>
  <c r="J204" i="41"/>
  <c r="B205" i="41"/>
  <c r="I209" i="41"/>
  <c r="D209" i="41"/>
  <c r="J209" i="41"/>
  <c r="E209" i="41"/>
  <c r="I210" i="41"/>
  <c r="D210" i="41"/>
  <c r="I214" i="41"/>
  <c r="D214" i="41"/>
  <c r="K219" i="41"/>
  <c r="G219" i="41"/>
  <c r="B219" i="41"/>
  <c r="J219" i="41"/>
  <c r="E219" i="41"/>
  <c r="C219" i="41"/>
  <c r="C224" i="41"/>
  <c r="D225" i="41"/>
  <c r="K231" i="41"/>
  <c r="G231" i="41"/>
  <c r="B231" i="41"/>
  <c r="J231" i="41"/>
  <c r="C231" i="41"/>
  <c r="I235" i="41"/>
  <c r="C238" i="41"/>
  <c r="K242" i="41"/>
  <c r="G242" i="41"/>
  <c r="B242" i="41"/>
  <c r="J242" i="41"/>
  <c r="C242" i="41"/>
  <c r="C252" i="41"/>
  <c r="K252" i="41"/>
  <c r="J252" i="41"/>
  <c r="D252" i="41"/>
  <c r="G252" i="41"/>
  <c r="J234" i="41"/>
  <c r="I234" i="41"/>
  <c r="D234" i="41"/>
  <c r="K234" i="41"/>
  <c r="G234" i="41"/>
  <c r="B234" i="41"/>
  <c r="C241" i="41"/>
  <c r="K247" i="41"/>
  <c r="G247" i="41"/>
  <c r="J247" i="41"/>
  <c r="D247" i="41"/>
  <c r="I247" i="41"/>
  <c r="C247" i="41"/>
  <c r="G253" i="41"/>
  <c r="B210" i="41"/>
  <c r="G210" i="41"/>
  <c r="K210" i="41"/>
  <c r="E213" i="41"/>
  <c r="J213" i="41"/>
  <c r="B214" i="41"/>
  <c r="G214" i="41"/>
  <c r="K214" i="41"/>
  <c r="J237" i="41"/>
  <c r="D239" i="41"/>
  <c r="J240" i="41"/>
  <c r="D244" i="41"/>
  <c r="J244" i="41"/>
  <c r="C249" i="41"/>
  <c r="J250" i="41"/>
  <c r="K251" i="41"/>
  <c r="G251" i="41"/>
  <c r="B251" i="41"/>
  <c r="C254" i="41"/>
  <c r="I254" i="41"/>
  <c r="C255" i="41"/>
  <c r="I255" i="41"/>
  <c r="C256" i="41"/>
  <c r="I257" i="41"/>
  <c r="D257" i="41"/>
  <c r="I264" i="41"/>
  <c r="C267" i="41"/>
  <c r="K263" i="41"/>
  <c r="G263" i="41"/>
  <c r="B263" i="41"/>
  <c r="J263" i="41"/>
  <c r="B216" i="41"/>
  <c r="G216" i="41"/>
  <c r="K216" i="41"/>
  <c r="C217" i="41"/>
  <c r="B222" i="41"/>
  <c r="G222" i="41"/>
  <c r="K222" i="41"/>
  <c r="C223" i="41"/>
  <c r="B232" i="41"/>
  <c r="G232" i="41"/>
  <c r="K232" i="41"/>
  <c r="C233" i="41"/>
  <c r="B236" i="41"/>
  <c r="G236" i="41"/>
  <c r="K236" i="41"/>
  <c r="C237" i="41"/>
  <c r="G239" i="41"/>
  <c r="C240" i="41"/>
  <c r="K243" i="41"/>
  <c r="G243" i="41"/>
  <c r="C248" i="41"/>
  <c r="I249" i="41"/>
  <c r="D249" i="41"/>
  <c r="D250" i="41"/>
  <c r="D251" i="41"/>
  <c r="K256" i="41"/>
  <c r="C257" i="41"/>
  <c r="J257" i="41"/>
  <c r="J258" i="41"/>
  <c r="K259" i="41"/>
  <c r="G259" i="41"/>
  <c r="I262" i="41"/>
  <c r="D262" i="41"/>
  <c r="C208" i="41"/>
  <c r="E210" i="41"/>
  <c r="C212" i="41"/>
  <c r="D213" i="41"/>
  <c r="E214" i="41"/>
  <c r="C216" i="41"/>
  <c r="C222" i="41"/>
  <c r="C232" i="41"/>
  <c r="C236" i="41"/>
  <c r="C244" i="41"/>
  <c r="I245" i="41"/>
  <c r="D245" i="41"/>
  <c r="J254" i="41"/>
  <c r="K255" i="41"/>
  <c r="G255" i="41"/>
  <c r="B255" i="41"/>
  <c r="G256" i="41"/>
  <c r="K257" i="41"/>
  <c r="C258" i="41"/>
  <c r="I258" i="41"/>
  <c r="C259" i="41"/>
  <c r="I259" i="41"/>
  <c r="C260" i="41"/>
  <c r="J262" i="41"/>
  <c r="I263" i="41"/>
  <c r="C264" i="41"/>
  <c r="K264" i="41"/>
  <c r="G264" i="41"/>
  <c r="J279" i="41"/>
  <c r="I279" i="41"/>
  <c r="D279" i="41"/>
  <c r="J283" i="41"/>
  <c r="I283" i="41"/>
  <c r="D283" i="41"/>
  <c r="J287" i="41"/>
  <c r="I287" i="41"/>
  <c r="D287" i="41"/>
  <c r="J291" i="41"/>
  <c r="I291" i="41"/>
  <c r="D291" i="41"/>
  <c r="C296" i="41"/>
  <c r="K296" i="41"/>
  <c r="G296" i="41"/>
  <c r="B296" i="41"/>
  <c r="J296" i="41"/>
  <c r="K299" i="41"/>
  <c r="G299" i="41"/>
  <c r="J299" i="41"/>
  <c r="I299" i="41"/>
  <c r="D299" i="41"/>
  <c r="K267" i="41"/>
  <c r="G267" i="41"/>
  <c r="J267" i="41"/>
  <c r="K271" i="41"/>
  <c r="G271" i="41"/>
  <c r="J271" i="41"/>
  <c r="G279" i="41"/>
  <c r="C281" i="41"/>
  <c r="K281" i="41"/>
  <c r="G281" i="41"/>
  <c r="C285" i="41"/>
  <c r="K285" i="41"/>
  <c r="G285" i="41"/>
  <c r="C289" i="41"/>
  <c r="K289" i="41"/>
  <c r="G289" i="41"/>
  <c r="G291" i="41"/>
  <c r="I292" i="41"/>
  <c r="D296" i="41"/>
  <c r="C300" i="41"/>
  <c r="K300" i="41"/>
  <c r="G300" i="41"/>
  <c r="B300" i="41"/>
  <c r="J300" i="41"/>
  <c r="K303" i="41"/>
  <c r="G303" i="41"/>
  <c r="I303" i="41"/>
  <c r="D303" i="41"/>
  <c r="D266" i="41"/>
  <c r="I266" i="41"/>
  <c r="I270" i="41"/>
  <c r="D270" i="41"/>
  <c r="J274" i="41"/>
  <c r="I274" i="41"/>
  <c r="D274" i="41"/>
  <c r="I281" i="41"/>
  <c r="I285" i="41"/>
  <c r="I289" i="41"/>
  <c r="I296" i="41"/>
  <c r="C299" i="41"/>
  <c r="D300" i="41"/>
  <c r="J303" i="41"/>
  <c r="C304" i="41"/>
  <c r="K304" i="41"/>
  <c r="G304" i="41"/>
  <c r="J304" i="41"/>
  <c r="K307" i="41"/>
  <c r="G307" i="41"/>
  <c r="B307" i="41"/>
  <c r="I307" i="41"/>
  <c r="D307" i="41"/>
  <c r="K311" i="41"/>
  <c r="G311" i="41"/>
  <c r="B311" i="41"/>
  <c r="I311" i="41"/>
  <c r="D311" i="41"/>
  <c r="D261" i="41"/>
  <c r="D265" i="41"/>
  <c r="I267" i="41"/>
  <c r="C268" i="41"/>
  <c r="K268" i="41"/>
  <c r="G270" i="41"/>
  <c r="J270" i="41"/>
  <c r="I271" i="41"/>
  <c r="C272" i="41"/>
  <c r="K272" i="41"/>
  <c r="G272" i="41"/>
  <c r="G274" i="41"/>
  <c r="K279" i="41"/>
  <c r="K280" i="41"/>
  <c r="G280" i="41"/>
  <c r="J280" i="41"/>
  <c r="J281" i="41"/>
  <c r="K283" i="41"/>
  <c r="K284" i="41"/>
  <c r="G284" i="41"/>
  <c r="J284" i="41"/>
  <c r="J285" i="41"/>
  <c r="K287" i="41"/>
  <c r="K288" i="41"/>
  <c r="G288" i="41"/>
  <c r="J288" i="41"/>
  <c r="J289" i="41"/>
  <c r="K291" i="41"/>
  <c r="K292" i="41"/>
  <c r="G292" i="41"/>
  <c r="J292" i="41"/>
  <c r="K295" i="41"/>
  <c r="G295" i="41"/>
  <c r="J295" i="41"/>
  <c r="I295" i="41"/>
  <c r="D295" i="41"/>
  <c r="I300" i="41"/>
  <c r="C303" i="41"/>
  <c r="D304" i="41"/>
  <c r="J307" i="41"/>
  <c r="H308" i="41"/>
  <c r="C308" i="41"/>
  <c r="K308" i="41"/>
  <c r="G308" i="41"/>
  <c r="B308" i="41"/>
  <c r="J308" i="41"/>
  <c r="E308" i="41"/>
  <c r="J311" i="41"/>
  <c r="B293" i="41"/>
  <c r="G293" i="41"/>
  <c r="K293" i="41"/>
  <c r="G297" i="41"/>
  <c r="K297" i="41"/>
  <c r="B301" i="41"/>
  <c r="G301" i="41"/>
  <c r="K301" i="41"/>
  <c r="B305" i="41"/>
  <c r="G305" i="41"/>
  <c r="K305" i="41"/>
  <c r="E312" i="41"/>
  <c r="J312" i="41"/>
  <c r="D269" i="41"/>
  <c r="D273" i="41"/>
  <c r="D282" i="41"/>
  <c r="D286" i="41"/>
  <c r="D290" i="41"/>
  <c r="D294" i="41"/>
  <c r="I294" i="41"/>
  <c r="D298" i="41"/>
  <c r="I298" i="41"/>
  <c r="D302" i="41"/>
  <c r="I302" i="41"/>
  <c r="D306" i="41"/>
  <c r="I306" i="41"/>
  <c r="E307" i="41"/>
  <c r="D310" i="41"/>
  <c r="I310" i="41"/>
  <c r="E311" i="41"/>
  <c r="B312" i="41"/>
  <c r="G312" i="41"/>
  <c r="K312" i="41"/>
  <c r="D293" i="41"/>
  <c r="D297" i="41"/>
  <c r="D301" i="41"/>
  <c r="D305" i="41"/>
  <c r="D309" i="41"/>
  <c r="E310" i="41"/>
  <c r="C312" i="41"/>
  <c r="AJ1172" i="15"/>
  <c r="Z1172" i="15"/>
  <c r="J1172" i="15"/>
  <c r="AJ1171" i="15"/>
  <c r="Z1171" i="15"/>
  <c r="J1171" i="15"/>
  <c r="AJ1170" i="15"/>
  <c r="Z1170" i="15"/>
  <c r="J1170" i="15"/>
  <c r="AJ1176" i="15"/>
  <c r="Z1176" i="15"/>
  <c r="J1176" i="15"/>
  <c r="AJ1175" i="15"/>
  <c r="Z1175" i="15"/>
  <c r="J1175" i="15"/>
  <c r="AJ1174" i="15"/>
  <c r="Z1174" i="15"/>
  <c r="J1174" i="15"/>
  <c r="J1178" i="15"/>
  <c r="Z1178" i="15"/>
  <c r="AJ1178" i="15"/>
  <c r="AJ1179" i="15"/>
  <c r="Z1179" i="15"/>
  <c r="J1179" i="15"/>
  <c r="AJ1182" i="15"/>
  <c r="Z1182" i="15"/>
  <c r="J1182" i="15"/>
  <c r="AJ1181" i="15"/>
  <c r="Z1181" i="15"/>
  <c r="J1181" i="15"/>
  <c r="AJ1183" i="15"/>
  <c r="Z1183" i="15"/>
  <c r="J1183" i="15"/>
  <c r="AJ1430" i="15"/>
  <c r="Z1430" i="15"/>
  <c r="AJ1429" i="15"/>
  <c r="Z1429" i="15"/>
  <c r="Z1428" i="15"/>
  <c r="Z29" i="15"/>
  <c r="J29" i="15"/>
  <c r="AJ31" i="15"/>
  <c r="Z31" i="15"/>
  <c r="J31" i="15"/>
  <c r="AJ30" i="15"/>
  <c r="Z30" i="15"/>
  <c r="J30" i="15"/>
  <c r="Z28" i="15"/>
  <c r="J28" i="15"/>
  <c r="J39" i="15"/>
  <c r="AJ41" i="15"/>
  <c r="Z41" i="15"/>
  <c r="J41" i="15"/>
  <c r="AJ40" i="15"/>
  <c r="Z40" i="15"/>
  <c r="J40" i="15"/>
  <c r="Z39" i="15"/>
  <c r="AJ62" i="15"/>
  <c r="Z62" i="15"/>
  <c r="J62" i="15"/>
  <c r="AJ61" i="15"/>
  <c r="Z61" i="15"/>
  <c r="J61" i="15"/>
  <c r="Z60" i="15"/>
  <c r="J60" i="15"/>
  <c r="AJ58" i="15"/>
  <c r="Z58" i="15"/>
  <c r="J58" i="15"/>
  <c r="AJ57" i="15"/>
  <c r="Z57" i="15"/>
  <c r="J57" i="15"/>
  <c r="Z56" i="15"/>
  <c r="J56" i="15"/>
  <c r="AJ54" i="15"/>
  <c r="Z54" i="15"/>
  <c r="J54" i="15"/>
  <c r="AJ53" i="15"/>
  <c r="Z53" i="15"/>
  <c r="J53" i="15"/>
  <c r="Z52" i="15"/>
  <c r="J52" i="15"/>
  <c r="AJ50" i="15"/>
  <c r="Z50" i="15"/>
  <c r="J50" i="15"/>
  <c r="AJ49" i="15"/>
  <c r="Z49" i="15"/>
  <c r="J49" i="15"/>
  <c r="Z48" i="15"/>
  <c r="J48" i="15"/>
  <c r="AJ46" i="15"/>
  <c r="Z46" i="15"/>
  <c r="J46" i="15"/>
  <c r="AJ45" i="15"/>
  <c r="Z45" i="15"/>
  <c r="J45" i="15"/>
  <c r="Z44" i="15"/>
  <c r="J44" i="15"/>
  <c r="AJ67" i="15"/>
  <c r="Z67" i="15"/>
  <c r="J67" i="15"/>
  <c r="AJ66" i="15"/>
  <c r="Z66" i="15"/>
  <c r="J66" i="15"/>
  <c r="Z65" i="15"/>
  <c r="J65" i="15"/>
  <c r="AJ513" i="15"/>
  <c r="Z513" i="15"/>
  <c r="J513" i="15"/>
  <c r="AJ512" i="15"/>
  <c r="Z512" i="15"/>
  <c r="J512" i="15"/>
  <c r="AJ511" i="15"/>
  <c r="Z511" i="15"/>
  <c r="J511" i="15"/>
  <c r="A2704" i="15"/>
  <c r="A2938" i="15" s="1"/>
  <c r="A2939" i="15" s="1"/>
  <c r="AJ322" i="15"/>
  <c r="Z322" i="15"/>
  <c r="J322" i="15"/>
  <c r="AJ324" i="15"/>
  <c r="Z324" i="15"/>
  <c r="J324" i="15"/>
  <c r="AJ323" i="15"/>
  <c r="Z323" i="15"/>
  <c r="J323" i="15"/>
  <c r="Z345" i="15"/>
  <c r="AA345" i="15" s="1"/>
  <c r="Z344" i="15"/>
  <c r="AA344" i="15" s="1"/>
  <c r="Z343" i="15"/>
  <c r="AA343" i="15" s="1"/>
  <c r="AJ2385" i="15"/>
  <c r="Z2385" i="15"/>
  <c r="O2385" i="15"/>
  <c r="AJ2384" i="15"/>
  <c r="Z2384" i="15"/>
  <c r="AJ2383" i="15"/>
  <c r="Z2383" i="15"/>
  <c r="AJ2382" i="15"/>
  <c r="Z2382" i="15"/>
  <c r="AJ2381" i="15"/>
  <c r="Z2381" i="15"/>
  <c r="J1111" i="15"/>
  <c r="AJ1108" i="15"/>
  <c r="Z1108" i="15"/>
  <c r="J1108" i="15"/>
  <c r="AJ1107" i="15"/>
  <c r="Z1107" i="15"/>
  <c r="J1107" i="15"/>
  <c r="AJ1106" i="15"/>
  <c r="Z1106" i="15"/>
  <c r="J1106" i="15"/>
  <c r="AJ1105" i="15"/>
  <c r="Z1105" i="15"/>
  <c r="J1105" i="15"/>
  <c r="AJ1111" i="15"/>
  <c r="Z1111" i="15"/>
  <c r="AJ1110" i="15"/>
  <c r="Z1110" i="15"/>
  <c r="J1110" i="15"/>
  <c r="AJ1109" i="15"/>
  <c r="Z1109" i="15"/>
  <c r="J1109" i="15"/>
  <c r="AJ629" i="15"/>
  <c r="Z629" i="15"/>
  <c r="J629" i="15"/>
  <c r="AJ628" i="15"/>
  <c r="Z628" i="15"/>
  <c r="J628" i="15"/>
  <c r="AJ627" i="15"/>
  <c r="Z627" i="15"/>
  <c r="J627" i="15"/>
  <c r="AJ243" i="15"/>
  <c r="Z243" i="15"/>
  <c r="J243" i="15"/>
  <c r="AJ242" i="15"/>
  <c r="Z242" i="15"/>
  <c r="J242" i="15"/>
  <c r="AJ241" i="15"/>
  <c r="Z241" i="15"/>
  <c r="J241" i="15"/>
  <c r="J201" i="15"/>
  <c r="J200" i="15"/>
  <c r="J199" i="15"/>
  <c r="J208" i="15"/>
  <c r="Z208" i="15"/>
  <c r="AJ208" i="15"/>
  <c r="AJ1437" i="15"/>
  <c r="Z1437" i="15"/>
  <c r="AJ1436" i="15"/>
  <c r="Z1436" i="15"/>
  <c r="Z1441" i="15"/>
  <c r="Z1440" i="15"/>
  <c r="Z1439" i="15"/>
  <c r="AJ1559" i="15"/>
  <c r="Z1559" i="15"/>
  <c r="AJ1558" i="15"/>
  <c r="Z1558" i="15"/>
  <c r="AJ1443" i="15"/>
  <c r="Z1443" i="15"/>
  <c r="AJ1442" i="15"/>
  <c r="Z1442" i="15"/>
  <c r="Z226" i="15"/>
  <c r="AA226" i="15" s="1"/>
  <c r="M144" i="40"/>
  <c r="L144" i="40"/>
  <c r="L148" i="40"/>
  <c r="M148" i="40"/>
  <c r="AJ234" i="15"/>
  <c r="Z234" i="15"/>
  <c r="AA234" i="15" s="1"/>
  <c r="J234" i="15"/>
  <c r="AJ233" i="15"/>
  <c r="AC233" i="15"/>
  <c r="Z233" i="15"/>
  <c r="AA233" i="15" s="1"/>
  <c r="J233" i="15"/>
  <c r="Z227" i="15"/>
  <c r="AA227" i="15" s="1"/>
  <c r="Z525" i="15"/>
  <c r="AA525" i="15" s="1"/>
  <c r="Z2333" i="15"/>
  <c r="Z2334" i="15"/>
  <c r="Z2335" i="15"/>
  <c r="Z2336" i="15"/>
  <c r="E2336" i="15"/>
  <c r="AJ2336" i="15"/>
  <c r="Z2525" i="15"/>
  <c r="Z2524" i="15"/>
  <c r="Z2523" i="15"/>
  <c r="Z2522" i="15"/>
  <c r="Z2527" i="15"/>
  <c r="Z2528" i="15"/>
  <c r="Z2529" i="15"/>
  <c r="Z2530" i="15"/>
  <c r="Z2531" i="15"/>
  <c r="AJ2531" i="15"/>
  <c r="AJ2530" i="15"/>
  <c r="AJ2529" i="15"/>
  <c r="AJ2528" i="15"/>
  <c r="AJ2527" i="15"/>
  <c r="AJ2526" i="15"/>
  <c r="Z2526" i="15"/>
  <c r="J1254" i="15"/>
  <c r="J1253" i="15"/>
  <c r="J1252" i="15"/>
  <c r="J1251" i="15"/>
  <c r="J1250" i="15"/>
  <c r="J1249" i="15"/>
  <c r="J1248" i="15"/>
  <c r="J1256" i="15"/>
  <c r="Z1256" i="15"/>
  <c r="Z1257" i="15"/>
  <c r="Z1254" i="15"/>
  <c r="Z1253" i="15"/>
  <c r="Z1252" i="15"/>
  <c r="Z1251" i="15"/>
  <c r="Z1250" i="15"/>
  <c r="Z1249" i="15"/>
  <c r="Z1248" i="15"/>
  <c r="AJ1258" i="15"/>
  <c r="Z1258" i="15"/>
  <c r="J1258" i="15"/>
  <c r="J1257" i="15"/>
  <c r="Z1255" i="15"/>
  <c r="J1255" i="15"/>
  <c r="AE2050" i="15"/>
  <c r="AE357" i="15"/>
  <c r="AE160" i="15"/>
  <c r="J197" i="15"/>
  <c r="J195" i="15"/>
  <c r="J196" i="15"/>
  <c r="J194" i="15"/>
  <c r="AJ2050" i="15"/>
  <c r="Z2050" i="15"/>
  <c r="E2050" i="15"/>
  <c r="AJ2049" i="15"/>
  <c r="Z2049" i="15"/>
  <c r="AJ2048" i="15"/>
  <c r="Z2048" i="15"/>
  <c r="AJ2047" i="15"/>
  <c r="Z2047" i="15"/>
  <c r="J159" i="15"/>
  <c r="J160" i="15"/>
  <c r="J158" i="15"/>
  <c r="J162" i="15"/>
  <c r="Z162" i="15"/>
  <c r="AJ162" i="15"/>
  <c r="J163" i="15"/>
  <c r="Z163" i="15"/>
  <c r="AJ163" i="15"/>
  <c r="Z348" i="15"/>
  <c r="Z349" i="15"/>
  <c r="Z350" i="15"/>
  <c r="Z351" i="15"/>
  <c r="Z352" i="15"/>
  <c r="Z353" i="15"/>
  <c r="Z354" i="15"/>
  <c r="Z355" i="15"/>
  <c r="Z356" i="15"/>
  <c r="Z357" i="15"/>
  <c r="AJ357" i="15"/>
  <c r="J357" i="15"/>
  <c r="J350" i="15"/>
  <c r="J351" i="15"/>
  <c r="J352" i="15"/>
  <c r="J353" i="15"/>
  <c r="J354" i="15"/>
  <c r="J355" i="15"/>
  <c r="J356" i="15"/>
  <c r="J348" i="15"/>
  <c r="J349" i="15"/>
  <c r="AJ347" i="15"/>
  <c r="Z347" i="15"/>
  <c r="J347" i="15"/>
  <c r="Z2399" i="15"/>
  <c r="Z1752" i="15"/>
  <c r="Z1749" i="15"/>
  <c r="Z1750" i="15"/>
  <c r="Z1751" i="15"/>
  <c r="Z2105" i="15"/>
  <c r="Z2104" i="15"/>
  <c r="Z1756" i="15"/>
  <c r="Z1755" i="15"/>
  <c r="Z1754" i="15"/>
  <c r="Z1773" i="15"/>
  <c r="Z1776" i="15"/>
  <c r="L61" i="40"/>
  <c r="M61" i="40"/>
  <c r="L62" i="40"/>
  <c r="M62" i="40"/>
  <c r="L29" i="40"/>
  <c r="M29" i="40"/>
  <c r="J1117" i="15"/>
  <c r="Z1117" i="15"/>
  <c r="AC1117" i="15"/>
  <c r="AJ1117" i="15"/>
  <c r="J1118" i="15"/>
  <c r="Z1118" i="15"/>
  <c r="AC1118" i="15"/>
  <c r="J61" i="41" s="1"/>
  <c r="AJ1118" i="15"/>
  <c r="J1119" i="15"/>
  <c r="Z1119" i="15"/>
  <c r="AJ1119" i="15"/>
  <c r="H61" i="41" s="1"/>
  <c r="J1113" i="15"/>
  <c r="Z1113" i="15"/>
  <c r="AC1113" i="15"/>
  <c r="AJ1113" i="15"/>
  <c r="J1114" i="15"/>
  <c r="Z1114" i="15"/>
  <c r="AC1114" i="15"/>
  <c r="J62" i="41" s="1"/>
  <c r="AJ1114" i="15"/>
  <c r="J1115" i="15"/>
  <c r="Z1115" i="15"/>
  <c r="AJ1115" i="15"/>
  <c r="H62" i="41" s="1"/>
  <c r="J607" i="15"/>
  <c r="Z607" i="15"/>
  <c r="AC607" i="15"/>
  <c r="AJ607" i="15"/>
  <c r="J608" i="15"/>
  <c r="Z608" i="15"/>
  <c r="AC608" i="15"/>
  <c r="J29" i="41" s="1"/>
  <c r="AJ608" i="15"/>
  <c r="J609" i="15"/>
  <c r="Z609" i="15"/>
  <c r="AJ609" i="15"/>
  <c r="H29" i="41" s="1"/>
  <c r="J611" i="15"/>
  <c r="Z611" i="15"/>
  <c r="AC611" i="15"/>
  <c r="AJ611" i="15"/>
  <c r="J612" i="15"/>
  <c r="Z612" i="15"/>
  <c r="AC612" i="15"/>
  <c r="J30" i="41" s="1"/>
  <c r="AJ612" i="15"/>
  <c r="Z1899" i="15"/>
  <c r="AJ1899" i="15"/>
  <c r="Z1900" i="15"/>
  <c r="AJ1900" i="15"/>
  <c r="P1901" i="15"/>
  <c r="Z1901" i="15"/>
  <c r="AJ1901" i="15"/>
  <c r="J1202" i="15"/>
  <c r="Z1500" i="15"/>
  <c r="AJ1500" i="15"/>
  <c r="Z1501" i="15"/>
  <c r="AJ1501" i="15"/>
  <c r="Z2052" i="15"/>
  <c r="AJ2052" i="15"/>
  <c r="Z2053" i="15"/>
  <c r="AJ2053" i="15"/>
  <c r="Z2054" i="15"/>
  <c r="AJ2054" i="15"/>
  <c r="E2055" i="15"/>
  <c r="P2055" i="15" s="1"/>
  <c r="Z2055" i="15"/>
  <c r="AJ2055" i="15"/>
  <c r="AJ525" i="15"/>
  <c r="J525" i="15"/>
  <c r="AJ521" i="15"/>
  <c r="J522" i="15"/>
  <c r="Z522" i="15"/>
  <c r="AA522" i="15" s="1"/>
  <c r="AJ522" i="15"/>
  <c r="J523" i="15"/>
  <c r="Z523" i="15"/>
  <c r="AA523" i="15" s="1"/>
  <c r="AJ523" i="15"/>
  <c r="AJ972" i="15"/>
  <c r="Z972" i="15"/>
  <c r="AJ971" i="15"/>
  <c r="Z971" i="15"/>
  <c r="AJ332" i="15"/>
  <c r="Z332" i="15"/>
  <c r="J332" i="15"/>
  <c r="AJ331" i="15"/>
  <c r="Z331" i="15"/>
  <c r="J331" i="15"/>
  <c r="AJ330" i="15"/>
  <c r="Z330" i="15"/>
  <c r="J330" i="15"/>
  <c r="AJ1884" i="15"/>
  <c r="Z1884" i="15"/>
  <c r="Q1884" i="15"/>
  <c r="P1884" i="15"/>
  <c r="O1884" i="15"/>
  <c r="AJ1883" i="15"/>
  <c r="Z1883" i="15"/>
  <c r="AJ479" i="15"/>
  <c r="Z479" i="15"/>
  <c r="J479" i="15"/>
  <c r="AJ478" i="15"/>
  <c r="AC478" i="15"/>
  <c r="Z478" i="15"/>
  <c r="J478" i="15"/>
  <c r="AJ477" i="15"/>
  <c r="AC477" i="15"/>
  <c r="Z477" i="15"/>
  <c r="J477" i="15"/>
  <c r="AJ480" i="15"/>
  <c r="Z481" i="15"/>
  <c r="AC481" i="15"/>
  <c r="AJ481" i="15"/>
  <c r="Z482" i="15"/>
  <c r="AC482" i="15"/>
  <c r="J120" i="41" s="1"/>
  <c r="AJ482" i="15"/>
  <c r="AJ943" i="15"/>
  <c r="Z943" i="15"/>
  <c r="J943" i="15"/>
  <c r="AJ942" i="15"/>
  <c r="Z942" i="15"/>
  <c r="J942" i="15"/>
  <c r="AJ941" i="15"/>
  <c r="Z941" i="15"/>
  <c r="J941" i="15"/>
  <c r="AJ940" i="15"/>
  <c r="Z940" i="15"/>
  <c r="J940" i="15"/>
  <c r="AJ249" i="15"/>
  <c r="H144" i="41" s="1"/>
  <c r="Z249" i="15"/>
  <c r="J249" i="15"/>
  <c r="AJ248" i="15"/>
  <c r="Z248" i="15"/>
  <c r="J248" i="15"/>
  <c r="AJ247" i="15"/>
  <c r="Z247" i="15"/>
  <c r="J247" i="15"/>
  <c r="AJ246" i="15"/>
  <c r="Z246" i="15"/>
  <c r="J246" i="15"/>
  <c r="AJ245" i="15"/>
  <c r="Z245" i="15"/>
  <c r="J245" i="15"/>
  <c r="AJ866" i="15"/>
  <c r="Z866" i="15"/>
  <c r="J866" i="15"/>
  <c r="E866" i="15"/>
  <c r="S866" i="15" s="1"/>
  <c r="AJ865" i="15"/>
  <c r="AC865" i="15"/>
  <c r="Z865" i="15"/>
  <c r="J865" i="15"/>
  <c r="AJ864" i="15"/>
  <c r="AC864" i="15"/>
  <c r="Z864" i="15"/>
  <c r="J864" i="15"/>
  <c r="AJ863" i="15"/>
  <c r="AC863" i="15"/>
  <c r="Z863" i="15"/>
  <c r="J863" i="15"/>
  <c r="AJ862" i="15"/>
  <c r="AC862" i="15"/>
  <c r="Z862" i="15"/>
  <c r="J862" i="15"/>
  <c r="AJ625" i="15"/>
  <c r="Z625" i="15"/>
  <c r="J625" i="15"/>
  <c r="Z624" i="15"/>
  <c r="J624" i="15"/>
  <c r="Z623" i="15"/>
  <c r="J623" i="15"/>
  <c r="AJ1262" i="15"/>
  <c r="Z1262" i="15"/>
  <c r="J1262" i="15"/>
  <c r="Z1261" i="15"/>
  <c r="J1261" i="15"/>
  <c r="Z1260" i="15"/>
  <c r="J1260" i="15"/>
  <c r="AJ1686" i="15"/>
  <c r="Z1686" i="15"/>
  <c r="AJ1685" i="15"/>
  <c r="Z1685" i="15"/>
  <c r="AJ1684" i="15"/>
  <c r="Z1684" i="15"/>
  <c r="AJ329" i="15"/>
  <c r="AJ328" i="15"/>
  <c r="H148" i="41" s="1"/>
  <c r="Z328" i="15"/>
  <c r="J328" i="15"/>
  <c r="AJ327" i="15"/>
  <c r="Z327" i="15"/>
  <c r="J327" i="15"/>
  <c r="AJ326" i="15"/>
  <c r="Z326" i="15"/>
  <c r="J326" i="15"/>
  <c r="E2060" i="15"/>
  <c r="P2060" i="15" s="1"/>
  <c r="AJ2061" i="15"/>
  <c r="AJ2060" i="15"/>
  <c r="Z2060" i="15"/>
  <c r="AJ2059" i="15"/>
  <c r="Z2059" i="15"/>
  <c r="AJ2058" i="15"/>
  <c r="Z2058" i="15"/>
  <c r="AJ2057" i="15"/>
  <c r="Z2057" i="15"/>
  <c r="AJ969" i="15"/>
  <c r="Z969" i="15"/>
  <c r="S969" i="15"/>
  <c r="AJ968" i="15"/>
  <c r="Z968" i="15"/>
  <c r="AJ967" i="15"/>
  <c r="Z967" i="15"/>
  <c r="AJ966" i="15"/>
  <c r="Z966" i="15"/>
  <c r="AJ965" i="15"/>
  <c r="Z965" i="15"/>
  <c r="AJ2211" i="15"/>
  <c r="Z2211" i="15"/>
  <c r="AJ2210" i="15"/>
  <c r="Z2210" i="15"/>
  <c r="L295" i="40"/>
  <c r="M295" i="40"/>
  <c r="AJ2403" i="15"/>
  <c r="H294" i="41" s="1"/>
  <c r="Z2403" i="15"/>
  <c r="E2403" i="15"/>
  <c r="AJ2402" i="15"/>
  <c r="Z2402" i="15"/>
  <c r="AJ2401" i="15"/>
  <c r="Z2401" i="15"/>
  <c r="AJ2400" i="15"/>
  <c r="Z2400" i="15"/>
  <c r="AJ2399" i="15"/>
  <c r="Q2403" i="15" l="1"/>
  <c r="B294" i="41"/>
  <c r="P74" i="41"/>
  <c r="A2940" i="15"/>
  <c r="I144" i="40"/>
  <c r="K144" i="40"/>
  <c r="B144" i="40"/>
  <c r="G144" i="40"/>
  <c r="H144" i="40"/>
  <c r="D144" i="40"/>
  <c r="J144" i="40"/>
  <c r="E144" i="40"/>
  <c r="F144" i="40" s="1"/>
  <c r="C144" i="40"/>
  <c r="Q2055" i="15"/>
  <c r="O2055" i="15"/>
  <c r="B148" i="40"/>
  <c r="H148" i="40"/>
  <c r="D148" i="40"/>
  <c r="K148" i="40"/>
  <c r="G148" i="40"/>
  <c r="C148" i="40"/>
  <c r="I148" i="40"/>
  <c r="E148" i="40"/>
  <c r="F148" i="40" s="1"/>
  <c r="J148" i="40"/>
  <c r="O2531" i="15"/>
  <c r="Q2050" i="15"/>
  <c r="P2050" i="15"/>
  <c r="O2050" i="15"/>
  <c r="B62" i="40"/>
  <c r="C62" i="40"/>
  <c r="D62" i="40"/>
  <c r="E62" i="40"/>
  <c r="F62" i="40" s="1"/>
  <c r="G62" i="40"/>
  <c r="H62" i="40"/>
  <c r="I62" i="40"/>
  <c r="J62" i="40"/>
  <c r="K62" i="40"/>
  <c r="B61" i="40"/>
  <c r="C61" i="40"/>
  <c r="D61" i="40"/>
  <c r="E61" i="40"/>
  <c r="F61" i="40" s="1"/>
  <c r="G61" i="40"/>
  <c r="H61" i="40"/>
  <c r="I61" i="40"/>
  <c r="J61" i="40"/>
  <c r="K61" i="40"/>
  <c r="B29" i="40"/>
  <c r="C29" i="40"/>
  <c r="D29" i="40"/>
  <c r="E29" i="40"/>
  <c r="F29" i="40" s="1"/>
  <c r="G29" i="40"/>
  <c r="H29" i="40"/>
  <c r="I29" i="40"/>
  <c r="J29" i="40"/>
  <c r="K29" i="40"/>
  <c r="Q2060" i="15"/>
  <c r="O2060" i="15"/>
  <c r="P2403" i="15"/>
  <c r="O2403" i="15"/>
  <c r="K295" i="40"/>
  <c r="J295" i="40"/>
  <c r="C295" i="40"/>
  <c r="H295" i="40"/>
  <c r="D295" i="40"/>
  <c r="I295" i="40"/>
  <c r="B295" i="40"/>
  <c r="G295" i="40"/>
  <c r="E294" i="41" l="1"/>
  <c r="A2941" i="15"/>
  <c r="E295" i="40"/>
  <c r="G213" i="15"/>
  <c r="G141" i="41" s="1"/>
  <c r="G526" i="15"/>
  <c r="G150" i="41" s="1"/>
  <c r="M142" i="40"/>
  <c r="L142" i="40"/>
  <c r="M145" i="40"/>
  <c r="L145" i="40"/>
  <c r="AJ227" i="15"/>
  <c r="H142" i="41" s="1"/>
  <c r="J227" i="15"/>
  <c r="AJ226" i="15"/>
  <c r="AC226" i="15"/>
  <c r="J142" i="41" s="1"/>
  <c r="J226" i="15"/>
  <c r="AJ253" i="15"/>
  <c r="H145" i="41" s="1"/>
  <c r="Z253" i="15"/>
  <c r="AA253" i="15" s="1"/>
  <c r="S253" i="15"/>
  <c r="C145" i="41" s="1"/>
  <c r="J253" i="15"/>
  <c r="AJ252" i="15"/>
  <c r="AC252" i="15"/>
  <c r="J145" i="41" s="1"/>
  <c r="Z252" i="15"/>
  <c r="AA252" i="15" s="1"/>
  <c r="J252" i="15"/>
  <c r="AJ251" i="15"/>
  <c r="AC251" i="15"/>
  <c r="Z251" i="15"/>
  <c r="AA251" i="15" s="1"/>
  <c r="J251" i="15"/>
  <c r="A2942" i="15" l="1"/>
  <c r="I145" i="40"/>
  <c r="I142" i="40"/>
  <c r="K142" i="40"/>
  <c r="B142" i="40"/>
  <c r="J142" i="40"/>
  <c r="C142" i="40"/>
  <c r="G142" i="40"/>
  <c r="D142" i="40"/>
  <c r="H142" i="40"/>
  <c r="E142" i="40"/>
  <c r="F142" i="40" s="1"/>
  <c r="B145" i="40"/>
  <c r="J145" i="40"/>
  <c r="C145" i="40"/>
  <c r="G145" i="40"/>
  <c r="K145" i="40"/>
  <c r="D145" i="40"/>
  <c r="H145" i="40"/>
  <c r="E145" i="40"/>
  <c r="F145" i="40" s="1"/>
  <c r="A2943" i="15" l="1"/>
  <c r="A2944" i="15" s="1"/>
  <c r="L102" i="40"/>
  <c r="M102" i="40"/>
  <c r="AJ216" i="15"/>
  <c r="H102" i="41" s="1"/>
  <c r="Z216" i="15"/>
  <c r="J216" i="15"/>
  <c r="AJ215" i="15"/>
  <c r="AC215" i="15"/>
  <c r="J102" i="41" s="1"/>
  <c r="Z215" i="15"/>
  <c r="J215" i="15"/>
  <c r="L243" i="40"/>
  <c r="M243" i="40"/>
  <c r="L254" i="40"/>
  <c r="M254" i="40"/>
  <c r="L251" i="40"/>
  <c r="M251" i="40"/>
  <c r="Z1777" i="15"/>
  <c r="Z1775" i="15"/>
  <c r="Z89" i="15"/>
  <c r="AA89" i="15" s="1"/>
  <c r="Z90" i="15"/>
  <c r="AA90" i="15" s="1"/>
  <c r="Z91" i="15"/>
  <c r="AA91" i="15" s="1"/>
  <c r="Z92" i="15"/>
  <c r="AA92" i="15" s="1"/>
  <c r="Z88" i="15"/>
  <c r="AA88" i="15" s="1"/>
  <c r="S257" i="15"/>
  <c r="C146" i="41" s="1"/>
  <c r="S92" i="15"/>
  <c r="C138" i="41" s="1"/>
  <c r="Z256" i="15"/>
  <c r="AA256" i="15" s="1"/>
  <c r="Z257" i="15"/>
  <c r="AA257" i="15" s="1"/>
  <c r="Z255" i="15"/>
  <c r="AA255" i="15" s="1"/>
  <c r="S777" i="15"/>
  <c r="C40" i="41" s="1"/>
  <c r="G1200" i="15"/>
  <c r="G164" i="41" s="1"/>
  <c r="L91" i="40"/>
  <c r="M91" i="40"/>
  <c r="L79" i="40"/>
  <c r="M79" i="40"/>
  <c r="L35" i="40"/>
  <c r="M35" i="40"/>
  <c r="L13" i="40"/>
  <c r="M13" i="40"/>
  <c r="L10" i="40"/>
  <c r="M10" i="40"/>
  <c r="B102" i="40" l="1"/>
  <c r="I102" i="40"/>
  <c r="E102" i="40"/>
  <c r="F102" i="40" s="1"/>
  <c r="H102" i="40"/>
  <c r="D102" i="40"/>
  <c r="K102" i="40"/>
  <c r="G102" i="40"/>
  <c r="C102" i="40"/>
  <c r="J102" i="40"/>
  <c r="B243" i="40"/>
  <c r="K243" i="40"/>
  <c r="G243" i="40"/>
  <c r="J243" i="40"/>
  <c r="I243" i="40"/>
  <c r="D243" i="40"/>
  <c r="C243" i="40"/>
  <c r="B254" i="40"/>
  <c r="I254" i="40"/>
  <c r="D254" i="40"/>
  <c r="C254" i="40"/>
  <c r="J254" i="40"/>
  <c r="K254" i="40"/>
  <c r="G254" i="40"/>
  <c r="I251" i="40"/>
  <c r="D251" i="40"/>
  <c r="C251" i="40"/>
  <c r="J251" i="40"/>
  <c r="K251" i="40"/>
  <c r="G251" i="40"/>
  <c r="K91" i="40"/>
  <c r="I91" i="40"/>
  <c r="E91" i="40"/>
  <c r="F91" i="40" s="1"/>
  <c r="C91" i="40"/>
  <c r="D91" i="40"/>
  <c r="B79" i="40"/>
  <c r="K79" i="40"/>
  <c r="I79" i="40"/>
  <c r="G79" i="40"/>
  <c r="E79" i="40"/>
  <c r="F79" i="40" s="1"/>
  <c r="C79" i="40"/>
  <c r="D79" i="40"/>
  <c r="B35" i="40"/>
  <c r="K35" i="40"/>
  <c r="I35" i="40"/>
  <c r="G35" i="40"/>
  <c r="E35" i="40"/>
  <c r="F35" i="40" s="1"/>
  <c r="D35" i="40"/>
  <c r="B13" i="40"/>
  <c r="K13" i="40"/>
  <c r="I13" i="40"/>
  <c r="G13" i="40"/>
  <c r="E13" i="40"/>
  <c r="F13" i="40" s="1"/>
  <c r="C13" i="40"/>
  <c r="D13" i="40"/>
  <c r="B10" i="40"/>
  <c r="K10" i="40"/>
  <c r="I10" i="40"/>
  <c r="G10" i="40"/>
  <c r="E10" i="40"/>
  <c r="F10" i="40" s="1"/>
  <c r="D10" i="40"/>
  <c r="L224" i="40" l="1"/>
  <c r="M224" i="40"/>
  <c r="L225" i="40"/>
  <c r="M225" i="40"/>
  <c r="L226" i="40"/>
  <c r="M226" i="40"/>
  <c r="M223" i="40"/>
  <c r="L223" i="40"/>
  <c r="L220" i="40"/>
  <c r="M220" i="40"/>
  <c r="L175" i="40"/>
  <c r="M175" i="40"/>
  <c r="L174" i="40"/>
  <c r="M174" i="40"/>
  <c r="L137" i="40"/>
  <c r="M137" i="40"/>
  <c r="L136" i="40"/>
  <c r="M136" i="40"/>
  <c r="L128" i="40"/>
  <c r="M128" i="40"/>
  <c r="L94" i="40"/>
  <c r="M94" i="40"/>
  <c r="L11" i="40"/>
  <c r="M11" i="40"/>
  <c r="B137" i="40" l="1"/>
  <c r="C223" i="40"/>
  <c r="K223" i="40"/>
  <c r="B226" i="40"/>
  <c r="C225" i="40"/>
  <c r="B224" i="40"/>
  <c r="J226" i="40"/>
  <c r="E226" i="40"/>
  <c r="C226" i="40"/>
  <c r="K225" i="40"/>
  <c r="I225" i="40"/>
  <c r="D225" i="40"/>
  <c r="B225" i="40"/>
  <c r="J224" i="40"/>
  <c r="E224" i="40"/>
  <c r="C224" i="40"/>
  <c r="K226" i="40"/>
  <c r="I226" i="40"/>
  <c r="D226" i="40"/>
  <c r="J225" i="40"/>
  <c r="E225" i="40"/>
  <c r="K224" i="40"/>
  <c r="I224" i="40"/>
  <c r="D224" i="40"/>
  <c r="E223" i="40"/>
  <c r="J223" i="40"/>
  <c r="B223" i="40"/>
  <c r="D223" i="40"/>
  <c r="I223" i="40"/>
  <c r="B220" i="40"/>
  <c r="J220" i="40"/>
  <c r="E220" i="40"/>
  <c r="C220" i="40"/>
  <c r="K220" i="40"/>
  <c r="I220" i="40"/>
  <c r="G220" i="40"/>
  <c r="D220" i="40"/>
  <c r="B175" i="40"/>
  <c r="K175" i="40"/>
  <c r="E175" i="40"/>
  <c r="C175" i="40"/>
  <c r="I175" i="40"/>
  <c r="D175" i="40"/>
  <c r="B174" i="40"/>
  <c r="K174" i="40"/>
  <c r="E174" i="40"/>
  <c r="C174" i="40"/>
  <c r="I174" i="40"/>
  <c r="D174" i="40"/>
  <c r="C137" i="40"/>
  <c r="J137" i="40"/>
  <c r="D137" i="40"/>
  <c r="K137" i="40"/>
  <c r="I137" i="40"/>
  <c r="G137" i="40"/>
  <c r="E137" i="40"/>
  <c r="F137" i="40" s="1"/>
  <c r="B136" i="40"/>
  <c r="K136" i="40"/>
  <c r="I136" i="40"/>
  <c r="G136" i="40"/>
  <c r="E136" i="40"/>
  <c r="F136" i="40" s="1"/>
  <c r="C136" i="40"/>
  <c r="D136" i="40"/>
  <c r="B128" i="40"/>
  <c r="K128" i="40"/>
  <c r="I128" i="40"/>
  <c r="G128" i="40"/>
  <c r="E128" i="40"/>
  <c r="F128" i="40" s="1"/>
  <c r="C128" i="40"/>
  <c r="D128" i="40"/>
  <c r="B94" i="40"/>
  <c r="K94" i="40"/>
  <c r="I94" i="40"/>
  <c r="G94" i="40"/>
  <c r="E94" i="40"/>
  <c r="F94" i="40" s="1"/>
  <c r="C94" i="40"/>
  <c r="D94" i="40"/>
  <c r="B11" i="40"/>
  <c r="K11" i="40"/>
  <c r="I11" i="40"/>
  <c r="G11" i="40"/>
  <c r="E11" i="40"/>
  <c r="F11" i="40" s="1"/>
  <c r="C11" i="40"/>
  <c r="D11" i="40"/>
  <c r="Z1942" i="15" l="1"/>
  <c r="Z1943" i="15"/>
  <c r="Z1944" i="15"/>
  <c r="Z1945" i="15"/>
  <c r="Z1947" i="15"/>
  <c r="Z1948" i="15"/>
  <c r="Z1949" i="15"/>
  <c r="Z1951" i="15"/>
  <c r="Z1950" i="15"/>
  <c r="Z702" i="15"/>
  <c r="Z703" i="15"/>
  <c r="Z704" i="15"/>
  <c r="Z705" i="15"/>
  <c r="Z706" i="15"/>
  <c r="Z707" i="15"/>
  <c r="Z708" i="15"/>
  <c r="Z698" i="15"/>
  <c r="Z699" i="15"/>
  <c r="Z700" i="15"/>
  <c r="Z701" i="15"/>
  <c r="Z709" i="15"/>
  <c r="Z697" i="15"/>
  <c r="Z1619" i="15" l="1"/>
  <c r="L257" i="40"/>
  <c r="M257" i="40"/>
  <c r="Z1432" i="15"/>
  <c r="AC445" i="15"/>
  <c r="J21" i="41" s="1"/>
  <c r="B257" i="40" l="1"/>
  <c r="J257" i="40"/>
  <c r="C257" i="40"/>
  <c r="K257" i="40"/>
  <c r="I257" i="40"/>
  <c r="G257" i="40"/>
  <c r="D257" i="40"/>
  <c r="AJ1581" i="15"/>
  <c r="Z1581" i="15"/>
  <c r="Z2701" i="15" l="1"/>
  <c r="AA2701" i="15" s="1"/>
  <c r="AJ2701" i="15"/>
  <c r="AJ2703" i="15"/>
  <c r="Z2703" i="15"/>
  <c r="AA2703" i="15" s="1"/>
  <c r="AJ2702" i="15"/>
  <c r="Z2702" i="15"/>
  <c r="AA2702" i="15" s="1"/>
  <c r="AJ2699" i="15"/>
  <c r="Z2699" i="15"/>
  <c r="AA2699" i="15" s="1"/>
  <c r="H224" i="40"/>
  <c r="G224" i="40"/>
  <c r="H223" i="40"/>
  <c r="G223" i="40"/>
  <c r="H226" i="40" l="1"/>
  <c r="H225" i="41"/>
  <c r="G225" i="40"/>
  <c r="G224" i="41"/>
  <c r="G226" i="40"/>
  <c r="G225" i="41"/>
  <c r="H225" i="40"/>
  <c r="H224" i="41"/>
  <c r="AJ1869" i="15"/>
  <c r="E278" i="40" l="1"/>
  <c r="B278" i="40"/>
  <c r="A278" i="40"/>
  <c r="L17" i="36"/>
  <c r="M17" i="36"/>
  <c r="E17" i="36" l="1"/>
  <c r="F17" i="36" s="1"/>
  <c r="I17" i="36"/>
  <c r="D17" i="36"/>
  <c r="G17" i="36"/>
  <c r="L152" i="40" l="1"/>
  <c r="M152" i="40"/>
  <c r="M151" i="40"/>
  <c r="L151" i="40"/>
  <c r="L147" i="40"/>
  <c r="M147" i="40"/>
  <c r="L146" i="40"/>
  <c r="M146" i="40"/>
  <c r="L138" i="40"/>
  <c r="M138" i="40"/>
  <c r="L143" i="40"/>
  <c r="M143" i="40"/>
  <c r="P133" i="40"/>
  <c r="F133" i="40"/>
  <c r="H133" i="40" s="1"/>
  <c r="AJ634" i="15"/>
  <c r="H151" i="41" s="1"/>
  <c r="Z634" i="15"/>
  <c r="AA634" i="15" s="1"/>
  <c r="J634" i="15"/>
  <c r="AJ633" i="15"/>
  <c r="AC633" i="15"/>
  <c r="J151" i="41" s="1"/>
  <c r="Z633" i="15"/>
  <c r="AA633" i="15" s="1"/>
  <c r="J633" i="15"/>
  <c r="AJ632" i="15"/>
  <c r="AC632" i="15"/>
  <c r="Z632" i="15"/>
  <c r="AA632" i="15" s="1"/>
  <c r="J632" i="15"/>
  <c r="AJ631" i="15"/>
  <c r="AC631" i="15"/>
  <c r="Z631" i="15"/>
  <c r="AA631" i="15" s="1"/>
  <c r="J631" i="15"/>
  <c r="J637" i="15"/>
  <c r="Z637" i="15"/>
  <c r="AA637" i="15" s="1"/>
  <c r="AC637" i="15"/>
  <c r="AJ637" i="15"/>
  <c r="AJ639" i="15"/>
  <c r="H152" i="41" s="1"/>
  <c r="Z639" i="15"/>
  <c r="AA639" i="15" s="1"/>
  <c r="J639" i="15"/>
  <c r="AJ638" i="15"/>
  <c r="AC638" i="15"/>
  <c r="J152" i="41" s="1"/>
  <c r="Z638" i="15"/>
  <c r="AA638" i="15" s="1"/>
  <c r="J638" i="15"/>
  <c r="AJ636" i="15"/>
  <c r="AC636" i="15"/>
  <c r="Z636" i="15"/>
  <c r="AA636" i="15" s="1"/>
  <c r="J636" i="15"/>
  <c r="AC344" i="15"/>
  <c r="J149" i="41" s="1"/>
  <c r="AC343" i="15"/>
  <c r="AJ272" i="15"/>
  <c r="H147" i="41" s="1"/>
  <c r="Z272" i="15"/>
  <c r="AA272" i="15" s="1"/>
  <c r="J272" i="15"/>
  <c r="AJ271" i="15"/>
  <c r="AC271" i="15"/>
  <c r="J147" i="41" s="1"/>
  <c r="Z271" i="15"/>
  <c r="AA271" i="15" s="1"/>
  <c r="J271" i="15"/>
  <c r="AJ270" i="15"/>
  <c r="AC270" i="15"/>
  <c r="Z270" i="15"/>
  <c r="AA270" i="15" s="1"/>
  <c r="J270" i="15"/>
  <c r="AJ257" i="15"/>
  <c r="H146" i="41" s="1"/>
  <c r="J257" i="15"/>
  <c r="AJ256" i="15"/>
  <c r="AC256" i="15"/>
  <c r="J146" i="41" s="1"/>
  <c r="J256" i="15"/>
  <c r="AJ255" i="15"/>
  <c r="AC255" i="15"/>
  <c r="J255" i="15"/>
  <c r="AJ231" i="15"/>
  <c r="H143" i="41" s="1"/>
  <c r="Z231" i="15"/>
  <c r="AA231" i="15" s="1"/>
  <c r="J231" i="15"/>
  <c r="AJ230" i="15"/>
  <c r="AC230" i="15"/>
  <c r="J143" i="41" s="1"/>
  <c r="Z230" i="15"/>
  <c r="AA230" i="15" s="1"/>
  <c r="J230" i="15"/>
  <c r="AJ229" i="15"/>
  <c r="AC229" i="15"/>
  <c r="J229" i="15"/>
  <c r="AJ89" i="15"/>
  <c r="AC89" i="15"/>
  <c r="J89" i="15"/>
  <c r="AJ88" i="15"/>
  <c r="AC88" i="15"/>
  <c r="J88" i="15"/>
  <c r="AJ92" i="15"/>
  <c r="H138" i="41" s="1"/>
  <c r="J92" i="15"/>
  <c r="AJ91" i="15"/>
  <c r="AC91" i="15"/>
  <c r="J138" i="41" s="1"/>
  <c r="J91" i="15"/>
  <c r="AJ90" i="15"/>
  <c r="AC90" i="15"/>
  <c r="J90" i="15"/>
  <c r="AJ83" i="15"/>
  <c r="Z83" i="15"/>
  <c r="AA83" i="15" s="1"/>
  <c r="J83" i="15"/>
  <c r="AJ82" i="15"/>
  <c r="Z82" i="15"/>
  <c r="AA82" i="15" s="1"/>
  <c r="J82" i="15"/>
  <c r="AJ81" i="15"/>
  <c r="Z81" i="15"/>
  <c r="AA81" i="15" s="1"/>
  <c r="J81" i="15"/>
  <c r="H137" i="40" l="1"/>
  <c r="H137" i="41"/>
  <c r="I151" i="40"/>
  <c r="B152" i="40"/>
  <c r="K152" i="40"/>
  <c r="J152" i="40"/>
  <c r="D152" i="40"/>
  <c r="G152" i="40"/>
  <c r="C152" i="40"/>
  <c r="I152" i="40"/>
  <c r="E152" i="40"/>
  <c r="F152" i="40" s="1"/>
  <c r="B151" i="40"/>
  <c r="J151" i="40"/>
  <c r="C151" i="40"/>
  <c r="G151" i="40"/>
  <c r="K151" i="40"/>
  <c r="D151" i="40"/>
  <c r="H151" i="40"/>
  <c r="E151" i="40"/>
  <c r="F151" i="40" s="1"/>
  <c r="B147" i="40"/>
  <c r="I147" i="40"/>
  <c r="E147" i="40"/>
  <c r="F147" i="40" s="1"/>
  <c r="H147" i="40"/>
  <c r="D147" i="40"/>
  <c r="K147" i="40"/>
  <c r="G147" i="40"/>
  <c r="C147" i="40"/>
  <c r="J147" i="40"/>
  <c r="B146" i="40"/>
  <c r="H146" i="40"/>
  <c r="D146" i="40"/>
  <c r="K146" i="40"/>
  <c r="G146" i="40"/>
  <c r="C146" i="40"/>
  <c r="I146" i="40"/>
  <c r="E146" i="40"/>
  <c r="F146" i="40" s="1"/>
  <c r="J146" i="40"/>
  <c r="B138" i="40"/>
  <c r="H138" i="40"/>
  <c r="D138" i="40"/>
  <c r="I138" i="40"/>
  <c r="E138" i="40"/>
  <c r="F138" i="40" s="1"/>
  <c r="K138" i="40"/>
  <c r="G138" i="40"/>
  <c r="C138" i="40"/>
  <c r="J138" i="40"/>
  <c r="B143" i="40"/>
  <c r="H143" i="40"/>
  <c r="D143" i="40"/>
  <c r="K143" i="40"/>
  <c r="G143" i="40"/>
  <c r="C143" i="40"/>
  <c r="I143" i="40"/>
  <c r="E143" i="40"/>
  <c r="F143" i="40" s="1"/>
  <c r="J143" i="40"/>
  <c r="Z1448" i="15" l="1"/>
  <c r="AJ1752" i="15" l="1"/>
  <c r="AJ1751" i="15"/>
  <c r="AJ1750" i="15"/>
  <c r="AJ1749" i="15"/>
  <c r="AJ1748" i="15"/>
  <c r="Z1748" i="15"/>
  <c r="H254" i="40" l="1"/>
  <c r="H253" i="41"/>
  <c r="AJ1421" i="15"/>
  <c r="Z1421" i="15"/>
  <c r="AA1421" i="15" s="1"/>
  <c r="AJ1420" i="15"/>
  <c r="Z1420" i="15"/>
  <c r="AJ1419" i="15"/>
  <c r="Z1419" i="15"/>
  <c r="G174" i="40" l="1"/>
  <c r="G173" i="41"/>
  <c r="H174" i="40"/>
  <c r="H173" i="41"/>
  <c r="AJ2387" i="15"/>
  <c r="Z2387" i="15"/>
  <c r="AJ2652" i="15" l="1"/>
  <c r="Z2652" i="15"/>
  <c r="AJ2651" i="15"/>
  <c r="Z2651" i="15"/>
  <c r="Z1202" i="15"/>
  <c r="AJ1202" i="15"/>
  <c r="J1203" i="15"/>
  <c r="Z1203" i="15"/>
  <c r="AJ1203" i="15"/>
  <c r="J1204" i="15"/>
  <c r="Z1204" i="15"/>
  <c r="AJ1204" i="15"/>
  <c r="J1205" i="15"/>
  <c r="Z1205" i="15"/>
  <c r="AJ1205" i="15"/>
  <c r="J1206" i="15"/>
  <c r="Z1206" i="15"/>
  <c r="AJ1206" i="15"/>
  <c r="J1207" i="15"/>
  <c r="Z1207" i="15"/>
  <c r="AJ1207" i="15"/>
  <c r="J1208" i="15"/>
  <c r="Z1208" i="15"/>
  <c r="AJ1208" i="15"/>
  <c r="AJ2456" i="15"/>
  <c r="AJ2457" i="15"/>
  <c r="Z2457" i="15"/>
  <c r="AJ2459" i="15"/>
  <c r="Z2459" i="15"/>
  <c r="AJ2458" i="15"/>
  <c r="Z2458" i="15"/>
  <c r="Z2388" i="15"/>
  <c r="AJ2388" i="15"/>
  <c r="Q2391" i="15"/>
  <c r="P2391" i="15"/>
  <c r="O2391" i="15"/>
  <c r="AJ2391" i="15"/>
  <c r="Z2391" i="15"/>
  <c r="AJ2390" i="15"/>
  <c r="Z2390" i="15"/>
  <c r="AJ2389" i="15"/>
  <c r="Z2389" i="15"/>
  <c r="Z2405" i="15"/>
  <c r="AJ2405" i="15"/>
  <c r="AJ2408" i="15"/>
  <c r="AJ2407" i="15"/>
  <c r="Z2407" i="15"/>
  <c r="O2407" i="15"/>
  <c r="AJ2406" i="15"/>
  <c r="Z2406" i="15"/>
  <c r="AJ2364" i="15"/>
  <c r="AJ2363" i="15"/>
  <c r="Z2363" i="15"/>
  <c r="AJ2362" i="15"/>
  <c r="Z2362" i="15"/>
  <c r="AJ1211" i="15"/>
  <c r="Z1211" i="15"/>
  <c r="J1211" i="15"/>
  <c r="AJ1210" i="15"/>
  <c r="Z1210" i="15"/>
  <c r="J1210" i="15"/>
  <c r="AJ1209" i="15"/>
  <c r="Z1209" i="15"/>
  <c r="J1209" i="15"/>
  <c r="AJ867" i="15"/>
  <c r="AJ945" i="15"/>
  <c r="AJ946" i="15"/>
  <c r="AJ947" i="15"/>
  <c r="J947" i="15"/>
  <c r="J946" i="15"/>
  <c r="J945" i="15"/>
  <c r="Z947" i="15"/>
  <c r="Z946" i="15"/>
  <c r="Z945" i="15"/>
  <c r="AJ1423" i="15" l="1"/>
  <c r="Z1423" i="15"/>
  <c r="AJ1425" i="15"/>
  <c r="Z1425" i="15"/>
  <c r="AA1425" i="15" s="1"/>
  <c r="AJ1424" i="15"/>
  <c r="Z1424" i="15"/>
  <c r="G175" i="40" l="1"/>
  <c r="G174" i="41"/>
  <c r="H175" i="40"/>
  <c r="H174" i="41"/>
  <c r="J136" i="40"/>
  <c r="AJ21" i="15"/>
  <c r="Z21" i="15"/>
  <c r="J21" i="15"/>
  <c r="H136" i="40" l="1"/>
  <c r="H136" i="41"/>
  <c r="L232" i="40"/>
  <c r="M232" i="40"/>
  <c r="L264" i="40"/>
  <c r="M264" i="40"/>
  <c r="AJ1925" i="15"/>
  <c r="H263" i="41" s="1"/>
  <c r="Z1925" i="15"/>
  <c r="AJ1924" i="15"/>
  <c r="Z1924" i="15"/>
  <c r="AJ1923" i="15"/>
  <c r="Z1923" i="15"/>
  <c r="AJ1922" i="15"/>
  <c r="Z1922" i="15"/>
  <c r="AJ1921" i="15"/>
  <c r="Z1921" i="15"/>
  <c r="AJ1434" i="15"/>
  <c r="H231" i="41" s="1"/>
  <c r="Z1434" i="15"/>
  <c r="Q1434" i="15"/>
  <c r="P1434" i="15"/>
  <c r="O1434" i="15"/>
  <c r="AJ1433" i="15"/>
  <c r="Z1433" i="15"/>
  <c r="AJ1432" i="15"/>
  <c r="E231" i="41" l="1"/>
  <c r="E232" i="40"/>
  <c r="B232" i="40"/>
  <c r="J232" i="40"/>
  <c r="I232" i="40"/>
  <c r="D232" i="40"/>
  <c r="H232" i="40"/>
  <c r="C232" i="40"/>
  <c r="K232" i="40"/>
  <c r="G232" i="40"/>
  <c r="B264" i="40"/>
  <c r="I264" i="40"/>
  <c r="D264" i="40"/>
  <c r="H264" i="40"/>
  <c r="J264" i="40"/>
  <c r="C264" i="40"/>
  <c r="K264" i="40"/>
  <c r="G264" i="40"/>
  <c r="L240" i="40"/>
  <c r="M240" i="40"/>
  <c r="E240" i="40" l="1"/>
  <c r="D240" i="40"/>
  <c r="C240" i="40"/>
  <c r="K240" i="40"/>
  <c r="G240" i="40"/>
  <c r="J240" i="40"/>
  <c r="I240" i="40"/>
  <c r="L149" i="40"/>
  <c r="M149" i="40"/>
  <c r="AJ345" i="15"/>
  <c r="H149" i="41" s="1"/>
  <c r="J345" i="15"/>
  <c r="AJ344" i="15"/>
  <c r="J344" i="15"/>
  <c r="AJ343" i="15"/>
  <c r="J343" i="15"/>
  <c r="B149" i="40" l="1"/>
  <c r="D149" i="40"/>
  <c r="I149" i="40"/>
  <c r="E149" i="40"/>
  <c r="F149" i="40" s="1"/>
  <c r="K149" i="40"/>
  <c r="G149" i="40"/>
  <c r="C149" i="40"/>
  <c r="L32" i="40"/>
  <c r="M32" i="40"/>
  <c r="M30" i="40"/>
  <c r="L30" i="40"/>
  <c r="L31" i="40"/>
  <c r="M31" i="40"/>
  <c r="L53" i="40"/>
  <c r="M53" i="40"/>
  <c r="L54" i="40"/>
  <c r="M54" i="40"/>
  <c r="L55" i="40"/>
  <c r="M55" i="40"/>
  <c r="M52" i="40"/>
  <c r="L52" i="40"/>
  <c r="L51" i="40"/>
  <c r="M51" i="40"/>
  <c r="L44" i="40"/>
  <c r="M44" i="40"/>
  <c r="AJ846" i="15"/>
  <c r="H44" i="41" s="1"/>
  <c r="J846" i="15"/>
  <c r="AJ845" i="15"/>
  <c r="AC845" i="15"/>
  <c r="J44" i="41" s="1"/>
  <c r="J845" i="15"/>
  <c r="AJ1031" i="15"/>
  <c r="AJ1030" i="15"/>
  <c r="H55" i="41" s="1"/>
  <c r="J1030" i="15"/>
  <c r="AJ1029" i="15"/>
  <c r="AC1029" i="15"/>
  <c r="J55" i="41" s="1"/>
  <c r="J1029" i="15"/>
  <c r="AJ1027" i="15"/>
  <c r="H54" i="41" s="1"/>
  <c r="J1027" i="15"/>
  <c r="AJ1026" i="15"/>
  <c r="AC1026" i="15"/>
  <c r="J54" i="41" s="1"/>
  <c r="J1026" i="15"/>
  <c r="AJ1024" i="15"/>
  <c r="H53" i="41" s="1"/>
  <c r="J1024" i="15"/>
  <c r="AJ1023" i="15"/>
  <c r="AC1023" i="15"/>
  <c r="J53" i="41" s="1"/>
  <c r="J1023" i="15"/>
  <c r="AJ1021" i="15"/>
  <c r="H52" i="41" s="1"/>
  <c r="J1021" i="15"/>
  <c r="AJ1020" i="15"/>
  <c r="AC1020" i="15"/>
  <c r="J52" i="41" s="1"/>
  <c r="J1020" i="15"/>
  <c r="AJ1028" i="15"/>
  <c r="AJ1018" i="15"/>
  <c r="H51" i="41" s="1"/>
  <c r="J1018" i="15"/>
  <c r="G1018" i="15"/>
  <c r="AJ1017" i="15"/>
  <c r="AC1017" i="15"/>
  <c r="J51" i="41" s="1"/>
  <c r="J1017" i="15"/>
  <c r="AJ617" i="15"/>
  <c r="H31" i="41" s="1"/>
  <c r="Z617" i="15"/>
  <c r="AA617" i="15" s="1"/>
  <c r="S617" i="15"/>
  <c r="C31" i="41" s="1"/>
  <c r="J617" i="15"/>
  <c r="G617" i="15"/>
  <c r="AJ616" i="15"/>
  <c r="AC616" i="15"/>
  <c r="J31" i="41" s="1"/>
  <c r="Z616" i="15"/>
  <c r="J616" i="15"/>
  <c r="AJ615" i="15"/>
  <c r="AC615" i="15"/>
  <c r="Z615" i="15"/>
  <c r="J615" i="15"/>
  <c r="Z613" i="15"/>
  <c r="AA613" i="15" s="1"/>
  <c r="S613" i="15"/>
  <c r="C30" i="41" s="1"/>
  <c r="G613" i="15"/>
  <c r="AJ613" i="15"/>
  <c r="H30" i="41" s="1"/>
  <c r="J613" i="15"/>
  <c r="M15" i="40"/>
  <c r="L15" i="40"/>
  <c r="M17" i="40"/>
  <c r="L17" i="40"/>
  <c r="M18" i="40"/>
  <c r="L18" i="40"/>
  <c r="M20" i="40"/>
  <c r="L20" i="40"/>
  <c r="M21" i="40"/>
  <c r="L21" i="40"/>
  <c r="AJ389" i="15"/>
  <c r="Z389" i="15"/>
  <c r="AA389" i="15" s="1"/>
  <c r="J389" i="15"/>
  <c r="AJ388" i="15"/>
  <c r="AC388" i="15"/>
  <c r="Z388" i="15"/>
  <c r="J388" i="15"/>
  <c r="AJ387" i="15"/>
  <c r="AC387" i="15"/>
  <c r="Z387" i="15"/>
  <c r="J387" i="15"/>
  <c r="AJ393" i="15"/>
  <c r="H12" i="41" s="1"/>
  <c r="Z393" i="15"/>
  <c r="AA393" i="15" s="1"/>
  <c r="J393" i="15"/>
  <c r="AJ392" i="15"/>
  <c r="AC392" i="15"/>
  <c r="J12" i="41" s="1"/>
  <c r="Z392" i="15"/>
  <c r="J392" i="15"/>
  <c r="AJ391" i="15"/>
  <c r="AC391" i="15"/>
  <c r="Z391" i="15"/>
  <c r="J391" i="15"/>
  <c r="AJ396" i="15"/>
  <c r="Z396" i="15"/>
  <c r="AA396" i="15" s="1"/>
  <c r="J396" i="15"/>
  <c r="AJ395" i="15"/>
  <c r="AC395" i="15"/>
  <c r="Z395" i="15"/>
  <c r="J395" i="15"/>
  <c r="AJ404" i="15"/>
  <c r="AC404" i="15"/>
  <c r="J404" i="15"/>
  <c r="AJ406" i="15"/>
  <c r="H15" i="41" s="1"/>
  <c r="J406" i="15"/>
  <c r="AJ405" i="15"/>
  <c r="AC405" i="15"/>
  <c r="J15" i="41" s="1"/>
  <c r="J405" i="15"/>
  <c r="AJ409" i="15"/>
  <c r="H16" i="41" s="1"/>
  <c r="Z409" i="15"/>
  <c r="AA409" i="15" s="1"/>
  <c r="J409" i="15"/>
  <c r="AJ408" i="15"/>
  <c r="AC408" i="15"/>
  <c r="J16" i="41" s="1"/>
  <c r="Z408" i="15"/>
  <c r="J408" i="15"/>
  <c r="S425" i="15"/>
  <c r="C17" i="41" s="1"/>
  <c r="G425" i="15"/>
  <c r="AJ423" i="15"/>
  <c r="AC423" i="15"/>
  <c r="Z423" i="15"/>
  <c r="J423" i="15"/>
  <c r="AJ425" i="15"/>
  <c r="H17" i="41" s="1"/>
  <c r="Z425" i="15"/>
  <c r="AA425" i="15" s="1"/>
  <c r="J425" i="15"/>
  <c r="AJ424" i="15"/>
  <c r="AC424" i="15"/>
  <c r="J17" i="41" s="1"/>
  <c r="Z424" i="15"/>
  <c r="J424" i="15"/>
  <c r="AJ428" i="15"/>
  <c r="H18" i="41" s="1"/>
  <c r="J428" i="15"/>
  <c r="AJ427" i="15"/>
  <c r="AC427" i="15"/>
  <c r="J18" i="41" s="1"/>
  <c r="J427" i="15"/>
  <c r="AJ443" i="15"/>
  <c r="H20" i="41" s="1"/>
  <c r="J443" i="15"/>
  <c r="AJ442" i="15"/>
  <c r="AC442" i="15"/>
  <c r="J20" i="41" s="1"/>
  <c r="J442" i="15"/>
  <c r="AJ446" i="15"/>
  <c r="H21" i="41" s="1"/>
  <c r="J446" i="15"/>
  <c r="AJ445" i="15"/>
  <c r="J445" i="15"/>
  <c r="L104" i="40"/>
  <c r="M104" i="40"/>
  <c r="AJ260" i="15"/>
  <c r="H103" i="41" s="1"/>
  <c r="Z260" i="15"/>
  <c r="J260" i="15"/>
  <c r="AJ259" i="15"/>
  <c r="AC259" i="15"/>
  <c r="J103" i="41" s="1"/>
  <c r="Z259" i="15"/>
  <c r="J259" i="15"/>
  <c r="L98" i="40"/>
  <c r="M98" i="40"/>
  <c r="AC174" i="15"/>
  <c r="G176" i="15"/>
  <c r="G98" i="41" s="1"/>
  <c r="J174" i="15"/>
  <c r="Z174" i="15"/>
  <c r="AJ174" i="15"/>
  <c r="L88" i="40"/>
  <c r="M88" i="40"/>
  <c r="AJ131" i="15"/>
  <c r="H88" i="41" s="1"/>
  <c r="Z131" i="15"/>
  <c r="J131" i="15"/>
  <c r="AJ130" i="15"/>
  <c r="AC130" i="15"/>
  <c r="J88" i="41" s="1"/>
  <c r="Z130" i="15"/>
  <c r="J130" i="15"/>
  <c r="J11" i="40" l="1"/>
  <c r="J11" i="41"/>
  <c r="H11" i="40"/>
  <c r="H11" i="41"/>
  <c r="J13" i="40"/>
  <c r="J13" i="41"/>
  <c r="H13" i="40"/>
  <c r="H13" i="41"/>
  <c r="I30" i="40"/>
  <c r="I32" i="40"/>
  <c r="E32" i="40"/>
  <c r="F32" i="40" s="1"/>
  <c r="D32" i="40"/>
  <c r="K32" i="40"/>
  <c r="G32" i="40"/>
  <c r="B31" i="40"/>
  <c r="E30" i="40"/>
  <c r="F30" i="40" s="1"/>
  <c r="H30" i="40"/>
  <c r="B30" i="40"/>
  <c r="J30" i="40"/>
  <c r="C30" i="40"/>
  <c r="G30" i="40"/>
  <c r="K30" i="40"/>
  <c r="D30" i="40"/>
  <c r="I31" i="40"/>
  <c r="E31" i="40"/>
  <c r="F31" i="40" s="1"/>
  <c r="H31" i="40"/>
  <c r="D31" i="40"/>
  <c r="K31" i="40"/>
  <c r="G31" i="40"/>
  <c r="C31" i="40"/>
  <c r="J31" i="40"/>
  <c r="I52" i="40"/>
  <c r="C55" i="40"/>
  <c r="C54" i="40"/>
  <c r="C53" i="40"/>
  <c r="J55" i="40"/>
  <c r="J54" i="40"/>
  <c r="J53" i="40"/>
  <c r="B55" i="40"/>
  <c r="B54" i="40"/>
  <c r="B53" i="40"/>
  <c r="I55" i="40"/>
  <c r="E55" i="40"/>
  <c r="F55" i="40" s="1"/>
  <c r="I54" i="40"/>
  <c r="E54" i="40"/>
  <c r="F54" i="40" s="1"/>
  <c r="I53" i="40"/>
  <c r="E53" i="40"/>
  <c r="F53" i="40" s="1"/>
  <c r="H55" i="40"/>
  <c r="D55" i="40"/>
  <c r="H54" i="40"/>
  <c r="D54" i="40"/>
  <c r="H53" i="40"/>
  <c r="D53" i="40"/>
  <c r="K55" i="40"/>
  <c r="G55" i="40"/>
  <c r="K54" i="40"/>
  <c r="G54" i="40"/>
  <c r="K53" i="40"/>
  <c r="G53" i="40"/>
  <c r="H52" i="40"/>
  <c r="D52" i="40"/>
  <c r="J52" i="40"/>
  <c r="B52" i="40"/>
  <c r="K52" i="40"/>
  <c r="C52" i="40"/>
  <c r="G52" i="40"/>
  <c r="E52" i="40"/>
  <c r="B51" i="40"/>
  <c r="I51" i="40"/>
  <c r="E51" i="40"/>
  <c r="F51" i="40" s="1"/>
  <c r="H51" i="40"/>
  <c r="D51" i="40"/>
  <c r="K51" i="40"/>
  <c r="G51" i="40"/>
  <c r="C51" i="40"/>
  <c r="J51" i="40"/>
  <c r="B44" i="40"/>
  <c r="I44" i="40"/>
  <c r="E44" i="40"/>
  <c r="F44" i="40" s="1"/>
  <c r="H44" i="40"/>
  <c r="D44" i="40"/>
  <c r="K44" i="40"/>
  <c r="G44" i="40"/>
  <c r="C44" i="40"/>
  <c r="J44" i="40"/>
  <c r="I20" i="40"/>
  <c r="I18" i="40"/>
  <c r="I17" i="40"/>
  <c r="I15" i="40"/>
  <c r="E15" i="40"/>
  <c r="F15" i="40" s="1"/>
  <c r="H15" i="40"/>
  <c r="B15" i="40"/>
  <c r="J15" i="40"/>
  <c r="C15" i="40"/>
  <c r="G15" i="40"/>
  <c r="K15" i="40"/>
  <c r="D15" i="40"/>
  <c r="D17" i="40"/>
  <c r="H17" i="40"/>
  <c r="K17" i="40"/>
  <c r="B17" i="40"/>
  <c r="J17" i="40"/>
  <c r="K20" i="40"/>
  <c r="C17" i="40"/>
  <c r="G17" i="40"/>
  <c r="E17" i="40"/>
  <c r="F17" i="40" s="1"/>
  <c r="H18" i="40"/>
  <c r="J18" i="40"/>
  <c r="B18" i="40"/>
  <c r="D18" i="40"/>
  <c r="K18" i="40"/>
  <c r="B20" i="40"/>
  <c r="C18" i="40"/>
  <c r="G18" i="40"/>
  <c r="J20" i="40"/>
  <c r="C20" i="40"/>
  <c r="I21" i="40"/>
  <c r="G20" i="40"/>
  <c r="E18" i="40"/>
  <c r="F18" i="40" s="1"/>
  <c r="D20" i="40"/>
  <c r="H20" i="40"/>
  <c r="E20" i="40"/>
  <c r="F20" i="40" s="1"/>
  <c r="E21" i="40"/>
  <c r="F21" i="40" s="1"/>
  <c r="H21" i="40"/>
  <c r="B21" i="40"/>
  <c r="J21" i="40"/>
  <c r="C21" i="40"/>
  <c r="G21" i="40"/>
  <c r="K21" i="40"/>
  <c r="D21" i="40"/>
  <c r="B104" i="40"/>
  <c r="I104" i="40"/>
  <c r="E104" i="40"/>
  <c r="F104" i="40" s="1"/>
  <c r="D104" i="40"/>
  <c r="K104" i="40"/>
  <c r="C104" i="40"/>
  <c r="B98" i="40"/>
  <c r="I98" i="40"/>
  <c r="E98" i="40"/>
  <c r="F98" i="40" s="1"/>
  <c r="D98" i="40"/>
  <c r="K98" i="40"/>
  <c r="G98" i="40"/>
  <c r="C98" i="40"/>
  <c r="B88" i="40"/>
  <c r="H88" i="40"/>
  <c r="D88" i="40"/>
  <c r="I88" i="40"/>
  <c r="E88" i="40"/>
  <c r="F88" i="40" s="1"/>
  <c r="K88" i="40"/>
  <c r="G88" i="40"/>
  <c r="C88" i="40"/>
  <c r="J88" i="40"/>
  <c r="L89" i="40"/>
  <c r="M89" i="40"/>
  <c r="G135" i="15"/>
  <c r="G89" i="41" s="1"/>
  <c r="AJ133" i="15"/>
  <c r="AC133" i="15"/>
  <c r="J133" i="15"/>
  <c r="F52" i="40" l="1"/>
  <c r="B89" i="40"/>
  <c r="D89" i="40"/>
  <c r="I89" i="40"/>
  <c r="E89" i="40"/>
  <c r="F89" i="40" s="1"/>
  <c r="K89" i="40"/>
  <c r="G89" i="40"/>
  <c r="C89" i="40"/>
  <c r="G264" i="15"/>
  <c r="G104" i="40" l="1"/>
  <c r="G104" i="41"/>
  <c r="L285" i="40"/>
  <c r="M285" i="40"/>
  <c r="L210" i="40"/>
  <c r="M210" i="40"/>
  <c r="L184" i="40"/>
  <c r="M184" i="40"/>
  <c r="L156" i="40"/>
  <c r="M156" i="40"/>
  <c r="L157" i="40"/>
  <c r="M157" i="40"/>
  <c r="L155" i="40"/>
  <c r="M155" i="40"/>
  <c r="L154" i="40"/>
  <c r="M154" i="40"/>
  <c r="L139" i="40"/>
  <c r="M139" i="40"/>
  <c r="L129" i="40"/>
  <c r="M129" i="40"/>
  <c r="L117" i="40"/>
  <c r="M117" i="40"/>
  <c r="L105" i="40"/>
  <c r="M105" i="40"/>
  <c r="L45" i="40"/>
  <c r="M45" i="40"/>
  <c r="L46" i="40"/>
  <c r="M46" i="40"/>
  <c r="L16" i="40"/>
  <c r="M16" i="40"/>
  <c r="L206" i="40"/>
  <c r="M206" i="40"/>
  <c r="L12" i="40"/>
  <c r="M12" i="40"/>
  <c r="E452" i="15"/>
  <c r="B23" i="41" s="1"/>
  <c r="L93" i="40"/>
  <c r="M93" i="40"/>
  <c r="L95" i="40"/>
  <c r="M95" i="40"/>
  <c r="C285" i="40" l="1"/>
  <c r="G285" i="40"/>
  <c r="J285" i="40"/>
  <c r="K285" i="40"/>
  <c r="I285" i="40"/>
  <c r="D285" i="40"/>
  <c r="B210" i="40"/>
  <c r="I210" i="40"/>
  <c r="D210" i="40"/>
  <c r="J210" i="40"/>
  <c r="E210" i="40"/>
  <c r="C210" i="40"/>
  <c r="K210" i="40"/>
  <c r="C184" i="40"/>
  <c r="G184" i="40"/>
  <c r="E184" i="40"/>
  <c r="J184" i="40"/>
  <c r="K184" i="40"/>
  <c r="B184" i="40"/>
  <c r="I184" i="40"/>
  <c r="D184" i="40"/>
  <c r="B157" i="40"/>
  <c r="J157" i="40"/>
  <c r="C157" i="40"/>
  <c r="C156" i="40"/>
  <c r="J156" i="40"/>
  <c r="B156" i="40"/>
  <c r="I157" i="40"/>
  <c r="E157" i="40"/>
  <c r="F157" i="40" s="1"/>
  <c r="I156" i="40"/>
  <c r="E156" i="40"/>
  <c r="F156" i="40" s="1"/>
  <c r="D157" i="40"/>
  <c r="D156" i="40"/>
  <c r="K157" i="40"/>
  <c r="G157" i="40"/>
  <c r="K156" i="40"/>
  <c r="G156" i="40"/>
  <c r="J154" i="40"/>
  <c r="B155" i="40"/>
  <c r="I155" i="40"/>
  <c r="E155" i="40"/>
  <c r="F155" i="40" s="1"/>
  <c r="D155" i="40"/>
  <c r="K155" i="40"/>
  <c r="G155" i="40"/>
  <c r="C155" i="40"/>
  <c r="J155" i="40"/>
  <c r="C154" i="40"/>
  <c r="B154" i="40"/>
  <c r="I154" i="40"/>
  <c r="E154" i="40"/>
  <c r="F154" i="40" s="1"/>
  <c r="D154" i="40"/>
  <c r="K154" i="40"/>
  <c r="G154" i="40"/>
  <c r="I139" i="40"/>
  <c r="E139" i="40"/>
  <c r="F139" i="40" s="1"/>
  <c r="D139" i="40"/>
  <c r="K139" i="40"/>
  <c r="G139" i="40"/>
  <c r="C139" i="40"/>
  <c r="B129" i="40"/>
  <c r="I129" i="40"/>
  <c r="E129" i="40"/>
  <c r="F129" i="40" s="1"/>
  <c r="D129" i="40"/>
  <c r="K129" i="40"/>
  <c r="G129" i="40"/>
  <c r="C129" i="40"/>
  <c r="B117" i="40"/>
  <c r="I117" i="40"/>
  <c r="E117" i="40"/>
  <c r="F117" i="40" s="1"/>
  <c r="D117" i="40"/>
  <c r="K117" i="40"/>
  <c r="G117" i="40"/>
  <c r="C117" i="40"/>
  <c r="B105" i="40"/>
  <c r="D105" i="40"/>
  <c r="K105" i="40"/>
  <c r="C105" i="40"/>
  <c r="I105" i="40"/>
  <c r="E105" i="40"/>
  <c r="F105" i="40" s="1"/>
  <c r="B46" i="40"/>
  <c r="B45" i="40"/>
  <c r="D45" i="40"/>
  <c r="I46" i="40"/>
  <c r="E46" i="40"/>
  <c r="F46" i="40" s="1"/>
  <c r="I45" i="40"/>
  <c r="E45" i="40"/>
  <c r="F45" i="40" s="1"/>
  <c r="D46" i="40"/>
  <c r="K46" i="40"/>
  <c r="G46" i="40"/>
  <c r="C46" i="40"/>
  <c r="K45" i="40"/>
  <c r="G45" i="40"/>
  <c r="C45" i="40"/>
  <c r="J46" i="40"/>
  <c r="J45" i="40"/>
  <c r="C16" i="40"/>
  <c r="B16" i="40"/>
  <c r="I16" i="40"/>
  <c r="E16" i="40"/>
  <c r="F16" i="40" s="1"/>
  <c r="D16" i="40"/>
  <c r="K16" i="40"/>
  <c r="G16" i="40"/>
  <c r="B206" i="40"/>
  <c r="J206" i="40"/>
  <c r="E206" i="40"/>
  <c r="I206" i="40"/>
  <c r="D206" i="40"/>
  <c r="C206" i="40"/>
  <c r="K206" i="40"/>
  <c r="G206" i="40"/>
  <c r="B12" i="40"/>
  <c r="I12" i="40"/>
  <c r="E12" i="40"/>
  <c r="F12" i="40" s="1"/>
  <c r="K12" i="40"/>
  <c r="G12" i="40"/>
  <c r="C12" i="40"/>
  <c r="D12" i="40"/>
  <c r="B93" i="40"/>
  <c r="C95" i="40"/>
  <c r="B95" i="40"/>
  <c r="C93" i="40"/>
  <c r="I95" i="40"/>
  <c r="E95" i="40"/>
  <c r="F95" i="40" s="1"/>
  <c r="I93" i="40"/>
  <c r="E93" i="40"/>
  <c r="F93" i="40" s="1"/>
  <c r="D95" i="40"/>
  <c r="D93" i="40"/>
  <c r="K95" i="40"/>
  <c r="G95" i="40"/>
  <c r="K93" i="40"/>
  <c r="G93" i="40"/>
  <c r="Z440" i="15"/>
  <c r="AC370" i="15"/>
  <c r="AC369" i="15"/>
  <c r="AC368" i="15"/>
  <c r="AC367" i="15"/>
  <c r="J149" i="40" s="1"/>
  <c r="AC374" i="15"/>
  <c r="AC373" i="15"/>
  <c r="AC378" i="15"/>
  <c r="J9" i="41" s="1"/>
  <c r="AC377" i="15"/>
  <c r="AC384" i="15"/>
  <c r="AC383" i="15"/>
  <c r="AC382" i="15"/>
  <c r="AC381" i="15"/>
  <c r="AC401" i="15"/>
  <c r="J14" i="41" s="1"/>
  <c r="AC400" i="15"/>
  <c r="AC399" i="15"/>
  <c r="AC398" i="15"/>
  <c r="AC414" i="15"/>
  <c r="AC413" i="15"/>
  <c r="AC412" i="15"/>
  <c r="AC411" i="15"/>
  <c r="AC420" i="15"/>
  <c r="AC419" i="15"/>
  <c r="AC418" i="15"/>
  <c r="AC417" i="15"/>
  <c r="AC433" i="15"/>
  <c r="J19" i="41" s="1"/>
  <c r="AC432" i="15"/>
  <c r="AC431" i="15"/>
  <c r="AC430" i="15"/>
  <c r="AC439" i="15"/>
  <c r="AC438" i="15"/>
  <c r="AC437" i="15"/>
  <c r="AC436" i="15"/>
  <c r="AC451" i="15"/>
  <c r="J23" i="41" s="1"/>
  <c r="AC450" i="15"/>
  <c r="AC449" i="15"/>
  <c r="AC448" i="15"/>
  <c r="AC455" i="15"/>
  <c r="AC454" i="15"/>
  <c r="AC458" i="15"/>
  <c r="J22" i="41" s="1"/>
  <c r="AC464" i="15"/>
  <c r="AC463" i="15"/>
  <c r="AC462" i="15"/>
  <c r="AC461" i="15"/>
  <c r="AC467" i="15"/>
  <c r="AC468" i="15"/>
  <c r="AC469" i="15"/>
  <c r="AC470" i="15"/>
  <c r="AC471" i="15"/>
  <c r="AC472" i="15"/>
  <c r="AC473" i="15"/>
  <c r="AC474" i="15"/>
  <c r="J24" i="41" s="1"/>
  <c r="J10" i="40" l="1"/>
  <c r="J10" i="41"/>
  <c r="J16" i="40"/>
  <c r="AJ895" i="15"/>
  <c r="Z895" i="15"/>
  <c r="Z894" i="15"/>
  <c r="Z893" i="15"/>
  <c r="Z892" i="15"/>
  <c r="Z891" i="15"/>
  <c r="Z890" i="15"/>
  <c r="Z889" i="15"/>
  <c r="AJ887" i="15"/>
  <c r="Z887" i="15"/>
  <c r="Z886" i="15"/>
  <c r="Z885" i="15"/>
  <c r="Z884" i="15"/>
  <c r="Z883" i="15"/>
  <c r="Z882" i="15"/>
  <c r="Z881" i="15"/>
  <c r="Z880" i="15"/>
  <c r="Z879" i="15"/>
  <c r="H879" i="15"/>
  <c r="AJ877" i="15"/>
  <c r="Z877" i="15"/>
  <c r="Z876" i="15"/>
  <c r="Z875" i="15"/>
  <c r="Z874" i="15"/>
  <c r="Z873" i="15"/>
  <c r="Z872" i="15"/>
  <c r="Z871" i="15"/>
  <c r="AJ869" i="15"/>
  <c r="Z869" i="15"/>
  <c r="Z868" i="15"/>
  <c r="H155" i="40" l="1"/>
  <c r="H155" i="41"/>
  <c r="H156" i="40"/>
  <c r="H156" i="41"/>
  <c r="H157" i="40"/>
  <c r="H157" i="41"/>
  <c r="H154" i="40"/>
  <c r="H154" i="41"/>
  <c r="Z1963" i="15"/>
  <c r="Z1710" i="15" l="1"/>
  <c r="Z1711" i="15"/>
  <c r="Z1628" i="15"/>
  <c r="Z1629" i="15"/>
  <c r="Z1630" i="15"/>
  <c r="Z1631" i="15"/>
  <c r="Z1627" i="15"/>
  <c r="AJ1627" i="15"/>
  <c r="AJ1628" i="15"/>
  <c r="E1768" i="15"/>
  <c r="AJ1600" i="15" l="1"/>
  <c r="Z1600" i="15"/>
  <c r="AA1600" i="15" s="1"/>
  <c r="AJ1599" i="15"/>
  <c r="Z1599" i="15"/>
  <c r="AA1599" i="15" s="1"/>
  <c r="AC855" i="15" l="1"/>
  <c r="J129" i="40" l="1"/>
  <c r="J129" i="41"/>
  <c r="H16" i="40"/>
  <c r="E103" i="15"/>
  <c r="J95" i="15"/>
  <c r="Z95" i="15"/>
  <c r="AJ95" i="15"/>
  <c r="J96" i="15"/>
  <c r="Z96" i="15"/>
  <c r="AJ96" i="15"/>
  <c r="J97" i="15"/>
  <c r="Z97" i="15"/>
  <c r="AJ97" i="15"/>
  <c r="J98" i="15"/>
  <c r="Z98" i="15"/>
  <c r="AJ98" i="15"/>
  <c r="J99" i="15"/>
  <c r="Z99" i="15"/>
  <c r="AJ99" i="15"/>
  <c r="J100" i="15"/>
  <c r="Z100" i="15"/>
  <c r="AJ100" i="15"/>
  <c r="J101" i="15"/>
  <c r="Z101" i="15"/>
  <c r="AJ101" i="15"/>
  <c r="J102" i="15"/>
  <c r="Z102" i="15"/>
  <c r="AJ102" i="15"/>
  <c r="AJ103" i="15"/>
  <c r="H139" i="41" s="1"/>
  <c r="Z103" i="15"/>
  <c r="J103" i="15"/>
  <c r="AJ94" i="15"/>
  <c r="Z94" i="15"/>
  <c r="J94" i="15"/>
  <c r="AJ1745" i="15"/>
  <c r="Z1745" i="15"/>
  <c r="AJ1746" i="15"/>
  <c r="H205" i="41" s="1"/>
  <c r="Z1746" i="15"/>
  <c r="AJ1744" i="15"/>
  <c r="Z1744" i="15"/>
  <c r="AJ1743" i="15"/>
  <c r="Z1743" i="15"/>
  <c r="AJ1742" i="15"/>
  <c r="Z1742" i="15"/>
  <c r="Z1758" i="15"/>
  <c r="AJ1758" i="15"/>
  <c r="Z1759" i="15"/>
  <c r="AJ1759" i="15"/>
  <c r="Z1760" i="15"/>
  <c r="AJ1760" i="15"/>
  <c r="Z1761" i="15"/>
  <c r="AJ1761" i="15"/>
  <c r="Z1762" i="15"/>
  <c r="AJ1762" i="15"/>
  <c r="Z1763" i="15"/>
  <c r="AJ1763" i="15"/>
  <c r="Z1764" i="15"/>
  <c r="AJ1764" i="15"/>
  <c r="Z1765" i="15"/>
  <c r="AJ1765" i="15"/>
  <c r="Z1766" i="15"/>
  <c r="AJ1766" i="15"/>
  <c r="Z1767" i="15"/>
  <c r="AJ1767" i="15"/>
  <c r="AJ1768" i="15"/>
  <c r="Z1768" i="15"/>
  <c r="Q1768" i="15"/>
  <c r="P1768" i="15"/>
  <c r="O1768" i="15"/>
  <c r="AJ1937" i="15"/>
  <c r="Z1937" i="15"/>
  <c r="B139" i="40" l="1"/>
  <c r="B139" i="41"/>
  <c r="V2145" i="15"/>
  <c r="V2146" i="15" s="1"/>
  <c r="V2147" i="15" s="1"/>
  <c r="V2148" i="15" s="1"/>
  <c r="V2149" i="15" s="1"/>
  <c r="V2150" i="15" s="1"/>
  <c r="V2151" i="15" s="1"/>
  <c r="V2152" i="15" s="1"/>
  <c r="V2153" i="15" s="1"/>
  <c r="V2154" i="15" s="1"/>
  <c r="V2155" i="15" s="1"/>
  <c r="V2156" i="15" s="1"/>
  <c r="V2157" i="15" s="1"/>
  <c r="V2158" i="15" s="1"/>
  <c r="V2159" i="15" s="1"/>
  <c r="V2160" i="15" s="1"/>
  <c r="V2161" i="15" s="1"/>
  <c r="V2162" i="15" s="1"/>
  <c r="V2163" i="15" s="1"/>
  <c r="V2164" i="15" s="1"/>
  <c r="V2165" i="15" s="1"/>
  <c r="V2166" i="15" s="1"/>
  <c r="V2167" i="15" s="1"/>
  <c r="V2168" i="15" s="1"/>
  <c r="V2169" i="15" s="1"/>
  <c r="V2170" i="15" s="1"/>
  <c r="V2171" i="15" s="1"/>
  <c r="V2172" i="15" s="1"/>
  <c r="V2173" i="15" s="1"/>
  <c r="Z2144" i="15" l="1"/>
  <c r="AJ2144" i="15"/>
  <c r="Z2145" i="15"/>
  <c r="AJ2145" i="15"/>
  <c r="Z2146" i="15"/>
  <c r="AJ2146" i="15"/>
  <c r="Z2147" i="15"/>
  <c r="AJ2147" i="15"/>
  <c r="Z2148" i="15"/>
  <c r="AJ2148" i="15"/>
  <c r="Z2149" i="15"/>
  <c r="AJ2149" i="15"/>
  <c r="Z2150" i="15"/>
  <c r="AJ2150" i="15"/>
  <c r="Z2151" i="15"/>
  <c r="AJ2151" i="15"/>
  <c r="Z2152" i="15"/>
  <c r="AJ2152" i="15"/>
  <c r="Z2153" i="15"/>
  <c r="AJ2153" i="15"/>
  <c r="Z2154" i="15"/>
  <c r="AJ2154" i="15"/>
  <c r="Z2155" i="15"/>
  <c r="AJ2155" i="15"/>
  <c r="Z2156" i="15"/>
  <c r="AJ2156" i="15"/>
  <c r="Z2157" i="15"/>
  <c r="AJ2157" i="15"/>
  <c r="Z2158" i="15"/>
  <c r="AJ2158" i="15"/>
  <c r="Z2159" i="15"/>
  <c r="AJ2159" i="15"/>
  <c r="Z2160" i="15"/>
  <c r="AJ2160" i="15"/>
  <c r="Z2161" i="15"/>
  <c r="AJ2161" i="15"/>
  <c r="Z2162" i="15"/>
  <c r="AJ2162" i="15"/>
  <c r="Z2163" i="15"/>
  <c r="AJ2163" i="15"/>
  <c r="Z2164" i="15"/>
  <c r="AJ2164" i="15"/>
  <c r="Z2165" i="15"/>
  <c r="AJ2165" i="15"/>
  <c r="Z2166" i="15"/>
  <c r="AJ2166" i="15"/>
  <c r="Z2167" i="15"/>
  <c r="AJ2167" i="15"/>
  <c r="Z2168" i="15"/>
  <c r="AJ2168" i="15"/>
  <c r="Z2169" i="15"/>
  <c r="AJ2169" i="15"/>
  <c r="Z2170" i="15"/>
  <c r="AJ2170" i="15"/>
  <c r="Z2171" i="15"/>
  <c r="AJ2171" i="15"/>
  <c r="Z2172" i="15"/>
  <c r="AJ2172" i="15"/>
  <c r="E2174" i="15"/>
  <c r="B284" i="41" s="1"/>
  <c r="AJ2174" i="15"/>
  <c r="Z2174" i="15"/>
  <c r="AJ2173" i="15"/>
  <c r="Z2173" i="15"/>
  <c r="AJ918" i="15"/>
  <c r="AJ919" i="15"/>
  <c r="AJ920" i="15"/>
  <c r="AJ921" i="15"/>
  <c r="AJ922" i="15"/>
  <c r="AJ923" i="15"/>
  <c r="AJ924" i="15"/>
  <c r="AJ925" i="15"/>
  <c r="AJ926" i="15"/>
  <c r="AJ927" i="15"/>
  <c r="AJ928" i="15"/>
  <c r="AJ929" i="15"/>
  <c r="AJ930" i="15"/>
  <c r="AJ931" i="15"/>
  <c r="AJ932" i="15"/>
  <c r="AJ933" i="15"/>
  <c r="AJ934" i="15"/>
  <c r="AJ935" i="15"/>
  <c r="AJ936" i="15"/>
  <c r="AJ916" i="15"/>
  <c r="Z916" i="15"/>
  <c r="J916" i="15"/>
  <c r="AJ915" i="15"/>
  <c r="Z915" i="15"/>
  <c r="J915" i="15"/>
  <c r="Z914" i="15"/>
  <c r="J914" i="15"/>
  <c r="Z913" i="15"/>
  <c r="J913" i="15"/>
  <c r="Z912" i="15"/>
  <c r="J912" i="15"/>
  <c r="Z911" i="15"/>
  <c r="J911" i="15"/>
  <c r="Z910" i="15"/>
  <c r="J910" i="15"/>
  <c r="Z909" i="15"/>
  <c r="J909" i="15"/>
  <c r="Z908" i="15"/>
  <c r="J908" i="15"/>
  <c r="Z907" i="15"/>
  <c r="J907" i="15"/>
  <c r="Z906" i="15"/>
  <c r="J906" i="15"/>
  <c r="Z918" i="15"/>
  <c r="Z919" i="15"/>
  <c r="Z920" i="15"/>
  <c r="Z921" i="15"/>
  <c r="Z922" i="15"/>
  <c r="Z923" i="15"/>
  <c r="Z924" i="15"/>
  <c r="Z925" i="15"/>
  <c r="Z926" i="15"/>
  <c r="Z927" i="15"/>
  <c r="Z928" i="15"/>
  <c r="Z929" i="15"/>
  <c r="Z930" i="15"/>
  <c r="Z931" i="15"/>
  <c r="Z932" i="15"/>
  <c r="Z933" i="15"/>
  <c r="Z934" i="15"/>
  <c r="Z935" i="15"/>
  <c r="Z936" i="15"/>
  <c r="J918" i="15"/>
  <c r="J919" i="15"/>
  <c r="J920" i="15"/>
  <c r="J921" i="15"/>
  <c r="J922" i="15"/>
  <c r="J923" i="15"/>
  <c r="J924" i="15"/>
  <c r="J925" i="15"/>
  <c r="J926" i="15"/>
  <c r="J927" i="15"/>
  <c r="J928" i="15"/>
  <c r="J929" i="15"/>
  <c r="J930" i="15"/>
  <c r="J931" i="15"/>
  <c r="J932" i="15"/>
  <c r="J933" i="15"/>
  <c r="J934" i="15"/>
  <c r="J935" i="15"/>
  <c r="J936" i="15"/>
  <c r="AJ938" i="15"/>
  <c r="H46" i="41" s="1"/>
  <c r="Z938" i="15"/>
  <c r="J938" i="15"/>
  <c r="AJ937" i="15"/>
  <c r="Z937" i="15"/>
  <c r="J937" i="15"/>
  <c r="Z1903" i="15"/>
  <c r="AA1903" i="15" s="1"/>
  <c r="AJ1903" i="15"/>
  <c r="Z1904" i="15"/>
  <c r="AA1904" i="15" s="1"/>
  <c r="AJ1904" i="15"/>
  <c r="Z1905" i="15"/>
  <c r="AA1905" i="15" s="1"/>
  <c r="AJ1905" i="15"/>
  <c r="Z1906" i="15"/>
  <c r="AA1906" i="15" s="1"/>
  <c r="AJ1906" i="15"/>
  <c r="Z1907" i="15"/>
  <c r="AA1907" i="15" s="1"/>
  <c r="AJ1907" i="15"/>
  <c r="Z1908" i="15"/>
  <c r="AA1908" i="15" s="1"/>
  <c r="AJ1908" i="15"/>
  <c r="Z1909" i="15"/>
  <c r="AA1909" i="15" s="1"/>
  <c r="AJ1909" i="15"/>
  <c r="AJ1913" i="15"/>
  <c r="H209" i="41" s="1"/>
  <c r="Z1913" i="15"/>
  <c r="AA1913" i="15" s="1"/>
  <c r="AJ1912" i="15"/>
  <c r="Z1912" i="15"/>
  <c r="AA1912" i="15" s="1"/>
  <c r="AJ1911" i="15"/>
  <c r="Z1911" i="15"/>
  <c r="AA1911" i="15" s="1"/>
  <c r="AJ1910" i="15"/>
  <c r="Z1910" i="15"/>
  <c r="AA1910" i="15" s="1"/>
  <c r="AC854" i="15"/>
  <c r="AJ856" i="15"/>
  <c r="Z856" i="15"/>
  <c r="J856" i="15"/>
  <c r="AJ855" i="15"/>
  <c r="Z855" i="15"/>
  <c r="J855" i="15"/>
  <c r="AJ854" i="15"/>
  <c r="Z854" i="15"/>
  <c r="J854" i="15"/>
  <c r="H285" i="40" l="1"/>
  <c r="H284" i="41"/>
  <c r="H45" i="40"/>
  <c r="H45" i="41"/>
  <c r="H129" i="40"/>
  <c r="H129" i="41"/>
  <c r="G210" i="40"/>
  <c r="G209" i="41"/>
  <c r="O2174" i="15"/>
  <c r="B285" i="40"/>
  <c r="H46" i="40"/>
  <c r="P2174" i="15"/>
  <c r="Q2174" i="15"/>
  <c r="L123" i="40"/>
  <c r="M123" i="40"/>
  <c r="E284" i="41" l="1"/>
  <c r="E285" i="40"/>
  <c r="I123" i="40"/>
  <c r="E123" i="40"/>
  <c r="F123" i="40" s="1"/>
  <c r="D123" i="40"/>
  <c r="K123" i="40"/>
  <c r="C123" i="40"/>
  <c r="AJ950" i="15"/>
  <c r="AJ951" i="15"/>
  <c r="AJ952" i="15"/>
  <c r="L275" i="40" l="1"/>
  <c r="M275" i="40"/>
  <c r="C275" i="40" l="1"/>
  <c r="J275" i="40"/>
  <c r="I275" i="40"/>
  <c r="D275" i="40"/>
  <c r="K275" i="40"/>
  <c r="G275" i="40"/>
  <c r="L211" i="40"/>
  <c r="M211" i="40"/>
  <c r="L153" i="40"/>
  <c r="M153" i="40"/>
  <c r="C153" i="41"/>
  <c r="L19" i="40"/>
  <c r="M19" i="40"/>
  <c r="L119" i="40"/>
  <c r="M119" i="40"/>
  <c r="L92" i="40"/>
  <c r="M92" i="40"/>
  <c r="L85" i="40"/>
  <c r="M85" i="40"/>
  <c r="L86" i="40"/>
  <c r="M86" i="40"/>
  <c r="L83" i="40"/>
  <c r="M83" i="40"/>
  <c r="L81" i="40"/>
  <c r="M81" i="40"/>
  <c r="E211" i="40" l="1"/>
  <c r="B211" i="40"/>
  <c r="C211" i="40"/>
  <c r="J211" i="40"/>
  <c r="I211" i="40"/>
  <c r="D211" i="40"/>
  <c r="K211" i="40"/>
  <c r="G211" i="40"/>
  <c r="B153" i="40"/>
  <c r="I153" i="40"/>
  <c r="E153" i="40"/>
  <c r="F153" i="40" s="1"/>
  <c r="D153" i="40"/>
  <c r="K153" i="40"/>
  <c r="G153" i="40"/>
  <c r="C153" i="40"/>
  <c r="I19" i="40"/>
  <c r="E19" i="40"/>
  <c r="F19" i="40" s="1"/>
  <c r="D19" i="40"/>
  <c r="K19" i="40"/>
  <c r="G19" i="40"/>
  <c r="I119" i="40"/>
  <c r="E119" i="40"/>
  <c r="F119" i="40" s="1"/>
  <c r="D119" i="40"/>
  <c r="K119" i="40"/>
  <c r="G119" i="40"/>
  <c r="C119" i="40"/>
  <c r="I92" i="40"/>
  <c r="E92" i="40"/>
  <c r="F92" i="40" s="1"/>
  <c r="D92" i="40"/>
  <c r="K92" i="40"/>
  <c r="G92" i="40"/>
  <c r="C92" i="40"/>
  <c r="I85" i="40"/>
  <c r="E85" i="40"/>
  <c r="F85" i="40" s="1"/>
  <c r="D86" i="40"/>
  <c r="D85" i="40"/>
  <c r="K86" i="40"/>
  <c r="G86" i="40"/>
  <c r="C86" i="40"/>
  <c r="K85" i="40"/>
  <c r="G85" i="40"/>
  <c r="C85" i="40"/>
  <c r="I86" i="40"/>
  <c r="E86" i="40"/>
  <c r="F86" i="40" s="1"/>
  <c r="I83" i="40"/>
  <c r="E83" i="40"/>
  <c r="F83" i="40" s="1"/>
  <c r="D83" i="40"/>
  <c r="K83" i="40"/>
  <c r="G83" i="40"/>
  <c r="C83" i="40"/>
  <c r="B81" i="40"/>
  <c r="I81" i="40"/>
  <c r="E81" i="40"/>
  <c r="F81" i="40" s="1"/>
  <c r="D81" i="40"/>
  <c r="K81" i="40"/>
  <c r="G81" i="40"/>
  <c r="C81" i="40"/>
  <c r="L209" i="40"/>
  <c r="M209" i="40"/>
  <c r="AJ1887" i="15"/>
  <c r="H208" i="41" s="1"/>
  <c r="Z1887" i="15"/>
  <c r="AJ1886" i="15"/>
  <c r="Z1886" i="15"/>
  <c r="L214" i="40"/>
  <c r="M214" i="40"/>
  <c r="L215" i="40"/>
  <c r="M215" i="40"/>
  <c r="L265" i="40"/>
  <c r="M265" i="40"/>
  <c r="L266" i="40"/>
  <c r="M266" i="40"/>
  <c r="L268" i="40"/>
  <c r="M268" i="40"/>
  <c r="L255" i="40"/>
  <c r="M255" i="40"/>
  <c r="L239" i="40"/>
  <c r="M239" i="40"/>
  <c r="L234" i="40"/>
  <c r="M234" i="40"/>
  <c r="E209" i="40" l="1"/>
  <c r="D209" i="40"/>
  <c r="H209" i="40"/>
  <c r="C209" i="40"/>
  <c r="K209" i="40"/>
  <c r="G209" i="40"/>
  <c r="B209" i="40"/>
  <c r="J209" i="40"/>
  <c r="I209" i="40"/>
  <c r="E215" i="40"/>
  <c r="C214" i="40"/>
  <c r="J214" i="40"/>
  <c r="G214" i="40"/>
  <c r="E214" i="40"/>
  <c r="D215" i="40"/>
  <c r="K214" i="40"/>
  <c r="B214" i="40"/>
  <c r="C215" i="40"/>
  <c r="K215" i="40"/>
  <c r="G215" i="40"/>
  <c r="B215" i="40"/>
  <c r="J215" i="40"/>
  <c r="I214" i="40"/>
  <c r="D214" i="40"/>
  <c r="I215" i="40"/>
  <c r="J266" i="40"/>
  <c r="C266" i="40"/>
  <c r="D266" i="40"/>
  <c r="C265" i="40"/>
  <c r="K266" i="40"/>
  <c r="G266" i="40"/>
  <c r="B266" i="40"/>
  <c r="J265" i="40"/>
  <c r="I265" i="40"/>
  <c r="D265" i="40"/>
  <c r="I266" i="40"/>
  <c r="K265" i="40"/>
  <c r="G265" i="40"/>
  <c r="J268" i="40"/>
  <c r="I268" i="40"/>
  <c r="D268" i="40"/>
  <c r="C268" i="40"/>
  <c r="K268" i="40"/>
  <c r="G268" i="40"/>
  <c r="B255" i="40"/>
  <c r="C255" i="40"/>
  <c r="J255" i="40"/>
  <c r="I255" i="40"/>
  <c r="D255" i="40"/>
  <c r="K255" i="40"/>
  <c r="G255" i="40"/>
  <c r="D239" i="40"/>
  <c r="C239" i="40"/>
  <c r="K239" i="40"/>
  <c r="G239" i="40"/>
  <c r="J239" i="40"/>
  <c r="I239" i="40"/>
  <c r="D234" i="40"/>
  <c r="C234" i="40"/>
  <c r="K234" i="40"/>
  <c r="G234" i="40"/>
  <c r="B234" i="40"/>
  <c r="J234" i="40"/>
  <c r="I234" i="40"/>
  <c r="AJ1525" i="15"/>
  <c r="H184" i="41" s="1"/>
  <c r="Z1525" i="15"/>
  <c r="AJ1524" i="15"/>
  <c r="Z1524" i="15"/>
  <c r="AJ1945" i="15"/>
  <c r="AJ1944" i="15"/>
  <c r="AJ1943" i="15"/>
  <c r="AJ1942" i="15"/>
  <c r="AJ1941" i="15"/>
  <c r="Z1941" i="15"/>
  <c r="AJ1951" i="15"/>
  <c r="E1951" i="15"/>
  <c r="AJ1950" i="15"/>
  <c r="AJ1949" i="15"/>
  <c r="AJ1948" i="15"/>
  <c r="AJ1947" i="15"/>
  <c r="AJ1957" i="15"/>
  <c r="Z1957" i="15"/>
  <c r="Q1957" i="15"/>
  <c r="P1957" i="15"/>
  <c r="O1957" i="15"/>
  <c r="N1957" i="15"/>
  <c r="AJ1956" i="15"/>
  <c r="Z1956" i="15"/>
  <c r="AJ1955" i="15"/>
  <c r="Z1955" i="15"/>
  <c r="AJ1954" i="15"/>
  <c r="Z1954" i="15"/>
  <c r="AJ1953" i="15"/>
  <c r="Z1953" i="15"/>
  <c r="N1963" i="15"/>
  <c r="AJ1963" i="15"/>
  <c r="Q1963" i="15"/>
  <c r="P1963" i="15"/>
  <c r="O1963" i="15"/>
  <c r="AJ1962" i="15"/>
  <c r="Z1962" i="15"/>
  <c r="AJ1961" i="15"/>
  <c r="Z1961" i="15"/>
  <c r="AJ1960" i="15"/>
  <c r="Z1960" i="15"/>
  <c r="AJ1959" i="15"/>
  <c r="Z1959" i="15"/>
  <c r="H215" i="40" l="1"/>
  <c r="H214" i="41"/>
  <c r="Q1951" i="15"/>
  <c r="B264" i="41"/>
  <c r="H265" i="40"/>
  <c r="H264" i="41"/>
  <c r="H214" i="40"/>
  <c r="H213" i="41"/>
  <c r="H266" i="40"/>
  <c r="H265" i="41"/>
  <c r="B265" i="40"/>
  <c r="O1951" i="15"/>
  <c r="P1951" i="15"/>
  <c r="Z1522" i="15"/>
  <c r="Z1521" i="15"/>
  <c r="E264" i="41" l="1"/>
  <c r="M196" i="40"/>
  <c r="L196" i="40"/>
  <c r="M199" i="40"/>
  <c r="L199" i="40"/>
  <c r="I196" i="40" l="1"/>
  <c r="E196" i="40"/>
  <c r="J196" i="40"/>
  <c r="B196" i="40"/>
  <c r="G196" i="40"/>
  <c r="K196" i="40"/>
  <c r="C196" i="40"/>
  <c r="D196" i="40"/>
  <c r="J199" i="40"/>
  <c r="D199" i="40"/>
  <c r="I199" i="40"/>
  <c r="E199" i="40"/>
  <c r="B199" i="40"/>
  <c r="G199" i="40"/>
  <c r="K199" i="40"/>
  <c r="C199" i="40"/>
  <c r="L162" i="40" l="1"/>
  <c r="M162" i="40"/>
  <c r="L163" i="40"/>
  <c r="M163" i="40"/>
  <c r="L164" i="40"/>
  <c r="M164" i="40"/>
  <c r="M161" i="40"/>
  <c r="L161" i="40"/>
  <c r="L158" i="40"/>
  <c r="M158" i="40"/>
  <c r="L160" i="40"/>
  <c r="M160" i="40"/>
  <c r="L159" i="40"/>
  <c r="M159" i="40"/>
  <c r="D163" i="40" l="1"/>
  <c r="J161" i="40"/>
  <c r="B164" i="40"/>
  <c r="B163" i="40"/>
  <c r="B162" i="40"/>
  <c r="D164" i="40"/>
  <c r="I164" i="40"/>
  <c r="E164" i="40"/>
  <c r="F164" i="40" s="1"/>
  <c r="I163" i="40"/>
  <c r="E163" i="40"/>
  <c r="F163" i="40" s="1"/>
  <c r="I162" i="40"/>
  <c r="E162" i="40"/>
  <c r="F162" i="40" s="1"/>
  <c r="D162" i="40"/>
  <c r="K164" i="40"/>
  <c r="G164" i="40"/>
  <c r="K163" i="40"/>
  <c r="G163" i="40"/>
  <c r="K162" i="40"/>
  <c r="G162" i="40"/>
  <c r="J164" i="40"/>
  <c r="J163" i="40"/>
  <c r="J162" i="40"/>
  <c r="E161" i="40"/>
  <c r="F161" i="40" s="1"/>
  <c r="I161" i="40"/>
  <c r="B161" i="40"/>
  <c r="G161" i="40"/>
  <c r="K161" i="40"/>
  <c r="D161" i="40"/>
  <c r="B160" i="40"/>
  <c r="J159" i="40"/>
  <c r="C159" i="40"/>
  <c r="B159" i="40"/>
  <c r="J160" i="40"/>
  <c r="C160" i="40"/>
  <c r="C158" i="40"/>
  <c r="J158" i="40"/>
  <c r="B158" i="40"/>
  <c r="I159" i="40"/>
  <c r="E159" i="40"/>
  <c r="F159" i="40" s="1"/>
  <c r="I160" i="40"/>
  <c r="E160" i="40"/>
  <c r="F160" i="40" s="1"/>
  <c r="I158" i="40"/>
  <c r="E158" i="40"/>
  <c r="F158" i="40" s="1"/>
  <c r="D159" i="40"/>
  <c r="D160" i="40"/>
  <c r="D158" i="40"/>
  <c r="K159" i="40"/>
  <c r="G159" i="40"/>
  <c r="K160" i="40"/>
  <c r="G160" i="40"/>
  <c r="K158" i="40"/>
  <c r="G158" i="40"/>
  <c r="M213" i="40"/>
  <c r="L213" i="40"/>
  <c r="M198" i="40"/>
  <c r="L198" i="40"/>
  <c r="M193" i="40"/>
  <c r="L193" i="40"/>
  <c r="M187" i="40"/>
  <c r="L187" i="40"/>
  <c r="M185" i="40"/>
  <c r="L185" i="40"/>
  <c r="M181" i="40"/>
  <c r="L181" i="40"/>
  <c r="M178" i="40"/>
  <c r="L178" i="40"/>
  <c r="M179" i="40"/>
  <c r="L179" i="40"/>
  <c r="M303" i="40"/>
  <c r="L303" i="40"/>
  <c r="M299" i="40"/>
  <c r="L299" i="40"/>
  <c r="M297" i="40"/>
  <c r="L297" i="40"/>
  <c r="I179" i="40" l="1"/>
  <c r="I187" i="40"/>
  <c r="I198" i="40"/>
  <c r="I297" i="40"/>
  <c r="I303" i="40"/>
  <c r="I178" i="40"/>
  <c r="I193" i="40"/>
  <c r="I213" i="40"/>
  <c r="C213" i="40"/>
  <c r="K213" i="40"/>
  <c r="D213" i="40"/>
  <c r="E213" i="40"/>
  <c r="J213" i="40"/>
  <c r="B213" i="40"/>
  <c r="G213" i="40"/>
  <c r="K198" i="40"/>
  <c r="C198" i="40"/>
  <c r="D198" i="40"/>
  <c r="E198" i="40"/>
  <c r="J198" i="40"/>
  <c r="B198" i="40"/>
  <c r="E193" i="40"/>
  <c r="J193" i="40"/>
  <c r="G193" i="40"/>
  <c r="K193" i="40"/>
  <c r="C193" i="40"/>
  <c r="D193" i="40"/>
  <c r="C187" i="40"/>
  <c r="K187" i="40"/>
  <c r="D187" i="40"/>
  <c r="E187" i="40"/>
  <c r="J187" i="40"/>
  <c r="B187" i="40"/>
  <c r="G187" i="40"/>
  <c r="K185" i="40"/>
  <c r="D185" i="40"/>
  <c r="I185" i="40"/>
  <c r="E185" i="40"/>
  <c r="J185" i="40"/>
  <c r="B185" i="40"/>
  <c r="G185" i="40"/>
  <c r="C185" i="40"/>
  <c r="K181" i="40"/>
  <c r="D181" i="40"/>
  <c r="I181" i="40"/>
  <c r="E181" i="40"/>
  <c r="J181" i="40"/>
  <c r="B181" i="40"/>
  <c r="G181" i="40"/>
  <c r="C181" i="40"/>
  <c r="E178" i="40"/>
  <c r="J178" i="40"/>
  <c r="B178" i="40"/>
  <c r="G178" i="40"/>
  <c r="K178" i="40"/>
  <c r="C178" i="40"/>
  <c r="D178" i="40"/>
  <c r="E179" i="40"/>
  <c r="J179" i="40"/>
  <c r="B179" i="40"/>
  <c r="G179" i="40"/>
  <c r="K179" i="40"/>
  <c r="C179" i="40"/>
  <c r="D179" i="40"/>
  <c r="J303" i="40"/>
  <c r="G303" i="40"/>
  <c r="K303" i="40"/>
  <c r="C303" i="40"/>
  <c r="D303" i="40"/>
  <c r="K299" i="40"/>
  <c r="D299" i="40"/>
  <c r="I299" i="40"/>
  <c r="J299" i="40"/>
  <c r="G299" i="40"/>
  <c r="C299" i="40"/>
  <c r="J297" i="40"/>
  <c r="B297" i="40"/>
  <c r="G297" i="40"/>
  <c r="K297" i="40"/>
  <c r="C297" i="40"/>
  <c r="D297" i="40"/>
  <c r="AJ1893" i="15" l="1"/>
  <c r="Z1893" i="15"/>
  <c r="AJ1892" i="15"/>
  <c r="Z1892" i="15"/>
  <c r="Z1717" i="15"/>
  <c r="Z1718" i="15"/>
  <c r="Z1716" i="15"/>
  <c r="Z1650" i="15"/>
  <c r="Z1651" i="15"/>
  <c r="Z1649" i="15"/>
  <c r="AJ1583" i="15"/>
  <c r="Z1839" i="15"/>
  <c r="Z1840" i="15"/>
  <c r="Z1841" i="15"/>
  <c r="Z1842" i="15"/>
  <c r="Z1838" i="15"/>
  <c r="Z1833" i="15"/>
  <c r="Z1834" i="15"/>
  <c r="Z1835" i="15"/>
  <c r="Z1836" i="15"/>
  <c r="Z1832" i="15"/>
  <c r="Z1640" i="15"/>
  <c r="Z1641" i="15"/>
  <c r="Z1642" i="15"/>
  <c r="Z1643" i="15"/>
  <c r="Z1639" i="15"/>
  <c r="Z1701" i="15"/>
  <c r="Z1702" i="15"/>
  <c r="Z1703" i="15"/>
  <c r="Z1704" i="15"/>
  <c r="Z1700" i="15"/>
  <c r="Z399" i="15"/>
  <c r="Z400" i="15"/>
  <c r="Z401" i="15"/>
  <c r="Z402" i="15"/>
  <c r="AA402" i="15" s="1"/>
  <c r="Z398" i="15"/>
  <c r="Z1200" i="15"/>
  <c r="Z1199" i="15"/>
  <c r="Z1198" i="15"/>
  <c r="Z1197" i="15"/>
  <c r="Z1196" i="15"/>
  <c r="Z1190" i="15"/>
  <c r="Z1189" i="15"/>
  <c r="Z1188" i="15"/>
  <c r="Z1187" i="15"/>
  <c r="Z1186" i="15"/>
  <c r="Z1185" i="15"/>
  <c r="AJ1200" i="15"/>
  <c r="S1200" i="15"/>
  <c r="J1200" i="15"/>
  <c r="J1199" i="15"/>
  <c r="J1198" i="15"/>
  <c r="J1197" i="15"/>
  <c r="J1196" i="15"/>
  <c r="S1194" i="15"/>
  <c r="C163" i="41" s="1"/>
  <c r="Z1192" i="15"/>
  <c r="J1192" i="15"/>
  <c r="S1190" i="15"/>
  <c r="J1185" i="15"/>
  <c r="J1186" i="15"/>
  <c r="J1187" i="15"/>
  <c r="J1188" i="15"/>
  <c r="H164" i="40" l="1"/>
  <c r="H164" i="41"/>
  <c r="C162" i="40"/>
  <c r="C162" i="41"/>
  <c r="C164" i="40"/>
  <c r="C164" i="41"/>
  <c r="H213" i="40"/>
  <c r="H212" i="41"/>
  <c r="C163" i="40"/>
  <c r="Z2087" i="15"/>
  <c r="Z2088" i="15"/>
  <c r="Z2089" i="15"/>
  <c r="Z2090" i="15"/>
  <c r="AJ1522" i="15"/>
  <c r="H183" i="41" s="1"/>
  <c r="AJ1521" i="15"/>
  <c r="L34" i="36"/>
  <c r="M34" i="36"/>
  <c r="H185" i="40" l="1"/>
  <c r="H184" i="40"/>
  <c r="B34" i="36"/>
  <c r="I34" i="36"/>
  <c r="E34" i="36"/>
  <c r="F34" i="36" s="1"/>
  <c r="D34" i="36"/>
  <c r="G34" i="36"/>
  <c r="Z1579" i="15"/>
  <c r="Z1577" i="15"/>
  <c r="L140" i="40" l="1"/>
  <c r="M140" i="40"/>
  <c r="Z164" i="15"/>
  <c r="Z901" i="15"/>
  <c r="Z900" i="15"/>
  <c r="Z904" i="15"/>
  <c r="Z903" i="15"/>
  <c r="Z898" i="15"/>
  <c r="Z897" i="15"/>
  <c r="B140" i="40" l="1"/>
  <c r="I140" i="40"/>
  <c r="E140" i="40"/>
  <c r="F140" i="40" s="1"/>
  <c r="D140" i="40"/>
  <c r="K140" i="40"/>
  <c r="J140" i="40"/>
  <c r="S526" i="15"/>
  <c r="C150" i="41" s="1"/>
  <c r="S213" i="15"/>
  <c r="C141" i="41" s="1"/>
  <c r="M176" i="40" l="1"/>
  <c r="L176" i="40"/>
  <c r="AJ1446" i="15"/>
  <c r="H175" i="41" s="1"/>
  <c r="AC1446" i="15"/>
  <c r="Z1446" i="15"/>
  <c r="AJ1445" i="15"/>
  <c r="Z1445" i="15"/>
  <c r="H176" i="40" l="1"/>
  <c r="K176" i="40"/>
  <c r="G176" i="40"/>
  <c r="B176" i="40"/>
  <c r="I176" i="40"/>
  <c r="D176" i="40"/>
  <c r="E176" i="40"/>
  <c r="C176" i="40"/>
  <c r="S164" i="15" l="1"/>
  <c r="G164" i="15"/>
  <c r="AJ164" i="15"/>
  <c r="J164" i="15"/>
  <c r="H140" i="40" l="1"/>
  <c r="H140" i="41"/>
  <c r="G140" i="40"/>
  <c r="G140" i="41"/>
  <c r="C140" i="40"/>
  <c r="C140" i="41"/>
  <c r="AJ176" i="15"/>
  <c r="Z176" i="15"/>
  <c r="J176" i="15"/>
  <c r="AJ175" i="15"/>
  <c r="AC175" i="15"/>
  <c r="Z175" i="15"/>
  <c r="J175" i="15"/>
  <c r="AJ153" i="15"/>
  <c r="J153" i="15"/>
  <c r="AJ152" i="15"/>
  <c r="AC152" i="15"/>
  <c r="J152" i="15"/>
  <c r="AJ156" i="15"/>
  <c r="J156" i="15"/>
  <c r="AJ155" i="15"/>
  <c r="AC155" i="15"/>
  <c r="J155" i="15"/>
  <c r="AJ150" i="15"/>
  <c r="H93" i="41" s="1"/>
  <c r="J150" i="15"/>
  <c r="AJ149" i="15"/>
  <c r="AC149" i="15"/>
  <c r="J93" i="41" s="1"/>
  <c r="J149" i="15"/>
  <c r="AJ135" i="15"/>
  <c r="H89" i="41" s="1"/>
  <c r="J135" i="15"/>
  <c r="AJ134" i="15"/>
  <c r="AC134" i="15"/>
  <c r="J134" i="15"/>
  <c r="J89" i="40" l="1"/>
  <c r="J89" i="41"/>
  <c r="H95" i="40"/>
  <c r="H95" i="41"/>
  <c r="J98" i="40"/>
  <c r="J98" i="41"/>
  <c r="H98" i="40"/>
  <c r="H98" i="41"/>
  <c r="J95" i="40"/>
  <c r="J95" i="41"/>
  <c r="H94" i="40"/>
  <c r="H94" i="41"/>
  <c r="J94" i="40"/>
  <c r="J94" i="41"/>
  <c r="H89" i="40"/>
  <c r="J93" i="40"/>
  <c r="H93" i="40"/>
  <c r="H206" i="40"/>
  <c r="H12" i="40"/>
  <c r="J12" i="40"/>
  <c r="Z1515" i="15" l="1"/>
  <c r="L23" i="36"/>
  <c r="M23" i="36"/>
  <c r="E23" i="36" l="1"/>
  <c r="F23" i="36" s="1"/>
  <c r="I23" i="36"/>
  <c r="D23" i="36"/>
  <c r="G23" i="36"/>
  <c r="Z1890" i="15"/>
  <c r="Z1889" i="15"/>
  <c r="L189" i="40" l="1"/>
  <c r="M189" i="40"/>
  <c r="L190" i="40"/>
  <c r="M190" i="40"/>
  <c r="E727" i="15"/>
  <c r="AJ727" i="15"/>
  <c r="Z727" i="15"/>
  <c r="J727" i="15"/>
  <c r="AJ726" i="15"/>
  <c r="AC726" i="15"/>
  <c r="Z726" i="15"/>
  <c r="J726" i="15"/>
  <c r="AJ725" i="15"/>
  <c r="AC725" i="15"/>
  <c r="Z725" i="15"/>
  <c r="J725" i="15"/>
  <c r="AJ724" i="15"/>
  <c r="AC724" i="15"/>
  <c r="Z724" i="15"/>
  <c r="J724" i="15"/>
  <c r="AJ723" i="15"/>
  <c r="AC723" i="15"/>
  <c r="Z723" i="15"/>
  <c r="J723" i="15"/>
  <c r="E499" i="15"/>
  <c r="AJ496" i="15"/>
  <c r="AC496" i="15"/>
  <c r="Z496" i="15"/>
  <c r="J496" i="15"/>
  <c r="AJ495" i="15"/>
  <c r="AC495" i="15"/>
  <c r="Z495" i="15"/>
  <c r="J495" i="15"/>
  <c r="AJ499" i="15"/>
  <c r="Z499" i="15"/>
  <c r="J499" i="15"/>
  <c r="AJ498" i="15"/>
  <c r="AC498" i="15"/>
  <c r="Z498" i="15"/>
  <c r="J498" i="15"/>
  <c r="AJ497" i="15"/>
  <c r="AC497" i="15"/>
  <c r="Z497" i="15"/>
  <c r="J497" i="15"/>
  <c r="AJ189" i="15"/>
  <c r="Z189" i="15"/>
  <c r="J189" i="15"/>
  <c r="AJ188" i="15"/>
  <c r="AC188" i="15"/>
  <c r="Z188" i="15"/>
  <c r="J188" i="15"/>
  <c r="AJ187" i="15"/>
  <c r="AC187" i="15"/>
  <c r="Z187" i="15"/>
  <c r="J187" i="15"/>
  <c r="AJ186" i="15"/>
  <c r="AC186" i="15"/>
  <c r="Z186" i="15"/>
  <c r="J186" i="15"/>
  <c r="AJ185" i="15"/>
  <c r="AC185" i="15"/>
  <c r="Z185" i="15"/>
  <c r="J185" i="15"/>
  <c r="E190" i="40" l="1"/>
  <c r="E189" i="40"/>
  <c r="D189" i="40"/>
  <c r="I190" i="40"/>
  <c r="D190" i="40"/>
  <c r="C189" i="40"/>
  <c r="C190" i="40"/>
  <c r="K189" i="40"/>
  <c r="G189" i="40"/>
  <c r="B189" i="40"/>
  <c r="K190" i="40"/>
  <c r="G190" i="40"/>
  <c r="B190" i="40"/>
  <c r="J189" i="40"/>
  <c r="J190" i="40"/>
  <c r="I189" i="40"/>
  <c r="L29" i="36"/>
  <c r="M29" i="36"/>
  <c r="L40" i="36"/>
  <c r="M40" i="36"/>
  <c r="AJ1194" i="15"/>
  <c r="H163" i="41" s="1"/>
  <c r="Z1194" i="15"/>
  <c r="J1194" i="15"/>
  <c r="Z1193" i="15"/>
  <c r="J1193" i="15"/>
  <c r="AJ1190" i="15"/>
  <c r="H162" i="40" s="1"/>
  <c r="J1190" i="15"/>
  <c r="J1189" i="15"/>
  <c r="H162" i="41" l="1"/>
  <c r="H163" i="40"/>
  <c r="I29" i="36"/>
  <c r="E29" i="36"/>
  <c r="F29" i="36" s="1"/>
  <c r="D29" i="36"/>
  <c r="G29" i="36"/>
  <c r="B40" i="36"/>
  <c r="I40" i="36"/>
  <c r="E40" i="36"/>
  <c r="F40" i="36" s="1"/>
  <c r="D40" i="36"/>
  <c r="G40" i="36"/>
  <c r="AJ839" i="15"/>
  <c r="H23" i="36" s="1"/>
  <c r="Z839" i="15"/>
  <c r="J839" i="15"/>
  <c r="E839" i="15"/>
  <c r="AJ838" i="15"/>
  <c r="AC838" i="15"/>
  <c r="J23" i="36" s="1"/>
  <c r="Z838" i="15"/>
  <c r="J838" i="15"/>
  <c r="AJ837" i="15"/>
  <c r="AC837" i="15"/>
  <c r="Z837" i="15"/>
  <c r="J837" i="15"/>
  <c r="AJ836" i="15"/>
  <c r="AC836" i="15"/>
  <c r="Z836" i="15"/>
  <c r="J836" i="15"/>
  <c r="AJ835" i="15"/>
  <c r="AC835" i="15"/>
  <c r="Z835" i="15"/>
  <c r="J835" i="15"/>
  <c r="S839" i="15" l="1"/>
  <c r="C23" i="36" s="1"/>
  <c r="B23" i="36"/>
  <c r="E843" i="15"/>
  <c r="S843" i="15" s="1"/>
  <c r="AJ709" i="15"/>
  <c r="J709" i="15"/>
  <c r="AC708" i="15"/>
  <c r="J153" i="41" s="1"/>
  <c r="J708" i="15"/>
  <c r="AC707" i="15"/>
  <c r="J707" i="15"/>
  <c r="H153" i="40" l="1"/>
  <c r="H153" i="41"/>
  <c r="J153" i="40"/>
  <c r="L9" i="40"/>
  <c r="M9" i="40"/>
  <c r="AJ904" i="15"/>
  <c r="H159" i="41" s="1"/>
  <c r="J904" i="15"/>
  <c r="J903" i="15"/>
  <c r="AJ901" i="15"/>
  <c r="H160" i="41" s="1"/>
  <c r="J901" i="15"/>
  <c r="J900" i="15"/>
  <c r="H160" i="40" l="1"/>
  <c r="H159" i="40"/>
  <c r="B9" i="40"/>
  <c r="I9" i="40"/>
  <c r="E9" i="40"/>
  <c r="F9" i="40" s="1"/>
  <c r="D9" i="40"/>
  <c r="K9" i="40"/>
  <c r="G9" i="40"/>
  <c r="C9" i="40"/>
  <c r="AJ1936" i="15" l="1"/>
  <c r="AJ1894" i="15"/>
  <c r="AJ1890" i="15"/>
  <c r="AJ1889" i="15"/>
  <c r="Z745" i="15"/>
  <c r="J745" i="15"/>
  <c r="J34" i="36"/>
  <c r="Z744" i="15"/>
  <c r="J744" i="15"/>
  <c r="Z743" i="15"/>
  <c r="J743" i="15"/>
  <c r="AJ745" i="15"/>
  <c r="H34" i="36" s="1"/>
  <c r="AJ744" i="15"/>
  <c r="AJ743" i="15"/>
  <c r="AJ898" i="15"/>
  <c r="H158" i="41" s="1"/>
  <c r="J898" i="15"/>
  <c r="J897" i="15"/>
  <c r="H211" i="40" l="1"/>
  <c r="H210" i="41"/>
  <c r="H158" i="40"/>
  <c r="L289" i="40"/>
  <c r="M289" i="40"/>
  <c r="L288" i="40"/>
  <c r="M288" i="40"/>
  <c r="Z1728" i="15"/>
  <c r="K289" i="40" l="1"/>
  <c r="J289" i="40"/>
  <c r="C289" i="40"/>
  <c r="G289" i="40"/>
  <c r="I289" i="40"/>
  <c r="D289" i="40"/>
  <c r="J288" i="40"/>
  <c r="C288" i="40"/>
  <c r="G288" i="40"/>
  <c r="K288" i="40"/>
  <c r="I288" i="40"/>
  <c r="D288" i="40"/>
  <c r="Z2241" i="15"/>
  <c r="E2241" i="15"/>
  <c r="Z2240" i="15"/>
  <c r="Z2239" i="15"/>
  <c r="Z2238" i="15"/>
  <c r="Z2237" i="15"/>
  <c r="Z2236" i="15"/>
  <c r="Z2235" i="15"/>
  <c r="Z2233" i="15"/>
  <c r="E2233" i="15"/>
  <c r="Z2232" i="15"/>
  <c r="Z2231" i="15"/>
  <c r="Z2230" i="15"/>
  <c r="Z2229" i="15"/>
  <c r="Z2228" i="15"/>
  <c r="Z2227" i="15"/>
  <c r="Z2180" i="15"/>
  <c r="E2180" i="15"/>
  <c r="Z2179" i="15"/>
  <c r="Z2178" i="15"/>
  <c r="Z2177" i="15"/>
  <c r="Z2176" i="15"/>
  <c r="Q1728" i="15"/>
  <c r="P1728" i="15"/>
  <c r="O1728" i="15"/>
  <c r="Z1727" i="15"/>
  <c r="Z1726" i="15"/>
  <c r="Z1725" i="15"/>
  <c r="Z1724" i="15"/>
  <c r="Z1723" i="15"/>
  <c r="E1836" i="15"/>
  <c r="E1842" i="15"/>
  <c r="Q1631" i="15"/>
  <c r="P1631" i="15"/>
  <c r="O1631" i="15"/>
  <c r="Z1647" i="15"/>
  <c r="Q1647" i="15"/>
  <c r="P1647" i="15"/>
  <c r="O1647" i="15"/>
  <c r="Z1646" i="15"/>
  <c r="Z1645" i="15"/>
  <c r="Q1579" i="15"/>
  <c r="P1579" i="15"/>
  <c r="O1579" i="15"/>
  <c r="P1842" i="15" l="1"/>
  <c r="B258" i="41"/>
  <c r="P1836" i="15"/>
  <c r="B259" i="41"/>
  <c r="O2180" i="15"/>
  <c r="B285" i="41"/>
  <c r="P2233" i="15"/>
  <c r="B287" i="41"/>
  <c r="P2241" i="15"/>
  <c r="B288" i="41"/>
  <c r="E237" i="41"/>
  <c r="E246" i="41"/>
  <c r="E234" i="41"/>
  <c r="E240" i="41"/>
  <c r="B288" i="40"/>
  <c r="B289" i="40"/>
  <c r="P2180" i="15"/>
  <c r="Q2180" i="15"/>
  <c r="Q2241" i="15"/>
  <c r="O2241" i="15"/>
  <c r="Q2233" i="15"/>
  <c r="O2233" i="15"/>
  <c r="Q1842" i="15"/>
  <c r="O1842" i="15"/>
  <c r="O1836" i="15"/>
  <c r="Q1836" i="15"/>
  <c r="E258" i="41" l="1"/>
  <c r="E288" i="41"/>
  <c r="E285" i="41"/>
  <c r="E259" i="41"/>
  <c r="E287" i="41"/>
  <c r="E289" i="40"/>
  <c r="E288" i="40"/>
  <c r="L7" i="36"/>
  <c r="M7" i="36"/>
  <c r="AJ371" i="15"/>
  <c r="Z371" i="15"/>
  <c r="J371" i="15"/>
  <c r="E371" i="15"/>
  <c r="S371" i="15" s="1"/>
  <c r="AJ370" i="15"/>
  <c r="Z370" i="15"/>
  <c r="J370" i="15"/>
  <c r="AJ369" i="15"/>
  <c r="Z369" i="15"/>
  <c r="J369" i="15"/>
  <c r="AJ368" i="15"/>
  <c r="Z368" i="15"/>
  <c r="J368" i="15"/>
  <c r="AJ367" i="15"/>
  <c r="Z367" i="15"/>
  <c r="J367" i="15"/>
  <c r="E7" i="36" l="1"/>
  <c r="F7" i="36" s="1"/>
  <c r="B7" i="36"/>
  <c r="I7" i="36"/>
  <c r="H7" i="36"/>
  <c r="D7" i="36"/>
  <c r="G7" i="36"/>
  <c r="C7" i="36"/>
  <c r="J7" i="36"/>
  <c r="AC697" i="15"/>
  <c r="AC698" i="15"/>
  <c r="AC699" i="15"/>
  <c r="AC700" i="15"/>
  <c r="AC701" i="15"/>
  <c r="AC702" i="15"/>
  <c r="AC703" i="15"/>
  <c r="AC704" i="15"/>
  <c r="AC705" i="15"/>
  <c r="AC706" i="15"/>
  <c r="AJ2241" i="15" l="1"/>
  <c r="AJ2240" i="15"/>
  <c r="AJ2239" i="15"/>
  <c r="AJ2238" i="15"/>
  <c r="AJ2237" i="15"/>
  <c r="AJ2236" i="15"/>
  <c r="AJ2235" i="15"/>
  <c r="AJ2227" i="15"/>
  <c r="AJ2228" i="15"/>
  <c r="H289" i="40" l="1"/>
  <c r="H288" i="41"/>
  <c r="L170" i="40"/>
  <c r="M170" i="40"/>
  <c r="AJ1402" i="15"/>
  <c r="AJ1398" i="15"/>
  <c r="H170" i="41" s="1"/>
  <c r="Z1398" i="15"/>
  <c r="Z1397" i="15"/>
  <c r="AJ1396" i="15"/>
  <c r="L192" i="40"/>
  <c r="M192" i="40"/>
  <c r="AJ1571" i="15"/>
  <c r="H191" i="41" s="1"/>
  <c r="Z1571" i="15"/>
  <c r="AJ1570" i="15"/>
  <c r="Z1570" i="15"/>
  <c r="L250" i="40"/>
  <c r="M250" i="40"/>
  <c r="AJ1721" i="15"/>
  <c r="H249" i="41" s="1"/>
  <c r="Z1721" i="15"/>
  <c r="Q1721" i="15"/>
  <c r="P1721" i="15"/>
  <c r="O1721" i="15"/>
  <c r="AJ1720" i="15"/>
  <c r="Z1720" i="15"/>
  <c r="E249" i="41" l="1"/>
  <c r="B170" i="40"/>
  <c r="I170" i="40"/>
  <c r="D170" i="40"/>
  <c r="J170" i="40"/>
  <c r="E170" i="40"/>
  <c r="H170" i="40"/>
  <c r="C170" i="40"/>
  <c r="K170" i="40"/>
  <c r="G170" i="40"/>
  <c r="B192" i="40"/>
  <c r="J192" i="40"/>
  <c r="E192" i="40"/>
  <c r="I192" i="40"/>
  <c r="D192" i="40"/>
  <c r="H192" i="40"/>
  <c r="C192" i="40"/>
  <c r="K192" i="40"/>
  <c r="G192" i="40"/>
  <c r="B250" i="40"/>
  <c r="H250" i="40"/>
  <c r="C250" i="40"/>
  <c r="J250" i="40"/>
  <c r="I250" i="40"/>
  <c r="D250" i="40"/>
  <c r="K250" i="40"/>
  <c r="G250" i="40"/>
  <c r="AJ1590" i="15"/>
  <c r="Z1590" i="15"/>
  <c r="L306" i="40" l="1"/>
  <c r="M306" i="40"/>
  <c r="L305" i="40"/>
  <c r="M305" i="40"/>
  <c r="L47" i="36"/>
  <c r="M47" i="36"/>
  <c r="L65" i="40"/>
  <c r="M65" i="40"/>
  <c r="L63" i="40"/>
  <c r="M63" i="40"/>
  <c r="B63" i="40" l="1"/>
  <c r="B306" i="40"/>
  <c r="C306" i="40"/>
  <c r="J306" i="40"/>
  <c r="I306" i="40"/>
  <c r="D306" i="40"/>
  <c r="K306" i="40"/>
  <c r="G306" i="40"/>
  <c r="J305" i="40"/>
  <c r="I305" i="40"/>
  <c r="D305" i="40"/>
  <c r="C305" i="40"/>
  <c r="K305" i="40"/>
  <c r="G305" i="40"/>
  <c r="I47" i="36"/>
  <c r="J47" i="36"/>
  <c r="D47" i="36"/>
  <c r="C47" i="36"/>
  <c r="G47" i="36"/>
  <c r="I65" i="40"/>
  <c r="E65" i="40"/>
  <c r="F65" i="40" s="1"/>
  <c r="D65" i="40"/>
  <c r="K65" i="40"/>
  <c r="G65" i="40"/>
  <c r="J698" i="15"/>
  <c r="J699" i="15"/>
  <c r="J700" i="15"/>
  <c r="J701" i="15"/>
  <c r="J702" i="15"/>
  <c r="J703" i="15"/>
  <c r="J704" i="15"/>
  <c r="J705" i="15"/>
  <c r="J706" i="15"/>
  <c r="L218" i="40" l="1"/>
  <c r="M218" i="40"/>
  <c r="L238" i="40"/>
  <c r="M238" i="40"/>
  <c r="AJ2208" i="15"/>
  <c r="H217" i="41" s="1"/>
  <c r="Z2208" i="15"/>
  <c r="AJ2207" i="15"/>
  <c r="Z2207" i="15"/>
  <c r="AJ2206" i="15"/>
  <c r="Z2206" i="15"/>
  <c r="AJ1647" i="15"/>
  <c r="H237" i="41" s="1"/>
  <c r="AJ1646" i="15"/>
  <c r="AJ1645" i="15"/>
  <c r="L286" i="40"/>
  <c r="M286" i="40"/>
  <c r="AJ698" i="15"/>
  <c r="AJ697" i="15"/>
  <c r="J697" i="15"/>
  <c r="AJ710" i="15"/>
  <c r="J711" i="15"/>
  <c r="Z711" i="15"/>
  <c r="AC711" i="15"/>
  <c r="AJ711" i="15"/>
  <c r="J712" i="15"/>
  <c r="Z712" i="15"/>
  <c r="AC712" i="15"/>
  <c r="AJ712" i="15"/>
  <c r="E218" i="40" l="1"/>
  <c r="D218" i="40"/>
  <c r="H218" i="40"/>
  <c r="C218" i="40"/>
  <c r="K218" i="40"/>
  <c r="G218" i="40"/>
  <c r="B218" i="40"/>
  <c r="J218" i="40"/>
  <c r="I218" i="40"/>
  <c r="D238" i="40"/>
  <c r="H238" i="40"/>
  <c r="C238" i="40"/>
  <c r="K238" i="40"/>
  <c r="G238" i="40"/>
  <c r="B238" i="40"/>
  <c r="J238" i="40"/>
  <c r="I238" i="40"/>
  <c r="D286" i="40"/>
  <c r="C286" i="40"/>
  <c r="K286" i="40"/>
  <c r="G286" i="40"/>
  <c r="J286" i="40"/>
  <c r="I286" i="40"/>
  <c r="AJ2180" i="15" l="1"/>
  <c r="AJ2179" i="15"/>
  <c r="AJ2178" i="15"/>
  <c r="AJ2177" i="15"/>
  <c r="AJ2176" i="15"/>
  <c r="H286" i="40" l="1"/>
  <c r="H285" i="41"/>
  <c r="B286" i="40"/>
  <c r="L236" i="40" l="1"/>
  <c r="M236" i="40"/>
  <c r="L237" i="40"/>
  <c r="M237" i="40"/>
  <c r="Z1513" i="15"/>
  <c r="J236" i="40" l="1"/>
  <c r="D237" i="40"/>
  <c r="C236" i="40"/>
  <c r="G236" i="40"/>
  <c r="K236" i="40"/>
  <c r="B236" i="40"/>
  <c r="C237" i="40"/>
  <c r="K237" i="40"/>
  <c r="G237" i="40"/>
  <c r="B237" i="40"/>
  <c r="J237" i="40"/>
  <c r="I236" i="40"/>
  <c r="D236" i="40"/>
  <c r="I237" i="40"/>
  <c r="L244" i="40" l="1"/>
  <c r="M244" i="40"/>
  <c r="L245" i="40"/>
  <c r="M245" i="40"/>
  <c r="L101" i="40"/>
  <c r="M101" i="40"/>
  <c r="L82" i="40"/>
  <c r="M82" i="40"/>
  <c r="L97" i="40"/>
  <c r="M97" i="40"/>
  <c r="L80" i="40"/>
  <c r="M80" i="40"/>
  <c r="L47" i="40"/>
  <c r="M47" i="40"/>
  <c r="L48" i="40"/>
  <c r="M48" i="40"/>
  <c r="L25" i="40"/>
  <c r="M25" i="40"/>
  <c r="L26" i="40"/>
  <c r="M26" i="40"/>
  <c r="AJ516" i="15"/>
  <c r="H25" i="41" s="1"/>
  <c r="Z516" i="15"/>
  <c r="J516" i="15"/>
  <c r="E516" i="15"/>
  <c r="B25" i="41" s="1"/>
  <c r="AJ515" i="15"/>
  <c r="AC515" i="15"/>
  <c r="J25" i="41" s="1"/>
  <c r="Z515" i="15"/>
  <c r="J515" i="15"/>
  <c r="AJ520" i="15"/>
  <c r="H26" i="41" s="1"/>
  <c r="Z520" i="15"/>
  <c r="J520" i="15"/>
  <c r="E520" i="15"/>
  <c r="B26" i="41" s="1"/>
  <c r="AJ519" i="15"/>
  <c r="AC519" i="15"/>
  <c r="J26" i="41" s="1"/>
  <c r="Z519" i="15"/>
  <c r="J519" i="15"/>
  <c r="AJ518" i="15"/>
  <c r="AC518" i="15"/>
  <c r="Z518" i="15"/>
  <c r="J518" i="15"/>
  <c r="AJ980" i="15"/>
  <c r="H48" i="41" s="1"/>
  <c r="Z980" i="15"/>
  <c r="J980" i="15"/>
  <c r="E980" i="15"/>
  <c r="AJ979" i="15"/>
  <c r="AC979" i="15"/>
  <c r="J48" i="41" s="1"/>
  <c r="Z979" i="15"/>
  <c r="J979" i="15"/>
  <c r="AJ978" i="15"/>
  <c r="AC978" i="15"/>
  <c r="Z978" i="15"/>
  <c r="J978" i="15"/>
  <c r="AJ976" i="15"/>
  <c r="H47" i="41" s="1"/>
  <c r="Z976" i="15"/>
  <c r="J976" i="15"/>
  <c r="E976" i="15"/>
  <c r="B47" i="41" s="1"/>
  <c r="AJ975" i="15"/>
  <c r="AC975" i="15"/>
  <c r="J47" i="41" s="1"/>
  <c r="Z975" i="15"/>
  <c r="J975" i="15"/>
  <c r="AJ974" i="15"/>
  <c r="AC974" i="15"/>
  <c r="Z974" i="15"/>
  <c r="J974" i="15"/>
  <c r="AJ192" i="15"/>
  <c r="H101" i="41" s="1"/>
  <c r="Z192" i="15"/>
  <c r="AA192" i="15" s="1"/>
  <c r="J192" i="15"/>
  <c r="AJ191" i="15"/>
  <c r="AC191" i="15"/>
  <c r="J101" i="41" s="1"/>
  <c r="Z191" i="15"/>
  <c r="AA191" i="15" s="1"/>
  <c r="J191" i="15"/>
  <c r="AJ172" i="15"/>
  <c r="H97" i="41" s="1"/>
  <c r="Z172" i="15"/>
  <c r="J172" i="15"/>
  <c r="AJ171" i="15"/>
  <c r="AC171" i="15"/>
  <c r="J97" i="41" s="1"/>
  <c r="Z171" i="15"/>
  <c r="J171" i="15"/>
  <c r="AJ86" i="15"/>
  <c r="H82" i="41" s="1"/>
  <c r="Z86" i="15"/>
  <c r="J86" i="15"/>
  <c r="AJ85" i="15"/>
  <c r="AC85" i="15"/>
  <c r="J82" i="41" s="1"/>
  <c r="Z85" i="15"/>
  <c r="J85" i="15"/>
  <c r="AJ75" i="15"/>
  <c r="Z75" i="15"/>
  <c r="J75" i="15"/>
  <c r="AJ74" i="15"/>
  <c r="AC74" i="15"/>
  <c r="Z74" i="15"/>
  <c r="J74" i="15"/>
  <c r="AJ72" i="15"/>
  <c r="H80" i="41" s="1"/>
  <c r="Z72" i="15"/>
  <c r="J72" i="15"/>
  <c r="AJ71" i="15"/>
  <c r="AC71" i="15"/>
  <c r="J80" i="41" s="1"/>
  <c r="Z71" i="15"/>
  <c r="J71" i="15"/>
  <c r="AJ70" i="15"/>
  <c r="AC70" i="15"/>
  <c r="Z70" i="15"/>
  <c r="J70" i="15"/>
  <c r="S980" i="15" l="1"/>
  <c r="C48" i="41" s="1"/>
  <c r="B48" i="41"/>
  <c r="J79" i="40"/>
  <c r="J79" i="41"/>
  <c r="H79" i="40"/>
  <c r="H79" i="41"/>
  <c r="J245" i="40"/>
  <c r="J244" i="40"/>
  <c r="C244" i="40"/>
  <c r="G244" i="40"/>
  <c r="K244" i="40"/>
  <c r="B244" i="40"/>
  <c r="I244" i="40"/>
  <c r="D244" i="40"/>
  <c r="C245" i="40"/>
  <c r="G245" i="40"/>
  <c r="K245" i="40"/>
  <c r="B245" i="40"/>
  <c r="I245" i="40"/>
  <c r="D245" i="40"/>
  <c r="J97" i="40"/>
  <c r="C101" i="40"/>
  <c r="J101" i="40"/>
  <c r="B101" i="40"/>
  <c r="I101" i="40"/>
  <c r="E101" i="40"/>
  <c r="F101" i="40" s="1"/>
  <c r="H101" i="40"/>
  <c r="D101" i="40"/>
  <c r="K101" i="40"/>
  <c r="G101" i="40"/>
  <c r="C82" i="40"/>
  <c r="J82" i="40"/>
  <c r="B82" i="40"/>
  <c r="I82" i="40"/>
  <c r="E82" i="40"/>
  <c r="F82" i="40" s="1"/>
  <c r="H82" i="40"/>
  <c r="D82" i="40"/>
  <c r="K82" i="40"/>
  <c r="G82" i="40"/>
  <c r="C97" i="40"/>
  <c r="B97" i="40"/>
  <c r="I97" i="40"/>
  <c r="E97" i="40"/>
  <c r="F97" i="40" s="1"/>
  <c r="H97" i="40"/>
  <c r="D97" i="40"/>
  <c r="K97" i="40"/>
  <c r="G97" i="40"/>
  <c r="J80" i="40"/>
  <c r="C80" i="40"/>
  <c r="B80" i="40"/>
  <c r="I80" i="40"/>
  <c r="E80" i="40"/>
  <c r="F80" i="40" s="1"/>
  <c r="H80" i="40"/>
  <c r="D80" i="40"/>
  <c r="K80" i="40"/>
  <c r="G80" i="40"/>
  <c r="B48" i="40"/>
  <c r="B47" i="40"/>
  <c r="I48" i="40"/>
  <c r="E48" i="40"/>
  <c r="F48" i="40" s="1"/>
  <c r="I47" i="40"/>
  <c r="E47" i="40"/>
  <c r="F47" i="40" s="1"/>
  <c r="H48" i="40"/>
  <c r="D48" i="40"/>
  <c r="H47" i="40"/>
  <c r="D47" i="40"/>
  <c r="K48" i="40"/>
  <c r="G48" i="40"/>
  <c r="C48" i="40"/>
  <c r="K47" i="40"/>
  <c r="G47" i="40"/>
  <c r="C47" i="40"/>
  <c r="J48" i="40"/>
  <c r="J47" i="40"/>
  <c r="B26" i="40"/>
  <c r="B25" i="40"/>
  <c r="I26" i="40"/>
  <c r="E26" i="40"/>
  <c r="F26" i="40" s="1"/>
  <c r="I25" i="40"/>
  <c r="E25" i="40"/>
  <c r="F25" i="40" s="1"/>
  <c r="H26" i="40"/>
  <c r="D26" i="40"/>
  <c r="H25" i="40"/>
  <c r="D25" i="40"/>
  <c r="K26" i="40"/>
  <c r="G26" i="40"/>
  <c r="C26" i="40"/>
  <c r="K25" i="40"/>
  <c r="G25" i="40"/>
  <c r="C25" i="40"/>
  <c r="J26" i="40"/>
  <c r="J25" i="40"/>
  <c r="AJ1630" i="15"/>
  <c r="Z1286" i="15" l="1"/>
  <c r="J1286" i="15"/>
  <c r="AC1286" i="15"/>
  <c r="J68" i="41" s="1"/>
  <c r="AJ1286" i="15"/>
  <c r="Z950" i="15" l="1"/>
  <c r="Z951" i="15"/>
  <c r="Z952" i="15"/>
  <c r="S953" i="15"/>
  <c r="AJ953" i="15"/>
  <c r="Z953" i="15"/>
  <c r="J953" i="15"/>
  <c r="J950" i="15"/>
  <c r="J951" i="15"/>
  <c r="J952" i="15"/>
  <c r="AJ949" i="15"/>
  <c r="Z949" i="15"/>
  <c r="J949" i="15"/>
  <c r="C161" i="40" l="1"/>
  <c r="C161" i="41"/>
  <c r="H161" i="40"/>
  <c r="H161" i="41"/>
  <c r="Z552" i="15"/>
  <c r="Z553" i="15"/>
  <c r="Z551" i="15"/>
  <c r="Z1975" i="15"/>
  <c r="Z1974" i="15"/>
  <c r="Z1973" i="15"/>
  <c r="Z1972" i="15"/>
  <c r="Z1971" i="15"/>
  <c r="Z1966" i="15"/>
  <c r="Z1967" i="15"/>
  <c r="Z1968" i="15"/>
  <c r="Z1969" i="15"/>
  <c r="Z1965" i="15"/>
  <c r="Z1672" i="15"/>
  <c r="Z1673" i="15"/>
  <c r="Z1674" i="15"/>
  <c r="Z1675" i="15"/>
  <c r="Z1676" i="15"/>
  <c r="Z1671" i="15"/>
  <c r="Z1603" i="15"/>
  <c r="Z1604" i="15"/>
  <c r="Z1605" i="15"/>
  <c r="Z1606" i="15"/>
  <c r="Z1607" i="15"/>
  <c r="Z1602" i="15"/>
  <c r="Z1824" i="15"/>
  <c r="Z1823" i="15"/>
  <c r="Z1822" i="15"/>
  <c r="Z1821" i="15"/>
  <c r="Z1820" i="15"/>
  <c r="Z1783" i="15"/>
  <c r="Z1782" i="15"/>
  <c r="Z1781" i="15"/>
  <c r="Z1780" i="15"/>
  <c r="Z1779" i="15"/>
  <c r="Z1714" i="15"/>
  <c r="Z1713" i="15"/>
  <c r="Z1712" i="15"/>
  <c r="Z1709" i="15"/>
  <c r="Z1708" i="15"/>
  <c r="Z1707" i="15"/>
  <c r="Z1706" i="15"/>
  <c r="Z992" i="15"/>
  <c r="Z991" i="15"/>
  <c r="Z990" i="15"/>
  <c r="Z989" i="15"/>
  <c r="Z988" i="15"/>
  <c r="Z645" i="15"/>
  <c r="Z644" i="15"/>
  <c r="Z643" i="15"/>
  <c r="Z642" i="15"/>
  <c r="Z641" i="15"/>
  <c r="Z487" i="15"/>
  <c r="Z486" i="15"/>
  <c r="Z485" i="15"/>
  <c r="Z483" i="15"/>
  <c r="Z302" i="15"/>
  <c r="Z301" i="15"/>
  <c r="Z299" i="15"/>
  <c r="Z298" i="15"/>
  <c r="Z297" i="15"/>
  <c r="Z295" i="15"/>
  <c r="Z294" i="15"/>
  <c r="Z292" i="15"/>
  <c r="Z291" i="15"/>
  <c r="Z285" i="15"/>
  <c r="Z284" i="15"/>
  <c r="Z282" i="15"/>
  <c r="Z281" i="15"/>
  <c r="Z279" i="15"/>
  <c r="Z278" i="15"/>
  <c r="Z139" i="15"/>
  <c r="Z138" i="15"/>
  <c r="Z137" i="15"/>
  <c r="L64" i="40"/>
  <c r="M64" i="40"/>
  <c r="Z1222" i="15"/>
  <c r="Z1223" i="15"/>
  <c r="Z1224" i="15"/>
  <c r="Z1225" i="15"/>
  <c r="Z1226" i="15"/>
  <c r="Z1221" i="15"/>
  <c r="L301" i="40"/>
  <c r="M301" i="40"/>
  <c r="Z2539" i="15"/>
  <c r="Z1214" i="15"/>
  <c r="Z1215" i="15"/>
  <c r="Z1216" i="15"/>
  <c r="Z1217" i="15"/>
  <c r="Z1218" i="15"/>
  <c r="Z1219" i="15"/>
  <c r="Z1213" i="15"/>
  <c r="J1270" i="15"/>
  <c r="J1271" i="15"/>
  <c r="J1272" i="15"/>
  <c r="J1273" i="15"/>
  <c r="J1274" i="15"/>
  <c r="J1275" i="15"/>
  <c r="C64" i="40" l="1"/>
  <c r="B64" i="40"/>
  <c r="I64" i="40"/>
  <c r="E64" i="40"/>
  <c r="F64" i="40" s="1"/>
  <c r="D64" i="40"/>
  <c r="K64" i="40"/>
  <c r="G64" i="40"/>
  <c r="J301" i="40"/>
  <c r="C301" i="40"/>
  <c r="G301" i="40"/>
  <c r="K301" i="40"/>
  <c r="B301" i="40"/>
  <c r="I301" i="40"/>
  <c r="D301" i="40"/>
  <c r="J673" i="15"/>
  <c r="J672" i="15"/>
  <c r="Z762" i="15"/>
  <c r="Z761" i="15"/>
  <c r="Z264" i="15" l="1"/>
  <c r="Z263" i="15"/>
  <c r="Z262" i="15"/>
  <c r="Z306" i="15"/>
  <c r="Z305" i="15"/>
  <c r="Z304" i="15"/>
  <c r="Z310" i="15"/>
  <c r="Z309" i="15"/>
  <c r="Z308" i="15"/>
  <c r="Z276" i="15"/>
  <c r="Z275" i="15"/>
  <c r="Z274" i="15"/>
  <c r="Z319" i="15"/>
  <c r="Z320" i="15"/>
  <c r="Z318" i="15"/>
  <c r="Z267" i="15"/>
  <c r="Z268" i="15"/>
  <c r="Z266" i="15"/>
  <c r="AJ17" i="15" l="1"/>
  <c r="AJ18" i="15"/>
  <c r="H77" i="41" s="1"/>
  <c r="AJ33" i="15"/>
  <c r="AJ34" i="15"/>
  <c r="AJ35" i="15"/>
  <c r="AJ36" i="15"/>
  <c r="AJ37" i="15"/>
  <c r="H78" i="41" s="1"/>
  <c r="AJ73" i="15"/>
  <c r="AJ77" i="15"/>
  <c r="AJ78" i="15"/>
  <c r="AJ79" i="15"/>
  <c r="AJ105" i="15"/>
  <c r="AJ106" i="15"/>
  <c r="AJ107" i="15"/>
  <c r="AJ108" i="15"/>
  <c r="AJ109" i="15"/>
  <c r="H7" i="41" s="1"/>
  <c r="AJ111" i="15"/>
  <c r="AJ112" i="15"/>
  <c r="AJ113" i="15"/>
  <c r="H84" i="41" s="1"/>
  <c r="AJ114" i="15"/>
  <c r="AJ115" i="15"/>
  <c r="AJ116" i="15"/>
  <c r="AJ117" i="15"/>
  <c r="AJ118" i="15"/>
  <c r="AJ119" i="15"/>
  <c r="AJ120" i="15"/>
  <c r="AJ121" i="15"/>
  <c r="AJ122" i="15"/>
  <c r="AJ123" i="15"/>
  <c r="AJ124" i="15"/>
  <c r="AJ125" i="15"/>
  <c r="AJ126" i="15"/>
  <c r="AJ127" i="15"/>
  <c r="AJ128" i="15"/>
  <c r="H87" i="41" s="1"/>
  <c r="AJ137" i="15"/>
  <c r="AJ138" i="15"/>
  <c r="AJ139" i="15"/>
  <c r="H90" i="41" s="1"/>
  <c r="AJ140" i="15"/>
  <c r="AJ141" i="15"/>
  <c r="AJ142" i="15"/>
  <c r="AJ143" i="15"/>
  <c r="AJ144" i="15"/>
  <c r="AJ145" i="15"/>
  <c r="AJ146" i="15"/>
  <c r="AJ147" i="15"/>
  <c r="AJ165" i="15"/>
  <c r="AJ166" i="15"/>
  <c r="AJ167" i="15"/>
  <c r="AJ168" i="15"/>
  <c r="AJ169" i="15"/>
  <c r="H96" i="41" s="1"/>
  <c r="AJ177" i="15"/>
  <c r="AJ178" i="15"/>
  <c r="AJ179" i="15"/>
  <c r="AJ180" i="15"/>
  <c r="H99" i="41" s="1"/>
  <c r="AJ181" i="15"/>
  <c r="AJ182" i="15"/>
  <c r="AJ183" i="15"/>
  <c r="H100" i="41" s="1"/>
  <c r="AJ190" i="15"/>
  <c r="AJ209" i="15"/>
  <c r="AJ210" i="15"/>
  <c r="AJ211" i="15"/>
  <c r="AJ212" i="15"/>
  <c r="AJ213" i="15"/>
  <c r="H141" i="41" s="1"/>
  <c r="AJ236" i="15"/>
  <c r="AJ237" i="15"/>
  <c r="AJ238" i="15"/>
  <c r="AJ239" i="15"/>
  <c r="H8" i="41" s="1"/>
  <c r="AJ261" i="15"/>
  <c r="AJ262" i="15"/>
  <c r="AJ263" i="15"/>
  <c r="AJ264" i="15"/>
  <c r="AJ265" i="15"/>
  <c r="AJ266" i="15"/>
  <c r="AJ267" i="15"/>
  <c r="AJ268" i="15"/>
  <c r="AJ277" i="15"/>
  <c r="AJ278" i="15"/>
  <c r="AJ279" i="15"/>
  <c r="H107" i="41" s="1"/>
  <c r="AJ280" i="15"/>
  <c r="AJ281" i="15"/>
  <c r="AJ282" i="15"/>
  <c r="H108" i="41" s="1"/>
  <c r="AJ283" i="15"/>
  <c r="AJ284" i="15"/>
  <c r="AJ285" i="15"/>
  <c r="H109" i="41" s="1"/>
  <c r="AJ286" i="15"/>
  <c r="AJ287" i="15"/>
  <c r="AJ288" i="15"/>
  <c r="AJ289" i="15"/>
  <c r="H110" i="41" s="1"/>
  <c r="AJ290" i="15"/>
  <c r="AJ291" i="15"/>
  <c r="AJ292" i="15"/>
  <c r="H111" i="41" s="1"/>
  <c r="AJ293" i="15"/>
  <c r="AJ294" i="15"/>
  <c r="AJ295" i="15"/>
  <c r="H112" i="41" s="1"/>
  <c r="AJ296" i="15"/>
  <c r="AJ297" i="15"/>
  <c r="AJ298" i="15"/>
  <c r="AJ299" i="15"/>
  <c r="H113" i="41" s="1"/>
  <c r="AJ300" i="15"/>
  <c r="AJ301" i="15"/>
  <c r="AJ302" i="15"/>
  <c r="H114" i="41" s="1"/>
  <c r="AJ303" i="15"/>
  <c r="AJ304" i="15"/>
  <c r="AJ305" i="15"/>
  <c r="AJ306" i="15"/>
  <c r="H115" i="41" s="1"/>
  <c r="AJ307" i="15"/>
  <c r="AJ308" i="15"/>
  <c r="AJ309" i="15"/>
  <c r="AJ310" i="15"/>
  <c r="H116" i="41" s="1"/>
  <c r="AJ311" i="15"/>
  <c r="AJ312" i="15"/>
  <c r="AJ313" i="15"/>
  <c r="AJ314" i="15"/>
  <c r="AJ315" i="15"/>
  <c r="AJ316" i="15"/>
  <c r="AJ317" i="15"/>
  <c r="AJ318" i="15"/>
  <c r="AJ319" i="15"/>
  <c r="AJ320" i="15"/>
  <c r="AJ333" i="15"/>
  <c r="AJ334" i="15"/>
  <c r="H149" i="40" s="1"/>
  <c r="AJ335" i="15"/>
  <c r="H118" i="41" s="1"/>
  <c r="AJ274" i="15"/>
  <c r="AJ275" i="15"/>
  <c r="AJ276" i="15"/>
  <c r="H106" i="41" s="1"/>
  <c r="AJ336" i="15"/>
  <c r="AJ337" i="15"/>
  <c r="AJ338" i="15"/>
  <c r="AJ339" i="15"/>
  <c r="AJ340" i="15"/>
  <c r="AJ341" i="15"/>
  <c r="AJ372" i="15"/>
  <c r="AJ373" i="15"/>
  <c r="AJ374" i="15"/>
  <c r="AJ375" i="15"/>
  <c r="AJ376" i="15"/>
  <c r="AJ377" i="15"/>
  <c r="AJ378" i="15"/>
  <c r="AJ379" i="15"/>
  <c r="AJ380" i="15"/>
  <c r="AJ381" i="15"/>
  <c r="AJ382" i="15"/>
  <c r="AJ383" i="15"/>
  <c r="AJ384" i="15"/>
  <c r="AJ385" i="15"/>
  <c r="AJ410" i="15"/>
  <c r="AJ398" i="15"/>
  <c r="AJ399" i="15"/>
  <c r="AJ400" i="15"/>
  <c r="AJ401" i="15"/>
  <c r="AJ402" i="15"/>
  <c r="H14" i="41" s="1"/>
  <c r="AJ411" i="15"/>
  <c r="AJ412" i="15"/>
  <c r="AJ413" i="15"/>
  <c r="AJ414" i="15"/>
  <c r="AJ415" i="15"/>
  <c r="AJ416" i="15"/>
  <c r="AJ417" i="15"/>
  <c r="AJ418" i="15"/>
  <c r="AJ419" i="15"/>
  <c r="AJ420" i="15"/>
  <c r="AJ421" i="15"/>
  <c r="AJ429" i="15"/>
  <c r="AJ430" i="15"/>
  <c r="AJ431" i="15"/>
  <c r="AJ432" i="15"/>
  <c r="AJ433" i="15"/>
  <c r="AJ434" i="15"/>
  <c r="AJ435" i="15"/>
  <c r="AJ436" i="15"/>
  <c r="AJ437" i="15"/>
  <c r="AJ438" i="15"/>
  <c r="AJ439" i="15"/>
  <c r="AJ440" i="15"/>
  <c r="AJ447" i="15"/>
  <c r="AJ448" i="15"/>
  <c r="AJ449" i="15"/>
  <c r="AJ450" i="15"/>
  <c r="AJ451" i="15"/>
  <c r="AJ452" i="15"/>
  <c r="H23" i="41" s="1"/>
  <c r="AJ453" i="15"/>
  <c r="AJ454" i="15"/>
  <c r="AJ455" i="15"/>
  <c r="AJ456" i="15"/>
  <c r="AJ457" i="15"/>
  <c r="AJ458" i="15"/>
  <c r="AJ459" i="15"/>
  <c r="H22" i="41" s="1"/>
  <c r="AJ460" i="15"/>
  <c r="AJ461" i="15"/>
  <c r="AJ462" i="15"/>
  <c r="AJ463" i="15"/>
  <c r="AJ464" i="15"/>
  <c r="AJ465" i="15"/>
  <c r="AJ466" i="15"/>
  <c r="AJ467" i="15"/>
  <c r="AJ468" i="15"/>
  <c r="AJ469" i="15"/>
  <c r="AJ470" i="15"/>
  <c r="AJ471" i="15"/>
  <c r="AJ472" i="15"/>
  <c r="AJ473" i="15"/>
  <c r="AJ474" i="15"/>
  <c r="AJ475" i="15"/>
  <c r="H24" i="41" s="1"/>
  <c r="AJ483" i="15"/>
  <c r="H120" i="41" s="1"/>
  <c r="AJ484" i="15"/>
  <c r="AJ485" i="15"/>
  <c r="AJ486" i="15"/>
  <c r="AJ487" i="15"/>
  <c r="H121" i="41" s="1"/>
  <c r="AJ488" i="15"/>
  <c r="AJ489" i="15"/>
  <c r="AJ490" i="15"/>
  <c r="AJ491" i="15"/>
  <c r="AJ492" i="15"/>
  <c r="AJ493" i="15"/>
  <c r="H122" i="41" s="1"/>
  <c r="AJ500" i="15"/>
  <c r="AJ501" i="15"/>
  <c r="AJ502" i="15"/>
  <c r="AJ503" i="15"/>
  <c r="AJ504" i="15"/>
  <c r="AJ505" i="15"/>
  <c r="AJ506" i="15"/>
  <c r="AJ507" i="15"/>
  <c r="AJ508" i="15"/>
  <c r="AJ509" i="15"/>
  <c r="AJ524" i="15"/>
  <c r="AJ526" i="15"/>
  <c r="H150" i="41" s="1"/>
  <c r="AJ527" i="15"/>
  <c r="AJ528" i="15"/>
  <c r="AJ529" i="15"/>
  <c r="AJ530" i="15"/>
  <c r="AJ531" i="15"/>
  <c r="AJ532" i="15"/>
  <c r="AJ533" i="15"/>
  <c r="AJ534" i="15"/>
  <c r="AJ535" i="15"/>
  <c r="AJ536" i="15"/>
  <c r="AJ537" i="15"/>
  <c r="AJ538" i="15"/>
  <c r="AJ539" i="15"/>
  <c r="AJ540" i="15"/>
  <c r="AJ541" i="15"/>
  <c r="AJ542" i="15"/>
  <c r="AJ543" i="15"/>
  <c r="AJ545" i="15"/>
  <c r="AJ546" i="15"/>
  <c r="AJ547" i="15"/>
  <c r="AJ548" i="15"/>
  <c r="AJ549" i="15"/>
  <c r="AJ550" i="15"/>
  <c r="AJ551" i="15"/>
  <c r="AJ552" i="15"/>
  <c r="AJ553" i="15"/>
  <c r="H27" i="41" s="1"/>
  <c r="AJ554" i="15"/>
  <c r="AJ555" i="15"/>
  <c r="AJ556" i="15"/>
  <c r="AJ557" i="15"/>
  <c r="AJ558" i="15"/>
  <c r="AJ559" i="15"/>
  <c r="AJ561" i="15"/>
  <c r="AJ562" i="15"/>
  <c r="AJ563" i="15"/>
  <c r="AJ564" i="15"/>
  <c r="AJ565" i="15"/>
  <c r="AJ566" i="15"/>
  <c r="AJ567" i="15"/>
  <c r="AJ568" i="15"/>
  <c r="AJ569" i="15"/>
  <c r="AJ570" i="15"/>
  <c r="AJ571" i="15"/>
  <c r="AJ572" i="15"/>
  <c r="AJ573" i="15"/>
  <c r="AJ574" i="15"/>
  <c r="AJ575" i="15"/>
  <c r="AJ576" i="15"/>
  <c r="AJ577" i="15"/>
  <c r="H17" i="36" s="1"/>
  <c r="AJ578" i="15"/>
  <c r="AJ579" i="15"/>
  <c r="AJ580" i="15"/>
  <c r="AJ581" i="15"/>
  <c r="AJ582" i="15"/>
  <c r="AJ583" i="15"/>
  <c r="AJ584" i="15"/>
  <c r="AJ585" i="15"/>
  <c r="AJ586" i="15"/>
  <c r="AJ587" i="15"/>
  <c r="AJ588" i="15"/>
  <c r="AJ589" i="15"/>
  <c r="AJ590" i="15"/>
  <c r="AJ591" i="15"/>
  <c r="AJ592" i="15"/>
  <c r="AJ593" i="15"/>
  <c r="AJ594" i="15"/>
  <c r="AJ595" i="15"/>
  <c r="AJ596" i="15"/>
  <c r="AJ597" i="15"/>
  <c r="AJ598" i="15"/>
  <c r="AJ599" i="15"/>
  <c r="AJ618" i="15"/>
  <c r="AJ619" i="15"/>
  <c r="AJ620" i="15"/>
  <c r="AJ621" i="15"/>
  <c r="AJ640" i="15"/>
  <c r="H152" i="40" s="1"/>
  <c r="AJ601" i="15"/>
  <c r="AJ602" i="15"/>
  <c r="AJ603" i="15"/>
  <c r="AJ604" i="15"/>
  <c r="AJ605" i="15"/>
  <c r="H28" i="41" s="1"/>
  <c r="AJ641" i="15"/>
  <c r="AJ642" i="15"/>
  <c r="AJ643" i="15"/>
  <c r="AJ644" i="15"/>
  <c r="AJ645" i="15"/>
  <c r="H124" i="41" s="1"/>
  <c r="AJ646" i="15"/>
  <c r="AJ647" i="15"/>
  <c r="AJ648" i="15"/>
  <c r="AJ649" i="15"/>
  <c r="H125" i="41" s="1"/>
  <c r="AJ650" i="15"/>
  <c r="AJ651" i="15"/>
  <c r="AJ652" i="15"/>
  <c r="AJ653" i="15"/>
  <c r="AJ654" i="15"/>
  <c r="AJ655" i="15"/>
  <c r="H126" i="41" s="1"/>
  <c r="AJ656" i="15"/>
  <c r="AJ657" i="15"/>
  <c r="AJ658" i="15"/>
  <c r="AJ659" i="15"/>
  <c r="AJ660" i="15"/>
  <c r="AJ661" i="15"/>
  <c r="H127" i="41" s="1"/>
  <c r="AJ662" i="15"/>
  <c r="AJ663" i="15"/>
  <c r="AJ664" i="15"/>
  <c r="AJ665" i="15"/>
  <c r="AJ666" i="15"/>
  <c r="AJ667" i="15"/>
  <c r="AJ668" i="15"/>
  <c r="AJ669" i="15"/>
  <c r="AJ670" i="15"/>
  <c r="H33" i="41" s="1"/>
  <c r="AJ671" i="15"/>
  <c r="AJ672" i="15"/>
  <c r="AJ673" i="15"/>
  <c r="H34" i="41" s="1"/>
  <c r="AJ674" i="15"/>
  <c r="AJ675" i="15"/>
  <c r="AJ676" i="15"/>
  <c r="AJ677" i="15"/>
  <c r="AJ678" i="15"/>
  <c r="AJ679" i="15"/>
  <c r="AJ680" i="15"/>
  <c r="AJ681" i="15"/>
  <c r="AJ682" i="15"/>
  <c r="AJ683" i="15"/>
  <c r="AJ684" i="15"/>
  <c r="AJ685" i="15"/>
  <c r="AJ686" i="15"/>
  <c r="AJ687" i="15"/>
  <c r="AJ688" i="15"/>
  <c r="AJ689" i="15"/>
  <c r="AJ690" i="15"/>
  <c r="AJ691" i="15"/>
  <c r="AJ692" i="15"/>
  <c r="AJ693" i="15"/>
  <c r="AJ694" i="15"/>
  <c r="AJ695" i="15"/>
  <c r="AJ713" i="15"/>
  <c r="AJ714" i="15"/>
  <c r="AJ715" i="15"/>
  <c r="AJ716" i="15"/>
  <c r="AJ717" i="15"/>
  <c r="AJ718" i="15"/>
  <c r="AJ719" i="15"/>
  <c r="AJ720" i="15"/>
  <c r="AJ721" i="15"/>
  <c r="AJ729" i="15"/>
  <c r="AJ730" i="15"/>
  <c r="AJ731" i="15"/>
  <c r="AJ732" i="15"/>
  <c r="AJ733" i="15"/>
  <c r="AJ734" i="15"/>
  <c r="AJ735" i="15"/>
  <c r="AJ736" i="15"/>
  <c r="AJ737" i="15"/>
  <c r="AJ738" i="15"/>
  <c r="AJ739" i="15"/>
  <c r="AJ740" i="15"/>
  <c r="AJ741" i="15"/>
  <c r="AJ746" i="15"/>
  <c r="AJ747" i="15"/>
  <c r="AJ748" i="15"/>
  <c r="AJ749" i="15"/>
  <c r="AJ750" i="15"/>
  <c r="AJ751" i="15"/>
  <c r="AJ752" i="15"/>
  <c r="AJ753" i="15"/>
  <c r="AJ754" i="15"/>
  <c r="H36" i="41" s="1"/>
  <c r="AJ755" i="15"/>
  <c r="AJ756" i="15"/>
  <c r="AJ757" i="15"/>
  <c r="AJ758" i="15"/>
  <c r="AJ759" i="15"/>
  <c r="H37" i="41" s="1"/>
  <c r="AJ760" i="15"/>
  <c r="AJ761" i="15"/>
  <c r="AJ762" i="15"/>
  <c r="H38" i="41" s="1"/>
  <c r="AJ763" i="15"/>
  <c r="AJ764" i="15"/>
  <c r="AJ765" i="15"/>
  <c r="H39" i="41" s="1"/>
  <c r="AJ766" i="15"/>
  <c r="AJ767" i="15"/>
  <c r="AJ768" i="15"/>
  <c r="AJ769" i="15"/>
  <c r="AJ770" i="15"/>
  <c r="AJ771" i="15"/>
  <c r="AJ772" i="15"/>
  <c r="AJ773" i="15"/>
  <c r="AJ774" i="15"/>
  <c r="AJ775" i="15"/>
  <c r="AJ776" i="15"/>
  <c r="AJ777" i="15"/>
  <c r="H40" i="41" s="1"/>
  <c r="AJ778" i="15"/>
  <c r="AJ779" i="15"/>
  <c r="AJ780" i="15"/>
  <c r="AJ781" i="15"/>
  <c r="AJ782" i="15"/>
  <c r="AJ783" i="15"/>
  <c r="AJ784" i="15"/>
  <c r="AJ785" i="15"/>
  <c r="AJ786" i="15"/>
  <c r="AJ787" i="15"/>
  <c r="AJ788" i="15"/>
  <c r="AJ789" i="15"/>
  <c r="AJ790" i="15"/>
  <c r="AJ791" i="15"/>
  <c r="AJ792" i="15"/>
  <c r="AJ793" i="15"/>
  <c r="AJ794" i="15"/>
  <c r="AJ795" i="15"/>
  <c r="H41" i="41" s="1"/>
  <c r="AJ796" i="15"/>
  <c r="AJ797" i="15"/>
  <c r="AJ798" i="15"/>
  <c r="AJ799" i="15"/>
  <c r="AJ800" i="15"/>
  <c r="AJ801" i="15"/>
  <c r="AJ803" i="15"/>
  <c r="AJ804" i="15"/>
  <c r="AJ805" i="15"/>
  <c r="AJ806" i="15"/>
  <c r="AJ807" i="15"/>
  <c r="AJ808" i="15"/>
  <c r="AJ809" i="15"/>
  <c r="AJ810" i="15"/>
  <c r="AJ811" i="15"/>
  <c r="AJ812" i="15"/>
  <c r="AJ813" i="15"/>
  <c r="AJ814" i="15"/>
  <c r="AJ815" i="15"/>
  <c r="AJ816" i="15"/>
  <c r="AJ817" i="15"/>
  <c r="AJ818" i="15"/>
  <c r="AJ819" i="15"/>
  <c r="H42" i="41" s="1"/>
  <c r="AJ820" i="15"/>
  <c r="AJ821" i="15"/>
  <c r="AJ822" i="15"/>
  <c r="AJ823" i="15"/>
  <c r="AJ824" i="15"/>
  <c r="AJ825" i="15"/>
  <c r="AJ826" i="15"/>
  <c r="AJ827" i="15"/>
  <c r="AJ828" i="15"/>
  <c r="AJ829" i="15"/>
  <c r="H43" i="41" s="1"/>
  <c r="AJ830" i="15"/>
  <c r="AJ831" i="15"/>
  <c r="AJ832" i="15"/>
  <c r="AJ833" i="15"/>
  <c r="AJ840" i="15"/>
  <c r="AJ841" i="15"/>
  <c r="AJ842" i="15"/>
  <c r="AJ843" i="15"/>
  <c r="AJ858" i="15"/>
  <c r="AJ859" i="15"/>
  <c r="AJ860" i="15"/>
  <c r="AJ955" i="15"/>
  <c r="AJ956" i="15"/>
  <c r="AJ957" i="15"/>
  <c r="H40" i="36" s="1"/>
  <c r="AJ999" i="15"/>
  <c r="AJ1000" i="15"/>
  <c r="AJ1001" i="15"/>
  <c r="AJ1002" i="15"/>
  <c r="AJ1003" i="15"/>
  <c r="H50" i="41" s="1"/>
  <c r="AJ981" i="15"/>
  <c r="AJ982" i="15"/>
  <c r="AJ983" i="15"/>
  <c r="AJ984" i="15"/>
  <c r="AJ985" i="15"/>
  <c r="AJ986" i="15"/>
  <c r="AJ987" i="15"/>
  <c r="AJ988" i="15"/>
  <c r="AJ989" i="15"/>
  <c r="AJ990" i="15"/>
  <c r="AJ991" i="15"/>
  <c r="AJ992" i="15"/>
  <c r="H49" i="41" s="1"/>
  <c r="AJ993" i="15"/>
  <c r="AJ994" i="15"/>
  <c r="AJ995" i="15"/>
  <c r="AJ996" i="15"/>
  <c r="AJ1004" i="15"/>
  <c r="AJ1005" i="15"/>
  <c r="AJ1006" i="15"/>
  <c r="AJ1007" i="15"/>
  <c r="AJ1008" i="15"/>
  <c r="AJ1009" i="15"/>
  <c r="AJ1011" i="15"/>
  <c r="AJ1012" i="15"/>
  <c r="AJ1013" i="15"/>
  <c r="AJ1014" i="15"/>
  <c r="AJ1015" i="15"/>
  <c r="AJ1032" i="15"/>
  <c r="AJ1033" i="15"/>
  <c r="AJ1034" i="15"/>
  <c r="AJ1035" i="15"/>
  <c r="AJ1036" i="15"/>
  <c r="AJ1037" i="15"/>
  <c r="AJ1038" i="15"/>
  <c r="AJ1039" i="15"/>
  <c r="AJ1040" i="15"/>
  <c r="AJ1041" i="15"/>
  <c r="AJ1042" i="15"/>
  <c r="AJ1043" i="15"/>
  <c r="H56" i="41" s="1"/>
  <c r="AJ1044" i="15"/>
  <c r="AJ1045" i="15"/>
  <c r="AJ1046" i="15"/>
  <c r="AJ1047" i="15"/>
  <c r="AJ1048" i="15"/>
  <c r="AJ1049" i="15"/>
  <c r="H57" i="41" s="1"/>
  <c r="AJ1050" i="15"/>
  <c r="AJ1051" i="15"/>
  <c r="AJ1052" i="15"/>
  <c r="AJ1053" i="15"/>
  <c r="AJ1054" i="15"/>
  <c r="AJ1055" i="15"/>
  <c r="AJ1056" i="15"/>
  <c r="AJ1057" i="15"/>
  <c r="AJ1058" i="15"/>
  <c r="AJ1059" i="15"/>
  <c r="AJ1060" i="15"/>
  <c r="AJ1061" i="15"/>
  <c r="H58" i="41" s="1"/>
  <c r="AJ1062" i="15"/>
  <c r="AJ1063" i="15"/>
  <c r="AJ1064" i="15"/>
  <c r="AJ1065" i="15"/>
  <c r="AJ1066" i="15"/>
  <c r="AJ1067" i="15"/>
  <c r="AJ1068" i="15"/>
  <c r="AJ1069" i="15"/>
  <c r="AJ1070" i="15"/>
  <c r="AJ1071" i="15"/>
  <c r="AJ1072" i="15"/>
  <c r="AJ1073" i="15"/>
  <c r="H59" i="41" s="1"/>
  <c r="AJ1074" i="15"/>
  <c r="AJ1075" i="15"/>
  <c r="AJ1076" i="15"/>
  <c r="AJ1077" i="15"/>
  <c r="AJ1078" i="15"/>
  <c r="AJ1079" i="15"/>
  <c r="AJ1080" i="15"/>
  <c r="AJ1081" i="15"/>
  <c r="AJ1082" i="15"/>
  <c r="AJ1083" i="15"/>
  <c r="AJ1084" i="15"/>
  <c r="AJ1085" i="15"/>
  <c r="H60" i="41" s="1"/>
  <c r="AJ1086" i="15"/>
  <c r="AJ1087" i="15"/>
  <c r="AJ1088" i="15"/>
  <c r="AJ1089" i="15"/>
  <c r="AJ1090" i="15"/>
  <c r="AJ1091" i="15"/>
  <c r="AJ1092" i="15"/>
  <c r="AJ1093" i="15"/>
  <c r="AJ1094" i="15"/>
  <c r="AJ1095" i="15"/>
  <c r="AJ1096" i="15"/>
  <c r="AJ1097" i="15"/>
  <c r="H29" i="36" s="1"/>
  <c r="AJ1098" i="15"/>
  <c r="AJ1099" i="15"/>
  <c r="AJ1100" i="15"/>
  <c r="AJ1101" i="15"/>
  <c r="AJ1102" i="15"/>
  <c r="AJ1103" i="15"/>
  <c r="AJ1213" i="15"/>
  <c r="AJ1214" i="15"/>
  <c r="AJ1215" i="15"/>
  <c r="AJ1216" i="15"/>
  <c r="AJ1217" i="15"/>
  <c r="AJ1218" i="15"/>
  <c r="AJ1219" i="15"/>
  <c r="H63" i="41" s="1"/>
  <c r="AJ1220" i="15"/>
  <c r="AJ1221" i="15"/>
  <c r="AJ1222" i="15"/>
  <c r="AJ1223" i="15"/>
  <c r="AJ1224" i="15"/>
  <c r="AJ1225" i="15"/>
  <c r="AJ1226" i="15"/>
  <c r="AJ1263" i="15"/>
  <c r="AJ1264" i="15"/>
  <c r="AJ1265" i="15"/>
  <c r="AJ1266" i="15"/>
  <c r="AJ1267" i="15"/>
  <c r="AJ1268" i="15"/>
  <c r="AJ1269" i="15"/>
  <c r="AJ1270" i="15"/>
  <c r="AJ1271" i="15"/>
  <c r="AJ1272" i="15"/>
  <c r="AJ1273" i="15"/>
  <c r="AJ1274" i="15"/>
  <c r="AJ1275" i="15"/>
  <c r="H66" i="41" s="1"/>
  <c r="AJ1276" i="15"/>
  <c r="AJ1277" i="15"/>
  <c r="AJ1278" i="15"/>
  <c r="AJ1279" i="15"/>
  <c r="AJ1280" i="15"/>
  <c r="AJ1281" i="15"/>
  <c r="H67" i="41" s="1"/>
  <c r="AJ1282" i="15"/>
  <c r="AJ1283" i="15"/>
  <c r="AJ1284" i="15"/>
  <c r="AJ1285" i="15"/>
  <c r="AJ1287" i="15"/>
  <c r="H68" i="41" s="1"/>
  <c r="AJ1318" i="15"/>
  <c r="AJ1319" i="15"/>
  <c r="AJ1320" i="15"/>
  <c r="AJ1321" i="15"/>
  <c r="AJ1322" i="15"/>
  <c r="AJ1323" i="15"/>
  <c r="AJ1324" i="15"/>
  <c r="AJ1325" i="15"/>
  <c r="AJ1326" i="15"/>
  <c r="AJ1327" i="15"/>
  <c r="H130" i="41" s="1"/>
  <c r="AJ1328" i="15"/>
  <c r="AJ1329" i="15"/>
  <c r="AJ1330" i="15"/>
  <c r="AJ1331" i="15"/>
  <c r="AJ1332" i="15"/>
  <c r="AJ1333" i="15"/>
  <c r="AJ1334" i="15"/>
  <c r="AJ1335" i="15"/>
  <c r="H69" i="41" s="1"/>
  <c r="AJ1336" i="15"/>
  <c r="AJ1337" i="15"/>
  <c r="AJ1338" i="15"/>
  <c r="AJ1339" i="15"/>
  <c r="AJ1340" i="15"/>
  <c r="AJ1341" i="15"/>
  <c r="H70" i="41" s="1"/>
  <c r="AJ1342" i="15"/>
  <c r="AJ1343" i="15"/>
  <c r="AJ1344" i="15"/>
  <c r="AJ1345" i="15"/>
  <c r="AJ1346" i="15"/>
  <c r="AJ1347" i="15"/>
  <c r="H71" i="41" s="1"/>
  <c r="AJ1394" i="15"/>
  <c r="AJ1395" i="15"/>
  <c r="AJ1403" i="15"/>
  <c r="AJ1404" i="15"/>
  <c r="AJ1405" i="15"/>
  <c r="AJ1406" i="15"/>
  <c r="AJ1407" i="15"/>
  <c r="AJ1408" i="15"/>
  <c r="AJ1409" i="15"/>
  <c r="H171" i="41" s="1"/>
  <c r="AJ1410" i="15"/>
  <c r="AJ1411" i="15"/>
  <c r="AJ1412" i="15"/>
  <c r="AJ1413" i="15"/>
  <c r="AJ1414" i="15"/>
  <c r="H172" i="41" s="1"/>
  <c r="AJ1444" i="15"/>
  <c r="AJ1447" i="15"/>
  <c r="AJ1448" i="15"/>
  <c r="AJ1449" i="15"/>
  <c r="AJ1450" i="15"/>
  <c r="AJ1451" i="15"/>
  <c r="AJ1452" i="15"/>
  <c r="AJ1453" i="15"/>
  <c r="AJ1454" i="15"/>
  <c r="AJ1455" i="15"/>
  <c r="AJ1456" i="15"/>
  <c r="AJ1457" i="15"/>
  <c r="AJ1458" i="15"/>
  <c r="AJ1459" i="15"/>
  <c r="AJ1460" i="15"/>
  <c r="AJ1461" i="15"/>
  <c r="AJ1462" i="15"/>
  <c r="AJ1463" i="15"/>
  <c r="AJ1464" i="15"/>
  <c r="AJ1465" i="15"/>
  <c r="AJ1466" i="15"/>
  <c r="AJ1467" i="15"/>
  <c r="AJ1468" i="15"/>
  <c r="AJ1469" i="15"/>
  <c r="AJ1470" i="15"/>
  <c r="AJ1471" i="15"/>
  <c r="H176" i="41" s="1"/>
  <c r="AJ1472" i="15"/>
  <c r="AJ1473" i="15"/>
  <c r="AJ1474" i="15"/>
  <c r="AJ1475" i="15"/>
  <c r="AJ1476" i="15"/>
  <c r="AJ1477" i="15"/>
  <c r="AJ1478" i="15"/>
  <c r="AJ1479" i="15"/>
  <c r="AJ1480" i="15"/>
  <c r="AJ1482" i="15"/>
  <c r="AJ1483" i="15"/>
  <c r="H179" i="41" s="1"/>
  <c r="AJ1484" i="15"/>
  <c r="AJ1489" i="15"/>
  <c r="AJ1490" i="15"/>
  <c r="AJ1491" i="15"/>
  <c r="AJ1492" i="15"/>
  <c r="AJ1493" i="15"/>
  <c r="AJ1494" i="15"/>
  <c r="AJ1495" i="15"/>
  <c r="H232" i="41" s="1"/>
  <c r="AJ1496" i="15"/>
  <c r="AJ1497" i="15"/>
  <c r="AJ1498" i="15"/>
  <c r="AJ1502" i="15"/>
  <c r="AJ1503" i="15"/>
  <c r="AJ1504" i="15"/>
  <c r="AJ1505" i="15"/>
  <c r="H182" i="41" s="1"/>
  <c r="AJ1506" i="15"/>
  <c r="AJ1507" i="15"/>
  <c r="AJ1508" i="15"/>
  <c r="AJ1509" i="15"/>
  <c r="AJ1510" i="15"/>
  <c r="AJ1511" i="15"/>
  <c r="AJ1512" i="15"/>
  <c r="AJ1513" i="15"/>
  <c r="H233" i="41" s="1"/>
  <c r="AJ1514" i="15"/>
  <c r="AJ1515" i="15"/>
  <c r="AJ1516" i="15"/>
  <c r="H181" i="41" s="1"/>
  <c r="AJ1517" i="15"/>
  <c r="AJ1518" i="15"/>
  <c r="AJ1519" i="15"/>
  <c r="H185" i="41" s="1"/>
  <c r="AJ1526" i="15"/>
  <c r="AJ1527" i="15"/>
  <c r="AJ1528" i="15"/>
  <c r="AJ1529" i="15"/>
  <c r="AJ1530" i="15"/>
  <c r="AJ1531" i="15"/>
  <c r="AJ1560" i="15"/>
  <c r="AJ1561" i="15"/>
  <c r="AJ1562" i="15"/>
  <c r="H188" i="41" s="1"/>
  <c r="AJ1563" i="15"/>
  <c r="AJ1564" i="15"/>
  <c r="AJ1565" i="15"/>
  <c r="H189" i="41" s="1"/>
  <c r="AJ1566" i="15"/>
  <c r="AJ1567" i="15"/>
  <c r="AJ1568" i="15"/>
  <c r="H190" i="41" s="1"/>
  <c r="AJ1573" i="15"/>
  <c r="AJ1574" i="15"/>
  <c r="AJ1575" i="15"/>
  <c r="H235" i="41" s="1"/>
  <c r="AJ1576" i="15"/>
  <c r="AJ1577" i="15"/>
  <c r="AJ1578" i="15"/>
  <c r="AJ1579" i="15"/>
  <c r="H234" i="41" s="1"/>
  <c r="AJ1580" i="15"/>
  <c r="AJ1582" i="15"/>
  <c r="AJ1584" i="15"/>
  <c r="AJ1585" i="15"/>
  <c r="H236" i="41" s="1"/>
  <c r="AJ1586" i="15"/>
  <c r="AJ1587" i="15"/>
  <c r="AJ1588" i="15"/>
  <c r="AJ1589" i="15"/>
  <c r="AJ1591" i="15"/>
  <c r="AJ1592" i="15"/>
  <c r="AJ1593" i="15"/>
  <c r="AJ1594" i="15"/>
  <c r="H187" i="41" s="1"/>
  <c r="AJ1608" i="15"/>
  <c r="AJ1609" i="15"/>
  <c r="AJ1610" i="15"/>
  <c r="AJ1611" i="15"/>
  <c r="AJ1612" i="15"/>
  <c r="AJ1613" i="15"/>
  <c r="AJ1614" i="15"/>
  <c r="AJ1615" i="15"/>
  <c r="AJ1616" i="15"/>
  <c r="AJ1617" i="15"/>
  <c r="AJ1618" i="15"/>
  <c r="AJ1619" i="15"/>
  <c r="AJ1631" i="15"/>
  <c r="H240" i="41" s="1"/>
  <c r="AJ1629" i="15"/>
  <c r="AJ1633" i="15"/>
  <c r="AJ1634" i="15"/>
  <c r="AJ1635" i="15"/>
  <c r="AJ1636" i="15"/>
  <c r="AJ1637" i="15"/>
  <c r="AJ1638" i="15"/>
  <c r="AJ1639" i="15"/>
  <c r="AJ1640" i="15"/>
  <c r="AJ1641" i="15"/>
  <c r="AJ1642" i="15"/>
  <c r="AJ1643" i="15"/>
  <c r="H239" i="41" s="1"/>
  <c r="AJ1648" i="15"/>
  <c r="AJ1621" i="15"/>
  <c r="AJ1622" i="15"/>
  <c r="H193" i="41" s="1"/>
  <c r="AJ1623" i="15"/>
  <c r="AJ1624" i="15"/>
  <c r="AJ1625" i="15"/>
  <c r="H194" i="41" s="1"/>
  <c r="AJ1649" i="15"/>
  <c r="AJ1650" i="15"/>
  <c r="AJ1651" i="15"/>
  <c r="H241" i="41" s="1"/>
  <c r="AJ1652" i="15"/>
  <c r="AJ1602" i="15"/>
  <c r="AJ1603" i="15"/>
  <c r="AJ1604" i="15"/>
  <c r="AJ1605" i="15"/>
  <c r="AJ1606" i="15"/>
  <c r="AJ1607" i="15"/>
  <c r="H196" i="41" s="1"/>
  <c r="AJ1653" i="15"/>
  <c r="AJ1654" i="15"/>
  <c r="AJ1655" i="15"/>
  <c r="AJ1656" i="15"/>
  <c r="AJ1657" i="15"/>
  <c r="H201" i="41" s="1"/>
  <c r="AJ1658" i="15"/>
  <c r="AJ1659" i="15"/>
  <c r="AJ1660" i="15"/>
  <c r="H202" i="41" s="1"/>
  <c r="AJ1661" i="15"/>
  <c r="AJ1662" i="15"/>
  <c r="AJ1663" i="15"/>
  <c r="H203" i="41" s="1"/>
  <c r="AJ1664" i="15"/>
  <c r="AJ1665" i="15"/>
  <c r="AJ1666" i="15"/>
  <c r="H204" i="41" s="1"/>
  <c r="AJ1667" i="15"/>
  <c r="AJ1668" i="15"/>
  <c r="AJ1669" i="15"/>
  <c r="H200" i="41" s="1"/>
  <c r="AJ1670" i="15"/>
  <c r="AJ1671" i="15"/>
  <c r="AJ1672" i="15"/>
  <c r="AJ1673" i="15"/>
  <c r="AJ1674" i="15"/>
  <c r="AJ1675" i="15"/>
  <c r="AJ1676" i="15"/>
  <c r="H199" i="41" s="1"/>
  <c r="AJ1677" i="15"/>
  <c r="AJ1678" i="15"/>
  <c r="AJ1679" i="15"/>
  <c r="AJ1680" i="15"/>
  <c r="AJ1681" i="15"/>
  <c r="AJ1682" i="15"/>
  <c r="AJ1687" i="15"/>
  <c r="AJ1688" i="15"/>
  <c r="AJ1689" i="15"/>
  <c r="AJ1690" i="15"/>
  <c r="AJ1691" i="15"/>
  <c r="AJ1692" i="15"/>
  <c r="AJ1693" i="15"/>
  <c r="AJ1694" i="15"/>
  <c r="AJ1695" i="15"/>
  <c r="AJ1696" i="15"/>
  <c r="AJ1697" i="15"/>
  <c r="AJ1698" i="15"/>
  <c r="AJ1699" i="15"/>
  <c r="AJ1700" i="15"/>
  <c r="AJ1701" i="15"/>
  <c r="AJ1702" i="15"/>
  <c r="AJ1703" i="15"/>
  <c r="AJ1704" i="15"/>
  <c r="AJ1705" i="15"/>
  <c r="AJ1706" i="15"/>
  <c r="AJ1707" i="15"/>
  <c r="AJ1708" i="15"/>
  <c r="AJ1709" i="15"/>
  <c r="AJ1710" i="15"/>
  <c r="AJ1711" i="15"/>
  <c r="AJ1712" i="15"/>
  <c r="AJ1713" i="15"/>
  <c r="AJ1714" i="15"/>
  <c r="H245" i="41" s="1"/>
  <c r="AJ1715" i="15"/>
  <c r="AJ1716" i="15"/>
  <c r="AJ1717" i="15"/>
  <c r="AJ1718" i="15"/>
  <c r="H248" i="41" s="1"/>
  <c r="AJ1725" i="15"/>
  <c r="AJ1727" i="15"/>
  <c r="AJ1728" i="15"/>
  <c r="H246" i="41" s="1"/>
  <c r="AJ1729" i="15"/>
  <c r="AJ1730" i="15"/>
  <c r="AJ1731" i="15"/>
  <c r="AJ1732" i="15"/>
  <c r="AJ1733" i="15"/>
  <c r="AJ1734" i="15"/>
  <c r="H247" i="41" s="1"/>
  <c r="AJ1735" i="15"/>
  <c r="AJ1736" i="15"/>
  <c r="AJ1737" i="15"/>
  <c r="AJ1738" i="15"/>
  <c r="AJ1739" i="15"/>
  <c r="AJ1740" i="15"/>
  <c r="AJ1741" i="15"/>
  <c r="AJ1895" i="15"/>
  <c r="AJ1896" i="15"/>
  <c r="AJ1897" i="15"/>
  <c r="H211" i="41" s="1"/>
  <c r="AJ1754" i="15"/>
  <c r="AJ1755" i="15"/>
  <c r="AJ1756" i="15"/>
  <c r="H260" i="41" s="1"/>
  <c r="AJ1769" i="15"/>
  <c r="AJ1770" i="15"/>
  <c r="AJ1771" i="15"/>
  <c r="AJ1772" i="15"/>
  <c r="AJ1773" i="15"/>
  <c r="AJ1774" i="15"/>
  <c r="AJ1775" i="15"/>
  <c r="AJ1776" i="15"/>
  <c r="AJ1777" i="15"/>
  <c r="AJ1778" i="15"/>
  <c r="AJ1779" i="15"/>
  <c r="AJ1780" i="15"/>
  <c r="AJ1781" i="15"/>
  <c r="AJ1782" i="15"/>
  <c r="AJ1783" i="15"/>
  <c r="H257" i="41" s="1"/>
  <c r="AJ1784" i="15"/>
  <c r="AJ1785" i="15"/>
  <c r="AJ1786" i="15"/>
  <c r="AJ1787" i="15"/>
  <c r="AJ1788" i="15"/>
  <c r="AJ1789" i="15"/>
  <c r="AJ1790" i="15"/>
  <c r="AJ1791" i="15"/>
  <c r="AJ1792" i="15"/>
  <c r="AJ1793" i="15"/>
  <c r="AJ1794" i="15"/>
  <c r="AJ1795" i="15"/>
  <c r="AJ1796" i="15"/>
  <c r="AJ1797" i="15"/>
  <c r="AJ1798" i="15"/>
  <c r="AJ1799" i="15"/>
  <c r="AJ1800" i="15"/>
  <c r="AJ1801" i="15"/>
  <c r="AJ1802" i="15"/>
  <c r="AJ1803" i="15"/>
  <c r="AJ1804" i="15"/>
  <c r="H255" i="41" s="1"/>
  <c r="AJ1805" i="15"/>
  <c r="AJ1806" i="15"/>
  <c r="AJ1807" i="15"/>
  <c r="AJ1808" i="15"/>
  <c r="AJ1809" i="15"/>
  <c r="AJ1810" i="15"/>
  <c r="AJ1811" i="15"/>
  <c r="AJ1812" i="15"/>
  <c r="H251" i="41" s="1"/>
  <c r="AJ1813" i="15"/>
  <c r="AJ1814" i="15"/>
  <c r="AJ1815" i="15"/>
  <c r="AJ1816" i="15"/>
  <c r="AJ1817" i="15"/>
  <c r="AJ1818" i="15"/>
  <c r="H252" i="41" s="1"/>
  <c r="AJ1819" i="15"/>
  <c r="AJ1820" i="15"/>
  <c r="AJ1821" i="15"/>
  <c r="AJ1822" i="15"/>
  <c r="AJ1823" i="15"/>
  <c r="AJ1824" i="15"/>
  <c r="H261" i="41" s="1"/>
  <c r="AJ1825" i="15"/>
  <c r="AJ1826" i="15"/>
  <c r="AJ1827" i="15"/>
  <c r="AJ1828" i="15"/>
  <c r="AJ1829" i="15"/>
  <c r="AJ1830" i="15"/>
  <c r="H47" i="36" s="1"/>
  <c r="AJ1831" i="15"/>
  <c r="AJ1832" i="15"/>
  <c r="AJ1833" i="15"/>
  <c r="AJ1834" i="15"/>
  <c r="AJ1835" i="15"/>
  <c r="AJ1836" i="15"/>
  <c r="H259" i="41" s="1"/>
  <c r="AJ1837" i="15"/>
  <c r="AJ1838" i="15"/>
  <c r="AJ1839" i="15"/>
  <c r="AJ1840" i="15"/>
  <c r="AJ1841" i="15"/>
  <c r="AJ1842" i="15"/>
  <c r="H258" i="41" s="1"/>
  <c r="AJ1843" i="15"/>
  <c r="AJ1844" i="15"/>
  <c r="AJ1845" i="15"/>
  <c r="AJ1846" i="15"/>
  <c r="AJ1847" i="15"/>
  <c r="AJ1848" i="15"/>
  <c r="AJ1849" i="15"/>
  <c r="AJ1850" i="15"/>
  <c r="AJ1851" i="15"/>
  <c r="AJ1852" i="15"/>
  <c r="AJ1853" i="15"/>
  <c r="H262" i="41" s="1"/>
  <c r="AJ1854" i="15"/>
  <c r="AJ1855" i="15"/>
  <c r="AJ1856" i="15"/>
  <c r="AJ1857" i="15"/>
  <c r="AJ1858" i="15"/>
  <c r="AJ1859" i="15"/>
  <c r="AJ1860" i="15"/>
  <c r="AJ1861" i="15"/>
  <c r="AJ1862" i="15"/>
  <c r="AJ1863" i="15"/>
  <c r="AJ1864" i="15"/>
  <c r="AJ1865" i="15"/>
  <c r="AJ1866" i="15"/>
  <c r="AJ1867" i="15"/>
  <c r="AJ1868" i="15"/>
  <c r="AJ1870" i="15"/>
  <c r="AJ1871" i="15"/>
  <c r="AJ1872" i="15"/>
  <c r="AJ1873" i="15"/>
  <c r="AJ1874" i="15"/>
  <c r="AJ1875" i="15"/>
  <c r="H206" i="41" s="1"/>
  <c r="AJ1876" i="15"/>
  <c r="AJ1877" i="15"/>
  <c r="AJ1878" i="15"/>
  <c r="AJ1879" i="15"/>
  <c r="AJ1880" i="15"/>
  <c r="AJ1881" i="15"/>
  <c r="H207" i="41" s="1"/>
  <c r="AJ1915" i="15"/>
  <c r="H210" i="40" s="1"/>
  <c r="AJ1916" i="15"/>
  <c r="AJ1917" i="15"/>
  <c r="AJ1918" i="15"/>
  <c r="AJ1919" i="15"/>
  <c r="AJ1926" i="15"/>
  <c r="AJ1927" i="15"/>
  <c r="AJ1928" i="15"/>
  <c r="AJ1929" i="15"/>
  <c r="AJ1930" i="15"/>
  <c r="AJ1931" i="15"/>
  <c r="AJ1932" i="15"/>
  <c r="AJ1933" i="15"/>
  <c r="AJ1934" i="15"/>
  <c r="AJ1935" i="15"/>
  <c r="AJ1938" i="15"/>
  <c r="AJ1939" i="15"/>
  <c r="H266" i="41" s="1"/>
  <c r="AJ1964" i="15"/>
  <c r="AJ1965" i="15"/>
  <c r="AJ1966" i="15"/>
  <c r="AJ1967" i="15"/>
  <c r="AJ1968" i="15"/>
  <c r="AJ1969" i="15"/>
  <c r="H216" i="41" s="1"/>
  <c r="AJ1970" i="15"/>
  <c r="AJ1971" i="15"/>
  <c r="AJ1972" i="15"/>
  <c r="AJ1973" i="15"/>
  <c r="AJ1974" i="15"/>
  <c r="AJ1975" i="15"/>
  <c r="H215" i="41" s="1"/>
  <c r="AJ1976" i="15"/>
  <c r="AJ1977" i="15"/>
  <c r="AJ1978" i="15"/>
  <c r="AJ1979" i="15"/>
  <c r="AJ1980" i="15"/>
  <c r="AJ1981" i="15"/>
  <c r="H268" i="41" s="1"/>
  <c r="AJ1982" i="15"/>
  <c r="AJ1983" i="15"/>
  <c r="AJ1984" i="15"/>
  <c r="AJ1985" i="15"/>
  <c r="AJ1986" i="15"/>
  <c r="AJ1987" i="15"/>
  <c r="H269" i="41" s="1"/>
  <c r="AJ1988" i="15"/>
  <c r="AJ1989" i="15"/>
  <c r="AJ1990" i="15"/>
  <c r="AJ1991" i="15"/>
  <c r="AJ1992" i="15"/>
  <c r="AJ1993" i="15"/>
  <c r="AJ1994" i="15"/>
  <c r="AJ1995" i="15"/>
  <c r="AJ1996" i="15"/>
  <c r="AJ1997" i="15"/>
  <c r="AJ1998" i="15"/>
  <c r="AJ1999" i="15"/>
  <c r="AJ2000" i="15"/>
  <c r="AJ2001" i="15"/>
  <c r="AJ2002" i="15"/>
  <c r="AJ2003" i="15"/>
  <c r="AJ2004" i="15"/>
  <c r="AJ2005" i="15"/>
  <c r="H270" i="41" s="1"/>
  <c r="AJ2006" i="15"/>
  <c r="AJ2007" i="15"/>
  <c r="AJ2008" i="15"/>
  <c r="AJ2009" i="15"/>
  <c r="AJ2010" i="15"/>
  <c r="AJ2011" i="15"/>
  <c r="AJ2012" i="15"/>
  <c r="AJ2013" i="15"/>
  <c r="AJ2014" i="15"/>
  <c r="AJ2015" i="15"/>
  <c r="AJ2016" i="15"/>
  <c r="AJ2017" i="15"/>
  <c r="AJ2018" i="15"/>
  <c r="AJ2019" i="15"/>
  <c r="AJ2020" i="15"/>
  <c r="AJ2021" i="15"/>
  <c r="AJ2022" i="15"/>
  <c r="H271" i="41" s="1"/>
  <c r="AJ2023" i="15"/>
  <c r="AJ2024" i="15"/>
  <c r="AJ2025" i="15"/>
  <c r="AJ2026" i="15"/>
  <c r="AJ2027" i="15"/>
  <c r="AJ2028" i="15"/>
  <c r="AJ2029" i="15"/>
  <c r="AJ2030" i="15"/>
  <c r="AJ2031" i="15"/>
  <c r="AJ2032" i="15"/>
  <c r="AJ2033" i="15"/>
  <c r="AJ2034" i="15"/>
  <c r="AJ2035" i="15"/>
  <c r="H273" i="41" s="1"/>
  <c r="AJ2036" i="15"/>
  <c r="AJ2037" i="15"/>
  <c r="AJ2038" i="15"/>
  <c r="AJ2039" i="15"/>
  <c r="AJ2040" i="15"/>
  <c r="AJ2041" i="15"/>
  <c r="AJ2042" i="15"/>
  <c r="AJ2043" i="15"/>
  <c r="AJ2044" i="15"/>
  <c r="AJ2045" i="15"/>
  <c r="H272" i="41" s="1"/>
  <c r="AJ2062" i="15"/>
  <c r="AJ2063" i="15"/>
  <c r="AJ2064" i="15"/>
  <c r="AJ2065" i="15"/>
  <c r="AJ2066" i="15"/>
  <c r="H281" i="41" s="1"/>
  <c r="AJ2067" i="15"/>
  <c r="AJ2068" i="15"/>
  <c r="AJ2069" i="15"/>
  <c r="AJ2070" i="15"/>
  <c r="AJ2071" i="15"/>
  <c r="AJ2072" i="15"/>
  <c r="AJ2073" i="15"/>
  <c r="AJ2074" i="15"/>
  <c r="AJ2075" i="15"/>
  <c r="AJ2076" i="15"/>
  <c r="AJ2077" i="15"/>
  <c r="AJ2078" i="15"/>
  <c r="AJ2079" i="15"/>
  <c r="AJ2080" i="15"/>
  <c r="AJ2081" i="15"/>
  <c r="AJ2082" i="15"/>
  <c r="AJ2083" i="15"/>
  <c r="AJ2084" i="15"/>
  <c r="AJ2085" i="15"/>
  <c r="AJ2086" i="15"/>
  <c r="AJ2087" i="15"/>
  <c r="AJ2088" i="15"/>
  <c r="AJ2089" i="15"/>
  <c r="AJ2090" i="15"/>
  <c r="H279" i="41" s="1"/>
  <c r="AJ2091" i="15"/>
  <c r="AJ2092" i="15"/>
  <c r="AJ2093" i="15"/>
  <c r="AJ2094" i="15"/>
  <c r="AJ2095" i="15"/>
  <c r="AJ2096" i="15"/>
  <c r="H280" i="41" s="1"/>
  <c r="AJ2097" i="15"/>
  <c r="AJ2098" i="15"/>
  <c r="AJ2099" i="15"/>
  <c r="AJ2100" i="15"/>
  <c r="AJ2101" i="15"/>
  <c r="AJ2102" i="15"/>
  <c r="AJ2103" i="15"/>
  <c r="AJ2104" i="15"/>
  <c r="AJ2105" i="15"/>
  <c r="AJ2106" i="15"/>
  <c r="AJ2107" i="15"/>
  <c r="AJ2108" i="15"/>
  <c r="AJ2109" i="15"/>
  <c r="H282" i="41" s="1"/>
  <c r="AJ2110" i="15"/>
  <c r="AJ2111" i="15"/>
  <c r="AJ2112" i="15"/>
  <c r="AJ2113" i="15"/>
  <c r="AJ2114" i="15"/>
  <c r="AJ2115" i="15"/>
  <c r="AJ2116" i="15"/>
  <c r="AJ2117" i="15"/>
  <c r="AJ2118" i="15"/>
  <c r="AJ2119" i="15"/>
  <c r="H283" i="41" s="1"/>
  <c r="AJ2120" i="15"/>
  <c r="AJ2121" i="15"/>
  <c r="AJ2122" i="15"/>
  <c r="AJ2123" i="15"/>
  <c r="AJ2124" i="15"/>
  <c r="AJ2125" i="15"/>
  <c r="AJ2126" i="15"/>
  <c r="AJ2127" i="15"/>
  <c r="AJ2128" i="15"/>
  <c r="AJ2129" i="15"/>
  <c r="AJ2130" i="15"/>
  <c r="AJ2131" i="15"/>
  <c r="AJ2132" i="15"/>
  <c r="AJ2133" i="15"/>
  <c r="AJ2134" i="15"/>
  <c r="AJ2135" i="15"/>
  <c r="AJ2136" i="15"/>
  <c r="AJ2137" i="15"/>
  <c r="AJ2138" i="15"/>
  <c r="AJ2139" i="15"/>
  <c r="AJ2140" i="15"/>
  <c r="AJ2141" i="15"/>
  <c r="AJ2142" i="15"/>
  <c r="AJ2175" i="15"/>
  <c r="AJ2182" i="15"/>
  <c r="AJ2183" i="15"/>
  <c r="AJ2184" i="15"/>
  <c r="AJ2185" i="15"/>
  <c r="AJ2186" i="15"/>
  <c r="H286" i="41" s="1"/>
  <c r="AJ2187" i="15"/>
  <c r="AJ2188" i="15"/>
  <c r="AJ2189" i="15"/>
  <c r="AJ2190" i="15"/>
  <c r="AJ2191" i="15"/>
  <c r="AJ2192" i="15"/>
  <c r="AJ2193" i="15"/>
  <c r="AJ2194" i="15"/>
  <c r="AJ2195" i="15"/>
  <c r="AJ2196" i="15"/>
  <c r="AJ2197" i="15"/>
  <c r="AJ2198" i="15"/>
  <c r="AJ2199" i="15"/>
  <c r="AJ2200" i="15"/>
  <c r="AJ2201" i="15"/>
  <c r="AJ2202" i="15"/>
  <c r="AJ2203" i="15"/>
  <c r="AJ2204" i="15"/>
  <c r="AJ2212" i="15"/>
  <c r="AJ2213" i="15"/>
  <c r="AJ2214" i="15"/>
  <c r="AJ2215" i="15"/>
  <c r="AJ2216" i="15"/>
  <c r="AJ2217" i="15"/>
  <c r="AJ2218" i="15"/>
  <c r="AJ2219" i="15"/>
  <c r="AJ2220" i="15"/>
  <c r="AJ2221" i="15"/>
  <c r="AJ2222" i="15"/>
  <c r="AJ2223" i="15"/>
  <c r="AJ2224" i="15"/>
  <c r="AJ2225" i="15"/>
  <c r="H289" i="41" s="1"/>
  <c r="AJ2226" i="15"/>
  <c r="AJ2242" i="15"/>
  <c r="AJ2243" i="15"/>
  <c r="AJ2244" i="15"/>
  <c r="AJ2245" i="15"/>
  <c r="AJ2246" i="15"/>
  <c r="AJ2247" i="15"/>
  <c r="AJ2229" i="15"/>
  <c r="AJ2230" i="15"/>
  <c r="AJ2231" i="15"/>
  <c r="AJ2232" i="15"/>
  <c r="AJ2233" i="15"/>
  <c r="AJ2248" i="15"/>
  <c r="AJ2249" i="15"/>
  <c r="AJ2250" i="15"/>
  <c r="AJ2251" i="15"/>
  <c r="AJ2252" i="15"/>
  <c r="AJ2253" i="15"/>
  <c r="AJ2254" i="15"/>
  <c r="AJ2255" i="15"/>
  <c r="AJ2256" i="15"/>
  <c r="AJ2257" i="15"/>
  <c r="AJ2258" i="15"/>
  <c r="AJ2259" i="15"/>
  <c r="AJ2260" i="15"/>
  <c r="AJ2261" i="15"/>
  <c r="AJ2262" i="15"/>
  <c r="AJ2263" i="15"/>
  <c r="AJ2264" i="15"/>
  <c r="AJ2265" i="15"/>
  <c r="AJ2266" i="15"/>
  <c r="AJ2267" i="15"/>
  <c r="H290" i="41" s="1"/>
  <c r="AJ2268" i="15"/>
  <c r="AJ2269" i="15"/>
  <c r="AJ2270" i="15"/>
  <c r="AJ2271" i="15"/>
  <c r="AJ2272" i="15"/>
  <c r="AJ2273" i="15"/>
  <c r="AJ2274" i="15"/>
  <c r="AJ2275" i="15"/>
  <c r="AJ2276" i="15"/>
  <c r="AJ2277" i="15"/>
  <c r="AJ2278" i="15"/>
  <c r="AJ2279" i="15"/>
  <c r="AJ2280" i="15"/>
  <c r="AJ2281" i="15"/>
  <c r="AJ2282" i="15"/>
  <c r="AJ2283" i="15"/>
  <c r="AJ2284" i="15"/>
  <c r="AJ2285" i="15"/>
  <c r="AJ2286" i="15"/>
  <c r="AJ2287" i="15"/>
  <c r="AJ2288" i="15"/>
  <c r="AJ2289" i="15"/>
  <c r="AJ2290" i="15"/>
  <c r="AJ2291" i="15"/>
  <c r="AJ2292" i="15"/>
  <c r="AJ2293" i="15"/>
  <c r="AJ2294" i="15"/>
  <c r="AJ2295" i="15"/>
  <c r="AJ2296" i="15"/>
  <c r="AJ2297" i="15"/>
  <c r="AJ2298" i="15"/>
  <c r="AJ2299" i="15"/>
  <c r="AJ2300" i="15"/>
  <c r="AJ2301" i="15"/>
  <c r="AJ2302" i="15"/>
  <c r="AJ2303" i="15"/>
  <c r="AJ2304" i="15"/>
  <c r="AJ2305" i="15"/>
  <c r="AJ2306" i="15"/>
  <c r="AJ2307" i="15"/>
  <c r="AJ2308" i="15"/>
  <c r="AJ2309" i="15"/>
  <c r="AJ2310" i="15"/>
  <c r="AJ2311" i="15"/>
  <c r="AJ2312" i="15"/>
  <c r="AJ2313" i="15"/>
  <c r="AJ2314" i="15"/>
  <c r="AJ2315" i="15"/>
  <c r="H292" i="41" s="1"/>
  <c r="AJ2316" i="15"/>
  <c r="AJ2317" i="15"/>
  <c r="AJ2318" i="15"/>
  <c r="AJ2319" i="15"/>
  <c r="AJ2320" i="15"/>
  <c r="AJ2321" i="15"/>
  <c r="AJ2322" i="15"/>
  <c r="AJ2323" i="15"/>
  <c r="AJ2324" i="15"/>
  <c r="AJ2325" i="15"/>
  <c r="H293" i="41" s="1"/>
  <c r="AJ2326" i="15"/>
  <c r="AJ2327" i="15"/>
  <c r="AJ2328" i="15"/>
  <c r="AJ2329" i="15"/>
  <c r="AJ2330" i="15"/>
  <c r="AJ2331" i="15"/>
  <c r="H291" i="41" s="1"/>
  <c r="AJ2365" i="15"/>
  <c r="AJ2366" i="15"/>
  <c r="AJ2367" i="15"/>
  <c r="AJ2368" i="15"/>
  <c r="AJ2369" i="15"/>
  <c r="H218" i="41" s="1"/>
  <c r="AJ2370" i="15"/>
  <c r="AJ2371" i="15"/>
  <c r="AJ2372" i="15"/>
  <c r="AJ2373" i="15"/>
  <c r="AJ2374" i="15"/>
  <c r="AJ2375" i="15"/>
  <c r="AJ2376" i="15"/>
  <c r="AJ2377" i="15"/>
  <c r="AJ2378" i="15"/>
  <c r="AJ2379" i="15"/>
  <c r="AJ2404" i="15"/>
  <c r="AJ2409" i="15"/>
  <c r="AJ2410" i="15"/>
  <c r="AJ2411" i="15"/>
  <c r="AJ2412" i="15"/>
  <c r="AJ2413" i="15"/>
  <c r="AJ2414" i="15"/>
  <c r="AJ2415" i="15"/>
  <c r="AJ2416" i="15"/>
  <c r="AJ2417" i="15"/>
  <c r="H297" i="41" s="1"/>
  <c r="AJ2392" i="15"/>
  <c r="AJ2393" i="15"/>
  <c r="AJ2394" i="15"/>
  <c r="AJ2395" i="15"/>
  <c r="AJ2396" i="15"/>
  <c r="AJ2397" i="15"/>
  <c r="AJ2418" i="15"/>
  <c r="AJ2419" i="15"/>
  <c r="AJ2420" i="15"/>
  <c r="AJ2421" i="15"/>
  <c r="AJ2422" i="15"/>
  <c r="AJ2423" i="15"/>
  <c r="AJ2424" i="15"/>
  <c r="AJ2425" i="15"/>
  <c r="AJ2426" i="15"/>
  <c r="AJ2427" i="15"/>
  <c r="AJ2428" i="15"/>
  <c r="AJ2429" i="15"/>
  <c r="AJ2430" i="15"/>
  <c r="AJ2431" i="15"/>
  <c r="AJ2432" i="15"/>
  <c r="AJ2433" i="15"/>
  <c r="AJ2434" i="15"/>
  <c r="AJ2435" i="15"/>
  <c r="AJ2436" i="15"/>
  <c r="AJ2437" i="15"/>
  <c r="AJ2438" i="15"/>
  <c r="AJ2439" i="15"/>
  <c r="AJ2440" i="15"/>
  <c r="AJ2441" i="15"/>
  <c r="AJ2442" i="15"/>
  <c r="AJ2443" i="15"/>
  <c r="AJ2444" i="15"/>
  <c r="AJ2445" i="15"/>
  <c r="AJ2446" i="15"/>
  <c r="AJ2447" i="15"/>
  <c r="AJ2448" i="15"/>
  <c r="AJ2449" i="15"/>
  <c r="AJ2450" i="15"/>
  <c r="AJ2451" i="15"/>
  <c r="AJ2452" i="15"/>
  <c r="AJ2453" i="15"/>
  <c r="AJ2454" i="15"/>
  <c r="AJ2455" i="15"/>
  <c r="H295" i="41" s="1"/>
  <c r="AJ2460" i="15"/>
  <c r="AJ2461" i="15"/>
  <c r="AJ2462" i="15"/>
  <c r="AJ2463" i="15"/>
  <c r="AJ2464" i="15"/>
  <c r="AJ2465" i="15"/>
  <c r="AJ2466" i="15"/>
  <c r="AJ2467" i="15"/>
  <c r="AJ2468" i="15"/>
  <c r="AJ2469" i="15"/>
  <c r="AJ2470" i="15"/>
  <c r="H299" i="41" s="1"/>
  <c r="AJ2532" i="15"/>
  <c r="AJ2533" i="15"/>
  <c r="AJ2534" i="15"/>
  <c r="AJ2535" i="15"/>
  <c r="AJ2536" i="15"/>
  <c r="AJ2537" i="15"/>
  <c r="H301" i="41" s="1"/>
  <c r="AJ2538" i="15"/>
  <c r="AJ2539" i="15"/>
  <c r="AJ2540" i="15"/>
  <c r="AJ2541" i="15"/>
  <c r="AJ2542" i="15"/>
  <c r="AJ2543" i="15"/>
  <c r="AJ2544" i="15"/>
  <c r="AJ2545" i="15"/>
  <c r="AJ2546" i="15"/>
  <c r="AJ2547" i="15"/>
  <c r="AJ2548" i="15"/>
  <c r="AJ2549" i="15"/>
  <c r="AJ2550" i="15"/>
  <c r="AJ2551" i="15"/>
  <c r="AJ2552" i="15"/>
  <c r="AJ2553" i="15"/>
  <c r="AJ2554" i="15"/>
  <c r="AJ2555" i="15"/>
  <c r="AJ2556" i="15"/>
  <c r="AJ2557" i="15"/>
  <c r="AJ2558" i="15"/>
  <c r="AJ2559" i="15"/>
  <c r="AJ2560" i="15"/>
  <c r="AJ2561" i="15"/>
  <c r="AJ2562" i="15"/>
  <c r="AJ2563" i="15"/>
  <c r="AJ2564" i="15"/>
  <c r="AJ2565" i="15"/>
  <c r="AJ2566" i="15"/>
  <c r="AJ2567" i="15"/>
  <c r="AJ2568" i="15"/>
  <c r="AJ2569" i="15"/>
  <c r="AJ2570" i="15"/>
  <c r="AJ2571" i="15"/>
  <c r="AJ2572" i="15"/>
  <c r="AJ2573" i="15"/>
  <c r="AJ2574" i="15"/>
  <c r="AJ2575" i="15"/>
  <c r="AJ2576" i="15"/>
  <c r="AJ2577" i="15"/>
  <c r="AJ2578" i="15"/>
  <c r="AJ2579" i="15"/>
  <c r="AJ2580" i="15"/>
  <c r="AJ2581" i="15"/>
  <c r="H303" i="41" s="1"/>
  <c r="AJ2582" i="15"/>
  <c r="AJ2583" i="15"/>
  <c r="AJ2584" i="15"/>
  <c r="AJ2585" i="15"/>
  <c r="AJ2586" i="15"/>
  <c r="AJ2587" i="15"/>
  <c r="AJ2588" i="15"/>
  <c r="AJ2589" i="15"/>
  <c r="AJ2590" i="15"/>
  <c r="AJ2591" i="15"/>
  <c r="AJ2592" i="15"/>
  <c r="AJ2593" i="15"/>
  <c r="AJ2594" i="15"/>
  <c r="AJ2595" i="15"/>
  <c r="AJ2596" i="15"/>
  <c r="AJ2597" i="15"/>
  <c r="AJ2598" i="15"/>
  <c r="AJ2599" i="15"/>
  <c r="AJ2600" i="15"/>
  <c r="AJ2601" i="15"/>
  <c r="AJ2602" i="15"/>
  <c r="AJ2603" i="15"/>
  <c r="AJ2604" i="15"/>
  <c r="AJ2605" i="15"/>
  <c r="AJ2606" i="15"/>
  <c r="AJ2607" i="15"/>
  <c r="AJ2608" i="15"/>
  <c r="AJ2609" i="15"/>
  <c r="AJ2610" i="15"/>
  <c r="AJ2611" i="15"/>
  <c r="AJ2612" i="15"/>
  <c r="AJ2613" i="15"/>
  <c r="AJ2614" i="15"/>
  <c r="AJ2615" i="15"/>
  <c r="AJ2635" i="15"/>
  <c r="AJ2636" i="15"/>
  <c r="AJ2637" i="15"/>
  <c r="AJ2638" i="15"/>
  <c r="AJ2639" i="15"/>
  <c r="AJ2640" i="15"/>
  <c r="AJ2641" i="15"/>
  <c r="AJ2642" i="15"/>
  <c r="AJ2643" i="15"/>
  <c r="AJ2645" i="15"/>
  <c r="AJ2646" i="15"/>
  <c r="AJ2647" i="15"/>
  <c r="AJ2648" i="15"/>
  <c r="AJ2649" i="15"/>
  <c r="H306" i="41" s="1"/>
  <c r="AJ2704" i="15"/>
  <c r="AJ2711" i="15"/>
  <c r="AJ2712" i="15"/>
  <c r="AJ2713" i="15"/>
  <c r="AJ2714" i="15"/>
  <c r="AJ2715" i="15"/>
  <c r="AJ2716" i="15"/>
  <c r="AJ2717" i="15"/>
  <c r="AJ2718" i="15"/>
  <c r="AJ2719" i="15"/>
  <c r="AJ2720" i="15"/>
  <c r="AJ2721" i="15"/>
  <c r="AJ2722" i="15"/>
  <c r="AJ2723" i="15"/>
  <c r="AJ2724" i="15"/>
  <c r="AJ2725" i="15"/>
  <c r="AJ2726" i="15"/>
  <c r="AJ2727" i="15"/>
  <c r="AJ2728" i="15"/>
  <c r="AJ2729" i="15"/>
  <c r="AJ2730" i="15"/>
  <c r="AJ2731" i="15"/>
  <c r="AJ2732" i="15"/>
  <c r="AJ2733" i="15"/>
  <c r="AJ2734" i="15"/>
  <c r="AJ2735" i="15"/>
  <c r="AJ2736" i="15"/>
  <c r="AJ2737" i="15"/>
  <c r="AJ2738" i="15"/>
  <c r="AJ2739" i="15"/>
  <c r="AJ2740" i="15"/>
  <c r="AJ2741" i="15"/>
  <c r="AJ2742" i="15"/>
  <c r="AJ2743" i="15"/>
  <c r="AJ2744" i="15"/>
  <c r="AJ2745" i="15"/>
  <c r="AJ2746" i="15"/>
  <c r="AJ2747" i="15"/>
  <c r="AJ2748" i="15"/>
  <c r="AJ2749" i="15"/>
  <c r="AJ2750" i="15"/>
  <c r="AJ2751" i="15"/>
  <c r="AJ2752" i="15"/>
  <c r="AJ2753" i="15"/>
  <c r="AJ2754" i="15"/>
  <c r="AJ2755" i="15"/>
  <c r="AJ2756" i="15"/>
  <c r="AJ2757" i="15"/>
  <c r="AJ2758" i="15"/>
  <c r="AJ2759" i="15"/>
  <c r="AJ2760" i="15"/>
  <c r="AJ2761" i="15"/>
  <c r="AJ2762" i="15"/>
  <c r="AJ2763" i="15"/>
  <c r="AJ2764" i="15"/>
  <c r="AJ2765" i="15"/>
  <c r="AJ2766" i="15"/>
  <c r="AJ2767" i="15"/>
  <c r="AJ2768" i="15"/>
  <c r="AJ2769" i="15"/>
  <c r="AJ2770" i="15"/>
  <c r="L242" i="40"/>
  <c r="H123" i="40" l="1"/>
  <c r="H123" i="41"/>
  <c r="H19" i="40"/>
  <c r="H19" i="41"/>
  <c r="H243" i="40"/>
  <c r="H242" i="41"/>
  <c r="H179" i="40"/>
  <c r="H178" i="41"/>
  <c r="H35" i="40"/>
  <c r="H35" i="41"/>
  <c r="H306" i="40"/>
  <c r="H305" i="41"/>
  <c r="H305" i="40"/>
  <c r="H304" i="41"/>
  <c r="H299" i="40"/>
  <c r="H298" i="41"/>
  <c r="H275" i="40"/>
  <c r="H274" i="41"/>
  <c r="H193" i="40"/>
  <c r="H192" i="41"/>
  <c r="H187" i="40"/>
  <c r="H186" i="41"/>
  <c r="H181" i="40"/>
  <c r="H180" i="41"/>
  <c r="H178" i="40"/>
  <c r="H177" i="41"/>
  <c r="H64" i="40"/>
  <c r="H64" i="41"/>
  <c r="H9" i="40"/>
  <c r="H9" i="41"/>
  <c r="H10" i="40"/>
  <c r="H10" i="41"/>
  <c r="H119" i="40"/>
  <c r="H119" i="41"/>
  <c r="H117" i="40"/>
  <c r="H117" i="41"/>
  <c r="H105" i="40"/>
  <c r="H105" i="41"/>
  <c r="H104" i="40"/>
  <c r="H104" i="41"/>
  <c r="H86" i="40"/>
  <c r="H86" i="41"/>
  <c r="H85" i="40"/>
  <c r="H85" i="41"/>
  <c r="H83" i="40"/>
  <c r="H83" i="41"/>
  <c r="H81" i="40"/>
  <c r="H81" i="41"/>
  <c r="H301" i="40"/>
  <c r="H300" i="41"/>
  <c r="H288" i="40"/>
  <c r="H287" i="41"/>
  <c r="H257" i="40"/>
  <c r="H256" i="41"/>
  <c r="H245" i="40"/>
  <c r="H244" i="41"/>
  <c r="H199" i="40"/>
  <c r="H198" i="41"/>
  <c r="H198" i="40"/>
  <c r="H197" i="41"/>
  <c r="H239" i="40"/>
  <c r="H238" i="41"/>
  <c r="H251" i="40"/>
  <c r="H250" i="41"/>
  <c r="H244" i="40"/>
  <c r="H243" i="41"/>
  <c r="H128" i="40"/>
  <c r="H128" i="41"/>
  <c r="H303" i="40"/>
  <c r="H302" i="41"/>
  <c r="H297" i="40"/>
  <c r="H296" i="41"/>
  <c r="H220" i="40"/>
  <c r="H219" i="41"/>
  <c r="H268" i="40"/>
  <c r="H267" i="41"/>
  <c r="H255" i="40"/>
  <c r="H254" i="41"/>
  <c r="H196" i="40"/>
  <c r="H195" i="41"/>
  <c r="H65" i="40"/>
  <c r="H65" i="41"/>
  <c r="H32" i="40"/>
  <c r="H32" i="41"/>
  <c r="H92" i="40"/>
  <c r="H92" i="41"/>
  <c r="H91" i="40"/>
  <c r="H91" i="41"/>
  <c r="H234" i="40"/>
  <c r="H139" i="40"/>
  <c r="H240" i="40"/>
  <c r="H237" i="40"/>
  <c r="H189" i="40"/>
  <c r="H236" i="40"/>
  <c r="H190" i="40"/>
  <c r="Z2543" i="15" l="1"/>
  <c r="Q2543" i="15"/>
  <c r="P2543" i="15"/>
  <c r="O2543" i="15"/>
  <c r="Z2542" i="15"/>
  <c r="Z2541" i="15"/>
  <c r="Z2540" i="15"/>
  <c r="E300" i="41" l="1"/>
  <c r="E301" i="40"/>
  <c r="E1287" i="15"/>
  <c r="B68" i="41" s="1"/>
  <c r="M313" i="40" l="1"/>
  <c r="L313" i="40"/>
  <c r="M312" i="40"/>
  <c r="L312" i="40"/>
  <c r="M311" i="40"/>
  <c r="L311" i="40"/>
  <c r="M310" i="40"/>
  <c r="L310" i="40"/>
  <c r="M309" i="40"/>
  <c r="L309" i="40"/>
  <c r="M308" i="40"/>
  <c r="L308" i="40"/>
  <c r="M307" i="40"/>
  <c r="L307" i="40"/>
  <c r="M304" i="40"/>
  <c r="L304" i="40"/>
  <c r="M302" i="40"/>
  <c r="L302" i="40"/>
  <c r="M300" i="40"/>
  <c r="L300" i="40"/>
  <c r="M298" i="40"/>
  <c r="L298" i="40"/>
  <c r="M296" i="40"/>
  <c r="L296" i="40"/>
  <c r="M294" i="40"/>
  <c r="L294" i="40"/>
  <c r="M293" i="40"/>
  <c r="L293" i="40"/>
  <c r="M292" i="40"/>
  <c r="L292" i="40"/>
  <c r="M291" i="40"/>
  <c r="L291" i="40"/>
  <c r="M290" i="40"/>
  <c r="L290" i="40"/>
  <c r="M287" i="40"/>
  <c r="L287" i="40"/>
  <c r="M284" i="40"/>
  <c r="L284" i="40"/>
  <c r="M283" i="40"/>
  <c r="L283" i="40"/>
  <c r="M281" i="40"/>
  <c r="L281" i="40"/>
  <c r="M280" i="40"/>
  <c r="L280" i="40"/>
  <c r="M282" i="40"/>
  <c r="L282" i="40"/>
  <c r="M274" i="40"/>
  <c r="L274" i="40"/>
  <c r="M273" i="40"/>
  <c r="L273" i="40"/>
  <c r="M272" i="40"/>
  <c r="L272" i="40"/>
  <c r="M271" i="40"/>
  <c r="L271" i="40"/>
  <c r="M270" i="40"/>
  <c r="L270" i="40"/>
  <c r="M269" i="40"/>
  <c r="L269" i="40"/>
  <c r="M267" i="40"/>
  <c r="L267" i="40"/>
  <c r="M252" i="40"/>
  <c r="L252" i="40"/>
  <c r="M263" i="40"/>
  <c r="L263" i="40"/>
  <c r="M262" i="40"/>
  <c r="L262" i="40"/>
  <c r="M261" i="40"/>
  <c r="L261" i="40"/>
  <c r="M260" i="40"/>
  <c r="L260" i="40"/>
  <c r="M259" i="40"/>
  <c r="L259" i="40"/>
  <c r="M258" i="40"/>
  <c r="L258" i="40"/>
  <c r="M256" i="40"/>
  <c r="L256" i="40"/>
  <c r="M253" i="40"/>
  <c r="L253" i="40"/>
  <c r="M249" i="40"/>
  <c r="L249" i="40"/>
  <c r="M248" i="40"/>
  <c r="L248" i="40"/>
  <c r="M247" i="40"/>
  <c r="L247" i="40"/>
  <c r="M246" i="40"/>
  <c r="L246" i="40"/>
  <c r="M242" i="40"/>
  <c r="M241" i="40"/>
  <c r="L241" i="40"/>
  <c r="M235" i="40"/>
  <c r="L235" i="40"/>
  <c r="M233" i="40"/>
  <c r="L233" i="40"/>
  <c r="I229" i="40"/>
  <c r="I278" i="40" s="1"/>
  <c r="E229" i="40"/>
  <c r="B229" i="40"/>
  <c r="A229" i="40"/>
  <c r="M219" i="40"/>
  <c r="L219" i="40"/>
  <c r="M217" i="40"/>
  <c r="L217" i="40"/>
  <c r="M216" i="40"/>
  <c r="L216" i="40"/>
  <c r="M208" i="40"/>
  <c r="L208" i="40"/>
  <c r="M207" i="40"/>
  <c r="L207" i="40"/>
  <c r="M212" i="40"/>
  <c r="L212" i="40"/>
  <c r="M205" i="40"/>
  <c r="L205" i="40"/>
  <c r="M204" i="40"/>
  <c r="L204" i="40"/>
  <c r="M203" i="40"/>
  <c r="L203" i="40"/>
  <c r="M202" i="40"/>
  <c r="L202" i="40"/>
  <c r="M201" i="40"/>
  <c r="L201" i="40"/>
  <c r="M200" i="40"/>
  <c r="L200" i="40"/>
  <c r="M195" i="40"/>
  <c r="L195" i="40"/>
  <c r="M194" i="40"/>
  <c r="L194" i="40"/>
  <c r="M191" i="40"/>
  <c r="L191" i="40"/>
  <c r="M188" i="40"/>
  <c r="L188" i="40"/>
  <c r="M182" i="40"/>
  <c r="L182" i="40"/>
  <c r="M186" i="40"/>
  <c r="L186" i="40"/>
  <c r="M183" i="40"/>
  <c r="L183" i="40"/>
  <c r="M197" i="40"/>
  <c r="L197" i="40"/>
  <c r="M180" i="40"/>
  <c r="L180" i="40"/>
  <c r="M177" i="40"/>
  <c r="L177" i="40"/>
  <c r="M173" i="40"/>
  <c r="L173" i="40"/>
  <c r="M172" i="40"/>
  <c r="L172" i="40"/>
  <c r="M171" i="40"/>
  <c r="L171" i="40"/>
  <c r="P167" i="40"/>
  <c r="F167" i="40"/>
  <c r="H167" i="40" s="1"/>
  <c r="M130" i="40"/>
  <c r="L130" i="40"/>
  <c r="M127" i="40"/>
  <c r="L127" i="40"/>
  <c r="M126" i="40"/>
  <c r="L126" i="40"/>
  <c r="M125" i="40"/>
  <c r="L125" i="40"/>
  <c r="M124" i="40"/>
  <c r="L124" i="40"/>
  <c r="M150" i="40"/>
  <c r="L150" i="40"/>
  <c r="M122" i="40"/>
  <c r="L122" i="40"/>
  <c r="M121" i="40"/>
  <c r="L121" i="40"/>
  <c r="M120" i="40"/>
  <c r="L120" i="40"/>
  <c r="M118" i="40"/>
  <c r="L118" i="40"/>
  <c r="M116" i="40"/>
  <c r="L116" i="40"/>
  <c r="M115" i="40"/>
  <c r="L115" i="40"/>
  <c r="M114" i="40"/>
  <c r="L114" i="40"/>
  <c r="M113" i="40"/>
  <c r="L113" i="40"/>
  <c r="M112" i="40"/>
  <c r="L112" i="40"/>
  <c r="M111" i="40"/>
  <c r="L111" i="40"/>
  <c r="M110" i="40"/>
  <c r="L110" i="40"/>
  <c r="M109" i="40"/>
  <c r="L109" i="40"/>
  <c r="M108" i="40"/>
  <c r="L108" i="40"/>
  <c r="M107" i="40"/>
  <c r="L107" i="40"/>
  <c r="M106" i="40"/>
  <c r="L106" i="40"/>
  <c r="M103" i="40"/>
  <c r="L103" i="40"/>
  <c r="M141" i="40"/>
  <c r="L141" i="40"/>
  <c r="M100" i="40"/>
  <c r="L100" i="40"/>
  <c r="M99" i="40"/>
  <c r="L99" i="40"/>
  <c r="M96" i="40"/>
  <c r="L96" i="40"/>
  <c r="M90" i="40"/>
  <c r="L90" i="40"/>
  <c r="M87" i="40"/>
  <c r="L87" i="40"/>
  <c r="M84" i="40"/>
  <c r="L84" i="40"/>
  <c r="M78" i="40"/>
  <c r="L78" i="40"/>
  <c r="M77" i="40"/>
  <c r="L77" i="40"/>
  <c r="F74" i="40"/>
  <c r="H74" i="40" s="1"/>
  <c r="M71" i="40"/>
  <c r="L71" i="40"/>
  <c r="M70" i="40"/>
  <c r="L70" i="40"/>
  <c r="M69" i="40"/>
  <c r="L69" i="40"/>
  <c r="M68" i="40"/>
  <c r="L68" i="40"/>
  <c r="M67" i="40"/>
  <c r="L67" i="40"/>
  <c r="M66" i="40"/>
  <c r="L66" i="40"/>
  <c r="M60" i="40"/>
  <c r="L60" i="40"/>
  <c r="M59" i="40"/>
  <c r="L59" i="40"/>
  <c r="M58" i="40"/>
  <c r="L58" i="40"/>
  <c r="M57" i="40"/>
  <c r="L57" i="40"/>
  <c r="M56" i="40"/>
  <c r="L56" i="40"/>
  <c r="M50" i="40"/>
  <c r="L50" i="40"/>
  <c r="M49" i="40"/>
  <c r="L49" i="40"/>
  <c r="M43" i="40"/>
  <c r="L43" i="40"/>
  <c r="M42" i="40"/>
  <c r="L42" i="40"/>
  <c r="M41" i="40"/>
  <c r="L41" i="40"/>
  <c r="M40" i="40"/>
  <c r="L40" i="40"/>
  <c r="M39" i="40"/>
  <c r="L39" i="40"/>
  <c r="M38" i="40"/>
  <c r="L38" i="40"/>
  <c r="M37" i="40"/>
  <c r="L37" i="40"/>
  <c r="M36" i="40"/>
  <c r="L36" i="40"/>
  <c r="M34" i="40"/>
  <c r="L34" i="40"/>
  <c r="M33" i="40"/>
  <c r="L33" i="40"/>
  <c r="M28" i="40"/>
  <c r="L28" i="40"/>
  <c r="M27" i="40"/>
  <c r="L27" i="40"/>
  <c r="M24" i="40"/>
  <c r="L24" i="40"/>
  <c r="M23" i="40"/>
  <c r="L23" i="40"/>
  <c r="M22" i="40"/>
  <c r="L22" i="40"/>
  <c r="M14" i="40"/>
  <c r="L14" i="40"/>
  <c r="M8" i="40"/>
  <c r="L8" i="40"/>
  <c r="M7" i="40"/>
  <c r="L7" i="40"/>
  <c r="F4" i="40"/>
  <c r="D282" i="40" l="1"/>
  <c r="F229" i="40"/>
  <c r="F278" i="40"/>
  <c r="I41" i="40"/>
  <c r="I69" i="40"/>
  <c r="G22" i="40"/>
  <c r="E49" i="40"/>
  <c r="F49" i="40" s="1"/>
  <c r="G258" i="40"/>
  <c r="I300" i="40"/>
  <c r="G202" i="40"/>
  <c r="C241" i="40"/>
  <c r="G256" i="40"/>
  <c r="C116" i="40"/>
  <c r="K307" i="40"/>
  <c r="G311" i="40"/>
  <c r="I247" i="40"/>
  <c r="D259" i="40"/>
  <c r="K14" i="40"/>
  <c r="K201" i="40"/>
  <c r="I130" i="40"/>
  <c r="E182" i="40"/>
  <c r="G195" i="40"/>
  <c r="I186" i="40"/>
  <c r="E201" i="40"/>
  <c r="B212" i="40"/>
  <c r="E217" i="40"/>
  <c r="C300" i="40"/>
  <c r="D110" i="40"/>
  <c r="K111" i="40"/>
  <c r="D113" i="40"/>
  <c r="D246" i="40"/>
  <c r="C249" i="40"/>
  <c r="D253" i="40"/>
  <c r="G294" i="40"/>
  <c r="J307" i="40"/>
  <c r="C122" i="40"/>
  <c r="D188" i="40"/>
  <c r="C233" i="40"/>
  <c r="E68" i="40"/>
  <c r="F68" i="40" s="1"/>
  <c r="E87" i="40"/>
  <c r="F87" i="40" s="1"/>
  <c r="C107" i="40"/>
  <c r="C150" i="40"/>
  <c r="B130" i="40"/>
  <c r="K248" i="40"/>
  <c r="K260" i="40"/>
  <c r="G274" i="40"/>
  <c r="I280" i="40"/>
  <c r="I287" i="40"/>
  <c r="I14" i="40"/>
  <c r="D33" i="40"/>
  <c r="D41" i="40"/>
  <c r="K122" i="40"/>
  <c r="C195" i="40"/>
  <c r="G205" i="40"/>
  <c r="D233" i="40"/>
  <c r="I273" i="40"/>
  <c r="K312" i="40"/>
  <c r="J182" i="40"/>
  <c r="C248" i="40"/>
  <c r="K274" i="40"/>
  <c r="B312" i="40"/>
  <c r="E27" i="40"/>
  <c r="F27" i="40" s="1"/>
  <c r="D50" i="40"/>
  <c r="D67" i="40"/>
  <c r="E77" i="40"/>
  <c r="F77" i="40" s="1"/>
  <c r="K103" i="40"/>
  <c r="C120" i="40"/>
  <c r="E122" i="40"/>
  <c r="F122" i="40" s="1"/>
  <c r="E126" i="40"/>
  <c r="F126" i="40" s="1"/>
  <c r="K173" i="40"/>
  <c r="E195" i="40"/>
  <c r="E212" i="40"/>
  <c r="C208" i="40"/>
  <c r="J249" i="40"/>
  <c r="I259" i="40"/>
  <c r="D270" i="40"/>
  <c r="G283" i="40"/>
  <c r="C293" i="40"/>
  <c r="D310" i="40"/>
  <c r="G14" i="40"/>
  <c r="I110" i="40"/>
  <c r="C8" i="40"/>
  <c r="I37" i="40"/>
  <c r="B66" i="40"/>
  <c r="G109" i="40"/>
  <c r="K150" i="40"/>
  <c r="K195" i="40"/>
  <c r="D205" i="40"/>
  <c r="I207" i="40"/>
  <c r="I258" i="40"/>
  <c r="C284" i="40"/>
  <c r="I294" i="40"/>
  <c r="J311" i="40"/>
  <c r="C312" i="40"/>
  <c r="D63" i="40"/>
  <c r="I100" i="40"/>
  <c r="I106" i="40"/>
  <c r="I108" i="40"/>
  <c r="I125" i="40"/>
  <c r="E173" i="40"/>
  <c r="C180" i="40"/>
  <c r="B201" i="40"/>
  <c r="B205" i="40"/>
  <c r="K212" i="40"/>
  <c r="G217" i="40"/>
  <c r="D247" i="40"/>
  <c r="I253" i="40"/>
  <c r="I269" i="40"/>
  <c r="K8" i="40"/>
  <c r="K22" i="40"/>
  <c r="B33" i="40"/>
  <c r="D37" i="40"/>
  <c r="E109" i="40"/>
  <c r="F109" i="40" s="1"/>
  <c r="E150" i="40"/>
  <c r="F150" i="40" s="1"/>
  <c r="C126" i="40"/>
  <c r="D173" i="40"/>
  <c r="I205" i="40"/>
  <c r="D208" i="40"/>
  <c r="I260" i="40"/>
  <c r="I290" i="40"/>
  <c r="K300" i="40"/>
  <c r="B311" i="40"/>
  <c r="K311" i="40"/>
  <c r="I312" i="40"/>
  <c r="I50" i="40"/>
  <c r="B70" i="40"/>
  <c r="G84" i="40"/>
  <c r="K109" i="40"/>
  <c r="I118" i="40"/>
  <c r="K121" i="40"/>
  <c r="K126" i="40"/>
  <c r="B195" i="40"/>
  <c r="J205" i="40"/>
  <c r="I246" i="40"/>
  <c r="G260" i="40"/>
  <c r="K270" i="40"/>
  <c r="D274" i="40"/>
  <c r="D287" i="40"/>
  <c r="D294" i="40"/>
  <c r="C309" i="40"/>
  <c r="C78" i="40"/>
  <c r="G112" i="40"/>
  <c r="I171" i="40"/>
  <c r="K171" i="40"/>
  <c r="D171" i="40"/>
  <c r="J171" i="40"/>
  <c r="K197" i="40"/>
  <c r="D197" i="40"/>
  <c r="J197" i="40"/>
  <c r="B197" i="40"/>
  <c r="J242" i="40"/>
  <c r="G242" i="40"/>
  <c r="K242" i="40"/>
  <c r="B242" i="40"/>
  <c r="C242" i="40"/>
  <c r="I90" i="40"/>
  <c r="G90" i="40"/>
  <c r="K99" i="40"/>
  <c r="K108" i="40"/>
  <c r="G108" i="40"/>
  <c r="C112" i="40"/>
  <c r="G114" i="40"/>
  <c r="C114" i="40"/>
  <c r="G121" i="40"/>
  <c r="E124" i="40"/>
  <c r="F124" i="40" s="1"/>
  <c r="I127" i="40"/>
  <c r="K127" i="40"/>
  <c r="G127" i="40"/>
  <c r="E197" i="40"/>
  <c r="K188" i="40"/>
  <c r="I188" i="40"/>
  <c r="I191" i="40"/>
  <c r="D191" i="40"/>
  <c r="D194" i="40"/>
  <c r="B194" i="40"/>
  <c r="K194" i="40"/>
  <c r="D216" i="40"/>
  <c r="I216" i="40"/>
  <c r="E216" i="40"/>
  <c r="D261" i="40"/>
  <c r="K261" i="40"/>
  <c r="B261" i="40"/>
  <c r="I261" i="40"/>
  <c r="G261" i="40"/>
  <c r="D40" i="40"/>
  <c r="E204" i="40"/>
  <c r="I308" i="40"/>
  <c r="K308" i="40"/>
  <c r="G308" i="40"/>
  <c r="C308" i="40"/>
  <c r="G8" i="40"/>
  <c r="B34" i="40"/>
  <c r="E40" i="40"/>
  <c r="F40" i="40" s="1"/>
  <c r="I40" i="40"/>
  <c r="I7" i="40"/>
  <c r="I22" i="40"/>
  <c r="I33" i="40"/>
  <c r="C87" i="40"/>
  <c r="K87" i="40"/>
  <c r="C99" i="40"/>
  <c r="E112" i="40"/>
  <c r="F112" i="40" s="1"/>
  <c r="G116" i="40"/>
  <c r="I150" i="40"/>
  <c r="G150" i="40"/>
  <c r="C127" i="40"/>
  <c r="E171" i="40"/>
  <c r="I197" i="40"/>
  <c r="G194" i="40"/>
  <c r="I8" i="40"/>
  <c r="I67" i="40"/>
  <c r="D69" i="40"/>
  <c r="G77" i="40"/>
  <c r="C77" i="40"/>
  <c r="K77" i="40"/>
  <c r="D90" i="40"/>
  <c r="E99" i="40"/>
  <c r="F99" i="40" s="1"/>
  <c r="G100" i="40"/>
  <c r="D100" i="40"/>
  <c r="G106" i="40"/>
  <c r="D106" i="40"/>
  <c r="I113" i="40"/>
  <c r="K115" i="40"/>
  <c r="G115" i="40"/>
  <c r="E125" i="40"/>
  <c r="F125" i="40" s="1"/>
  <c r="E127" i="40"/>
  <c r="F127" i="40" s="1"/>
  <c r="G130" i="40"/>
  <c r="E130" i="40"/>
  <c r="F130" i="40" s="1"/>
  <c r="K130" i="40"/>
  <c r="C130" i="40"/>
  <c r="G171" i="40"/>
  <c r="I180" i="40"/>
  <c r="E180" i="40"/>
  <c r="J180" i="40"/>
  <c r="B188" i="40"/>
  <c r="I194" i="40"/>
  <c r="G203" i="40"/>
  <c r="K207" i="40"/>
  <c r="C207" i="40"/>
  <c r="G241" i="40"/>
  <c r="J241" i="40"/>
  <c r="B241" i="40"/>
  <c r="I262" i="40"/>
  <c r="C262" i="40"/>
  <c r="D263" i="40"/>
  <c r="K263" i="40"/>
  <c r="B263" i="40"/>
  <c r="I263" i="40"/>
  <c r="C291" i="40"/>
  <c r="K58" i="40"/>
  <c r="K60" i="40"/>
  <c r="G96" i="40"/>
  <c r="I103" i="40"/>
  <c r="G107" i="40"/>
  <c r="C109" i="40"/>
  <c r="I111" i="40"/>
  <c r="K118" i="40"/>
  <c r="G120" i="40"/>
  <c r="K125" i="40"/>
  <c r="G173" i="40"/>
  <c r="I173" i="40"/>
  <c r="C173" i="40"/>
  <c r="D186" i="40"/>
  <c r="J202" i="40"/>
  <c r="G212" i="40"/>
  <c r="J212" i="40"/>
  <c r="C212" i="40"/>
  <c r="B217" i="40"/>
  <c r="J217" i="40"/>
  <c r="C219" i="40"/>
  <c r="I281" i="40"/>
  <c r="C281" i="40"/>
  <c r="D283" i="40"/>
  <c r="K283" i="40"/>
  <c r="I283" i="40"/>
  <c r="K293" i="40"/>
  <c r="J293" i="40"/>
  <c r="I115" i="40"/>
  <c r="K182" i="40"/>
  <c r="C182" i="40"/>
  <c r="I201" i="40"/>
  <c r="C202" i="40"/>
  <c r="B203" i="40"/>
  <c r="K205" i="40"/>
  <c r="E205" i="40"/>
  <c r="C217" i="40"/>
  <c r="K217" i="40"/>
  <c r="K241" i="40"/>
  <c r="G248" i="40"/>
  <c r="J248" i="40"/>
  <c r="C252" i="40"/>
  <c r="I304" i="40"/>
  <c r="B249" i="40"/>
  <c r="K249" i="40"/>
  <c r="K258" i="40"/>
  <c r="J259" i="40"/>
  <c r="D260" i="40"/>
  <c r="K262" i="40"/>
  <c r="J269" i="40"/>
  <c r="J273" i="40"/>
  <c r="K281" i="40"/>
  <c r="J290" i="40"/>
  <c r="B294" i="40"/>
  <c r="K294" i="40"/>
  <c r="J308" i="40"/>
  <c r="C311" i="40"/>
  <c r="C307" i="40"/>
  <c r="I311" i="40"/>
  <c r="G312" i="40"/>
  <c r="J312" i="40"/>
  <c r="K180" i="40"/>
  <c r="I182" i="40"/>
  <c r="J191" i="40"/>
  <c r="I195" i="40"/>
  <c r="I217" i="40"/>
  <c r="I241" i="40"/>
  <c r="I248" i="40"/>
  <c r="G249" i="40"/>
  <c r="D258" i="40"/>
  <c r="J262" i="40"/>
  <c r="C269" i="40"/>
  <c r="K269" i="40"/>
  <c r="I270" i="40"/>
  <c r="C273" i="40"/>
  <c r="K273" i="40"/>
  <c r="I274" i="40"/>
  <c r="J281" i="40"/>
  <c r="C290" i="40"/>
  <c r="K290" i="40"/>
  <c r="I293" i="40"/>
  <c r="G300" i="40"/>
  <c r="J300" i="40"/>
  <c r="I310" i="40"/>
  <c r="C313" i="40"/>
  <c r="H4" i="40"/>
  <c r="D14" i="40"/>
  <c r="B14" i="40"/>
  <c r="B22" i="40"/>
  <c r="E24" i="40"/>
  <c r="F24" i="40" s="1"/>
  <c r="D27" i="40"/>
  <c r="I27" i="40"/>
  <c r="D28" i="40"/>
  <c r="I28" i="40"/>
  <c r="E34" i="40"/>
  <c r="F34" i="40" s="1"/>
  <c r="D36" i="40"/>
  <c r="I36" i="40"/>
  <c r="E38" i="40"/>
  <c r="F38" i="40" s="1"/>
  <c r="D39" i="40"/>
  <c r="I39" i="40"/>
  <c r="K40" i="40"/>
  <c r="G40" i="40"/>
  <c r="E42" i="40"/>
  <c r="F42" i="40" s="1"/>
  <c r="D43" i="40"/>
  <c r="I43" i="40"/>
  <c r="K49" i="40"/>
  <c r="G49" i="40"/>
  <c r="E56" i="40"/>
  <c r="F56" i="40" s="1"/>
  <c r="D57" i="40"/>
  <c r="I57" i="40"/>
  <c r="I66" i="40"/>
  <c r="E66" i="40"/>
  <c r="F66" i="40" s="1"/>
  <c r="D66" i="40"/>
  <c r="E28" i="40"/>
  <c r="F28" i="40" s="1"/>
  <c r="K33" i="40"/>
  <c r="G33" i="40"/>
  <c r="C33" i="40"/>
  <c r="E36" i="40"/>
  <c r="F36" i="40" s="1"/>
  <c r="K37" i="40"/>
  <c r="G37" i="40"/>
  <c r="C37" i="40"/>
  <c r="E39" i="40"/>
  <c r="F39" i="40" s="1"/>
  <c r="K41" i="40"/>
  <c r="G41" i="40"/>
  <c r="E43" i="40"/>
  <c r="F43" i="40" s="1"/>
  <c r="D49" i="40"/>
  <c r="I49" i="40"/>
  <c r="K50" i="40"/>
  <c r="G50" i="40"/>
  <c r="E57" i="40"/>
  <c r="F57" i="40" s="1"/>
  <c r="D58" i="40"/>
  <c r="D60" i="40"/>
  <c r="C63" i="40"/>
  <c r="D8" i="40"/>
  <c r="D22" i="40"/>
  <c r="K34" i="40"/>
  <c r="G34" i="40"/>
  <c r="C34" i="40"/>
  <c r="K42" i="40"/>
  <c r="G42" i="40"/>
  <c r="I59" i="40"/>
  <c r="E59" i="40"/>
  <c r="F59" i="40" s="1"/>
  <c r="K59" i="40"/>
  <c r="I60" i="40"/>
  <c r="E60" i="40"/>
  <c r="F60" i="40" s="1"/>
  <c r="I63" i="40"/>
  <c r="E63" i="40"/>
  <c r="F63" i="40" s="1"/>
  <c r="K63" i="40"/>
  <c r="G66" i="40"/>
  <c r="I71" i="40"/>
  <c r="D71" i="40"/>
  <c r="B71" i="40"/>
  <c r="G7" i="40"/>
  <c r="K7" i="40"/>
  <c r="K23" i="40"/>
  <c r="G23" i="40"/>
  <c r="D7" i="40"/>
  <c r="D23" i="40"/>
  <c r="I23" i="40"/>
  <c r="K24" i="40"/>
  <c r="G24" i="40"/>
  <c r="K38" i="40"/>
  <c r="G38" i="40"/>
  <c r="C38" i="40"/>
  <c r="K56" i="40"/>
  <c r="G56" i="40"/>
  <c r="I58" i="40"/>
  <c r="E58" i="40"/>
  <c r="F58" i="40" s="1"/>
  <c r="D59" i="40"/>
  <c r="E7" i="40"/>
  <c r="F7" i="40" s="1"/>
  <c r="E8" i="40"/>
  <c r="F8" i="40" s="1"/>
  <c r="E14" i="40"/>
  <c r="F14" i="40" s="1"/>
  <c r="E22" i="40"/>
  <c r="F22" i="40" s="1"/>
  <c r="E23" i="40"/>
  <c r="F23" i="40" s="1"/>
  <c r="D24" i="40"/>
  <c r="I24" i="40"/>
  <c r="B27" i="40"/>
  <c r="K27" i="40"/>
  <c r="G27" i="40"/>
  <c r="C27" i="40"/>
  <c r="K28" i="40"/>
  <c r="G28" i="40"/>
  <c r="E33" i="40"/>
  <c r="F33" i="40" s="1"/>
  <c r="D34" i="40"/>
  <c r="I34" i="40"/>
  <c r="B36" i="40"/>
  <c r="K36" i="40"/>
  <c r="G36" i="40"/>
  <c r="C36" i="40"/>
  <c r="E37" i="40"/>
  <c r="F37" i="40" s="1"/>
  <c r="D38" i="40"/>
  <c r="I38" i="40"/>
  <c r="K39" i="40"/>
  <c r="G39" i="40"/>
  <c r="C39" i="40"/>
  <c r="E41" i="40"/>
  <c r="F41" i="40" s="1"/>
  <c r="D42" i="40"/>
  <c r="I42" i="40"/>
  <c r="B43" i="40"/>
  <c r="K43" i="40"/>
  <c r="G43" i="40"/>
  <c r="E50" i="40"/>
  <c r="F50" i="40" s="1"/>
  <c r="D56" i="40"/>
  <c r="I56" i="40"/>
  <c r="K57" i="40"/>
  <c r="G57" i="40"/>
  <c r="G58" i="40"/>
  <c r="G59" i="40"/>
  <c r="G60" i="40"/>
  <c r="G63" i="40"/>
  <c r="K66" i="40"/>
  <c r="K96" i="40"/>
  <c r="C141" i="40"/>
  <c r="I84" i="40"/>
  <c r="D84" i="40"/>
  <c r="C84" i="40"/>
  <c r="K68" i="40"/>
  <c r="G68" i="40"/>
  <c r="I68" i="40"/>
  <c r="D68" i="40"/>
  <c r="K84" i="40"/>
  <c r="K67" i="40"/>
  <c r="G67" i="40"/>
  <c r="E67" i="40"/>
  <c r="F67" i="40" s="1"/>
  <c r="K70" i="40"/>
  <c r="G70" i="40"/>
  <c r="C70" i="40"/>
  <c r="E70" i="40"/>
  <c r="F70" i="40" s="1"/>
  <c r="I70" i="40"/>
  <c r="D70" i="40"/>
  <c r="B78" i="40"/>
  <c r="K78" i="40"/>
  <c r="E78" i="40"/>
  <c r="F78" i="40" s="1"/>
  <c r="I78" i="40"/>
  <c r="D78" i="40"/>
  <c r="G78" i="40"/>
  <c r="I96" i="40"/>
  <c r="D96" i="40"/>
  <c r="C96" i="40"/>
  <c r="J141" i="40"/>
  <c r="B141" i="40"/>
  <c r="K141" i="40"/>
  <c r="E141" i="40"/>
  <c r="F141" i="40" s="1"/>
  <c r="I141" i="40"/>
  <c r="D141" i="40"/>
  <c r="B69" i="40"/>
  <c r="K69" i="40"/>
  <c r="G69" i="40"/>
  <c r="C69" i="40"/>
  <c r="E71" i="40"/>
  <c r="F71" i="40" s="1"/>
  <c r="D77" i="40"/>
  <c r="I77" i="40"/>
  <c r="E84" i="40"/>
  <c r="F84" i="40" s="1"/>
  <c r="D87" i="40"/>
  <c r="I87" i="40"/>
  <c r="C90" i="40"/>
  <c r="B90" i="40"/>
  <c r="E96" i="40"/>
  <c r="F96" i="40" s="1"/>
  <c r="D99" i="40"/>
  <c r="I99" i="40"/>
  <c r="C100" i="40"/>
  <c r="B100" i="40"/>
  <c r="E103" i="40"/>
  <c r="F103" i="40" s="1"/>
  <c r="C106" i="40"/>
  <c r="B106" i="40"/>
  <c r="E108" i="40"/>
  <c r="F108" i="40" s="1"/>
  <c r="D109" i="40"/>
  <c r="I109" i="40"/>
  <c r="C110" i="40"/>
  <c r="B110" i="40"/>
  <c r="E111" i="40"/>
  <c r="F111" i="40" s="1"/>
  <c r="D112" i="40"/>
  <c r="I112" i="40"/>
  <c r="C113" i="40"/>
  <c r="B113" i="40"/>
  <c r="E115" i="40"/>
  <c r="F115" i="40" s="1"/>
  <c r="D116" i="40"/>
  <c r="I116" i="40"/>
  <c r="E118" i="40"/>
  <c r="F118" i="40" s="1"/>
  <c r="D120" i="40"/>
  <c r="I120" i="40"/>
  <c r="C121" i="40"/>
  <c r="B121" i="40"/>
  <c r="D150" i="40"/>
  <c r="J150" i="40"/>
  <c r="B150" i="40"/>
  <c r="I124" i="40"/>
  <c r="C125" i="40"/>
  <c r="J186" i="40"/>
  <c r="E186" i="40"/>
  <c r="C186" i="40"/>
  <c r="K186" i="40"/>
  <c r="G186" i="40"/>
  <c r="B186" i="40"/>
  <c r="B107" i="40"/>
  <c r="K112" i="40"/>
  <c r="B114" i="40"/>
  <c r="E116" i="40"/>
  <c r="F116" i="40" s="1"/>
  <c r="K116" i="40"/>
  <c r="E120" i="40"/>
  <c r="F120" i="40" s="1"/>
  <c r="K120" i="40"/>
  <c r="D121" i="40"/>
  <c r="I121" i="40"/>
  <c r="B122" i="40"/>
  <c r="C124" i="40"/>
  <c r="K124" i="40"/>
  <c r="D126" i="40"/>
  <c r="I172" i="40"/>
  <c r="D172" i="40"/>
  <c r="G172" i="40"/>
  <c r="B172" i="40"/>
  <c r="K172" i="40"/>
  <c r="E172" i="40"/>
  <c r="I177" i="40"/>
  <c r="D177" i="40"/>
  <c r="B177" i="40"/>
  <c r="K177" i="40"/>
  <c r="E177" i="40"/>
  <c r="C183" i="40"/>
  <c r="E69" i="40"/>
  <c r="F69" i="40" s="1"/>
  <c r="K71" i="40"/>
  <c r="G71" i="40"/>
  <c r="C71" i="40"/>
  <c r="B84" i="40"/>
  <c r="E90" i="40"/>
  <c r="F90" i="40" s="1"/>
  <c r="K90" i="40"/>
  <c r="E100" i="40"/>
  <c r="F100" i="40" s="1"/>
  <c r="K100" i="40"/>
  <c r="C103" i="40"/>
  <c r="B103" i="40"/>
  <c r="E106" i="40"/>
  <c r="F106" i="40" s="1"/>
  <c r="K106" i="40"/>
  <c r="D107" i="40"/>
  <c r="I107" i="40"/>
  <c r="C108" i="40"/>
  <c r="B108" i="40"/>
  <c r="E110" i="40"/>
  <c r="F110" i="40" s="1"/>
  <c r="K110" i="40"/>
  <c r="C111" i="40"/>
  <c r="B111" i="40"/>
  <c r="E113" i="40"/>
  <c r="F113" i="40" s="1"/>
  <c r="K113" i="40"/>
  <c r="D114" i="40"/>
  <c r="I114" i="40"/>
  <c r="C115" i="40"/>
  <c r="B115" i="40"/>
  <c r="C118" i="40"/>
  <c r="E121" i="40"/>
  <c r="F121" i="40" s="1"/>
  <c r="D122" i="40"/>
  <c r="I122" i="40"/>
  <c r="D125" i="40"/>
  <c r="B125" i="40"/>
  <c r="I126" i="40"/>
  <c r="C172" i="40"/>
  <c r="C177" i="40"/>
  <c r="B99" i="40"/>
  <c r="D103" i="40"/>
  <c r="E107" i="40"/>
  <c r="F107" i="40" s="1"/>
  <c r="K107" i="40"/>
  <c r="D108" i="40"/>
  <c r="B109" i="40"/>
  <c r="D111" i="40"/>
  <c r="B112" i="40"/>
  <c r="E114" i="40"/>
  <c r="F114" i="40" s="1"/>
  <c r="K114" i="40"/>
  <c r="D115" i="40"/>
  <c r="B116" i="40"/>
  <c r="D118" i="40"/>
  <c r="B120" i="40"/>
  <c r="D124" i="40"/>
  <c r="I183" i="40"/>
  <c r="D183" i="40"/>
  <c r="K183" i="40"/>
  <c r="G183" i="40"/>
  <c r="B183" i="40"/>
  <c r="J183" i="40"/>
  <c r="E183" i="40"/>
  <c r="B191" i="40"/>
  <c r="G191" i="40"/>
  <c r="K191" i="40"/>
  <c r="C200" i="40"/>
  <c r="I200" i="40"/>
  <c r="C201" i="40"/>
  <c r="I202" i="40"/>
  <c r="D202" i="40"/>
  <c r="D203" i="40"/>
  <c r="K203" i="40"/>
  <c r="D204" i="40"/>
  <c r="J204" i="40"/>
  <c r="I219" i="40"/>
  <c r="D219" i="40"/>
  <c r="I233" i="40"/>
  <c r="C235" i="40"/>
  <c r="I271" i="40"/>
  <c r="D271" i="40"/>
  <c r="K271" i="40"/>
  <c r="G271" i="40"/>
  <c r="J271" i="40"/>
  <c r="C271" i="40"/>
  <c r="D180" i="40"/>
  <c r="D182" i="40"/>
  <c r="E188" i="40"/>
  <c r="J188" i="40"/>
  <c r="C191" i="40"/>
  <c r="E194" i="40"/>
  <c r="J194" i="40"/>
  <c r="D200" i="40"/>
  <c r="K200" i="40"/>
  <c r="D201" i="40"/>
  <c r="J201" i="40"/>
  <c r="B202" i="40"/>
  <c r="B207" i="40"/>
  <c r="J207" i="40"/>
  <c r="I208" i="40"/>
  <c r="C216" i="40"/>
  <c r="K216" i="40"/>
  <c r="G216" i="40"/>
  <c r="B216" i="40"/>
  <c r="G219" i="40"/>
  <c r="J219" i="40"/>
  <c r="I256" i="40"/>
  <c r="D256" i="40"/>
  <c r="K256" i="40"/>
  <c r="J256" i="40"/>
  <c r="C256" i="40"/>
  <c r="B256" i="40"/>
  <c r="J292" i="40"/>
  <c r="C292" i="40"/>
  <c r="K292" i="40"/>
  <c r="G292" i="40"/>
  <c r="I292" i="40"/>
  <c r="D292" i="40"/>
  <c r="J203" i="40"/>
  <c r="E203" i="40"/>
  <c r="K204" i="40"/>
  <c r="G204" i="40"/>
  <c r="B204" i="40"/>
  <c r="K233" i="40"/>
  <c r="B233" i="40"/>
  <c r="J233" i="40"/>
  <c r="I235" i="40"/>
  <c r="D235" i="40"/>
  <c r="D127" i="40"/>
  <c r="D130" i="40"/>
  <c r="C171" i="40"/>
  <c r="B173" i="40"/>
  <c r="B180" i="40"/>
  <c r="G180" i="40"/>
  <c r="C197" i="40"/>
  <c r="B182" i="40"/>
  <c r="G182" i="40"/>
  <c r="C188" i="40"/>
  <c r="E191" i="40"/>
  <c r="C194" i="40"/>
  <c r="D195" i="40"/>
  <c r="J195" i="40"/>
  <c r="B200" i="40"/>
  <c r="J200" i="40"/>
  <c r="E200" i="40"/>
  <c r="G201" i="40"/>
  <c r="E202" i="40"/>
  <c r="K202" i="40"/>
  <c r="C203" i="40"/>
  <c r="I203" i="40"/>
  <c r="C204" i="40"/>
  <c r="I204" i="40"/>
  <c r="C205" i="40"/>
  <c r="I212" i="40"/>
  <c r="D212" i="40"/>
  <c r="D207" i="40"/>
  <c r="K208" i="40"/>
  <c r="B208" i="40"/>
  <c r="J208" i="40"/>
  <c r="E208" i="40"/>
  <c r="J216" i="40"/>
  <c r="K219" i="40"/>
  <c r="K235" i="40"/>
  <c r="C246" i="40"/>
  <c r="K246" i="40"/>
  <c r="G246" i="40"/>
  <c r="J246" i="40"/>
  <c r="C247" i="40"/>
  <c r="K247" i="40"/>
  <c r="G247" i="40"/>
  <c r="B247" i="40"/>
  <c r="J247" i="40"/>
  <c r="C253" i="40"/>
  <c r="K253" i="40"/>
  <c r="G253" i="40"/>
  <c r="J253" i="40"/>
  <c r="J267" i="40"/>
  <c r="C267" i="40"/>
  <c r="K267" i="40"/>
  <c r="G267" i="40"/>
  <c r="I267" i="40"/>
  <c r="D267" i="40"/>
  <c r="I296" i="40"/>
  <c r="D296" i="40"/>
  <c r="K296" i="40"/>
  <c r="G296" i="40"/>
  <c r="J296" i="40"/>
  <c r="J272" i="40"/>
  <c r="C272" i="40"/>
  <c r="K272" i="40"/>
  <c r="G272" i="40"/>
  <c r="I282" i="40"/>
  <c r="K282" i="40"/>
  <c r="G282" i="40"/>
  <c r="J282" i="40"/>
  <c r="J298" i="40"/>
  <c r="C298" i="40"/>
  <c r="K298" i="40"/>
  <c r="G298" i="40"/>
  <c r="I302" i="40"/>
  <c r="D302" i="40"/>
  <c r="K302" i="40"/>
  <c r="G302" i="40"/>
  <c r="B302" i="40"/>
  <c r="J302" i="40"/>
  <c r="E207" i="40"/>
  <c r="D217" i="40"/>
  <c r="E219" i="40"/>
  <c r="J235" i="40"/>
  <c r="D242" i="40"/>
  <c r="I242" i="40"/>
  <c r="D249" i="40"/>
  <c r="I249" i="40"/>
  <c r="J258" i="40"/>
  <c r="K259" i="40"/>
  <c r="G259" i="40"/>
  <c r="C260" i="40"/>
  <c r="J260" i="40"/>
  <c r="D272" i="40"/>
  <c r="J280" i="40"/>
  <c r="C280" i="40"/>
  <c r="K280" i="40"/>
  <c r="G280" i="40"/>
  <c r="I284" i="40"/>
  <c r="D284" i="40"/>
  <c r="K284" i="40"/>
  <c r="G284" i="40"/>
  <c r="J284" i="40"/>
  <c r="C296" i="40"/>
  <c r="D298" i="40"/>
  <c r="J304" i="40"/>
  <c r="C304" i="40"/>
  <c r="K304" i="40"/>
  <c r="G304" i="40"/>
  <c r="I309" i="40"/>
  <c r="D309" i="40"/>
  <c r="I313" i="40"/>
  <c r="D313" i="40"/>
  <c r="B235" i="40"/>
  <c r="G235" i="40"/>
  <c r="D241" i="40"/>
  <c r="D248" i="40"/>
  <c r="C258" i="40"/>
  <c r="C259" i="40"/>
  <c r="J261" i="40"/>
  <c r="C261" i="40"/>
  <c r="I252" i="40"/>
  <c r="D252" i="40"/>
  <c r="K252" i="40"/>
  <c r="G252" i="40"/>
  <c r="B252" i="40"/>
  <c r="J252" i="40"/>
  <c r="I272" i="40"/>
  <c r="C282" i="40"/>
  <c r="D280" i="40"/>
  <c r="J287" i="40"/>
  <c r="C287" i="40"/>
  <c r="K287" i="40"/>
  <c r="G287" i="40"/>
  <c r="I291" i="40"/>
  <c r="D291" i="40"/>
  <c r="K291" i="40"/>
  <c r="G291" i="40"/>
  <c r="J291" i="40"/>
  <c r="I298" i="40"/>
  <c r="C302" i="40"/>
  <c r="D304" i="40"/>
  <c r="K309" i="40"/>
  <c r="J310" i="40"/>
  <c r="C310" i="40"/>
  <c r="K310" i="40"/>
  <c r="G310" i="40"/>
  <c r="K313" i="40"/>
  <c r="D300" i="40"/>
  <c r="D308" i="40"/>
  <c r="J309" i="40"/>
  <c r="D312" i="40"/>
  <c r="J313" i="40"/>
  <c r="D262" i="40"/>
  <c r="J263" i="40"/>
  <c r="D269" i="40"/>
  <c r="J270" i="40"/>
  <c r="D273" i="40"/>
  <c r="J274" i="40"/>
  <c r="D281" i="40"/>
  <c r="J283" i="40"/>
  <c r="D290" i="40"/>
  <c r="D293" i="40"/>
  <c r="J294" i="40"/>
  <c r="D307" i="40"/>
  <c r="I307" i="40"/>
  <c r="G309" i="40"/>
  <c r="D311" i="40"/>
  <c r="G313" i="40"/>
  <c r="B262" i="40"/>
  <c r="G262" i="40"/>
  <c r="C263" i="40"/>
  <c r="C270" i="40"/>
  <c r="G273" i="40"/>
  <c r="C274" i="40"/>
  <c r="G281" i="40"/>
  <c r="C283" i="40"/>
  <c r="G290" i="40"/>
  <c r="G293" i="40"/>
  <c r="C294" i="40"/>
  <c r="G307" i="40"/>
  <c r="P74" i="40" l="1"/>
  <c r="S402" i="15" l="1"/>
  <c r="C14" i="40" l="1"/>
  <c r="C14" i="41"/>
  <c r="Z213" i="15"/>
  <c r="Z212" i="15"/>
  <c r="Z211" i="15"/>
  <c r="Z210" i="15"/>
  <c r="Z209" i="15"/>
  <c r="Z524" i="15"/>
  <c r="AA524" i="15" s="1"/>
  <c r="Z526" i="15"/>
  <c r="AA526" i="15" s="1"/>
  <c r="E2113" i="15"/>
  <c r="Z1799" i="15" l="1"/>
  <c r="Z1800" i="15"/>
  <c r="Z1801" i="15"/>
  <c r="Z1802" i="15"/>
  <c r="Z1803" i="15"/>
  <c r="Z1804" i="15"/>
  <c r="Z1798" i="15"/>
  <c r="E1933" i="15"/>
  <c r="Z1927" i="15"/>
  <c r="Z1928" i="15"/>
  <c r="Z1929" i="15"/>
  <c r="Z1930" i="15"/>
  <c r="Z1933" i="15"/>
  <c r="Z1932" i="15"/>
  <c r="Z1931" i="15"/>
  <c r="Z1938" i="15"/>
  <c r="Z1939" i="15"/>
  <c r="Z1978" i="15"/>
  <c r="Z1979" i="15"/>
  <c r="Z1980" i="15"/>
  <c r="Z1981" i="15"/>
  <c r="AA1981" i="15" s="1"/>
  <c r="Z1977" i="15"/>
  <c r="Z1984" i="15"/>
  <c r="Z1985" i="15"/>
  <c r="Z1986" i="15"/>
  <c r="Z1987" i="15"/>
  <c r="AA1987" i="15" s="1"/>
  <c r="Z1983" i="15"/>
  <c r="Z2214" i="15"/>
  <c r="Z2215" i="15"/>
  <c r="Z2216" i="15"/>
  <c r="Z2217" i="15"/>
  <c r="Z2218" i="15"/>
  <c r="Z2219" i="15"/>
  <c r="Z2220" i="15"/>
  <c r="Z2221" i="15"/>
  <c r="Z2222" i="15"/>
  <c r="Z2223" i="15"/>
  <c r="Z2224" i="15"/>
  <c r="Z2225" i="15"/>
  <c r="Z2213" i="15"/>
  <c r="Z459" i="15"/>
  <c r="Z458" i="15"/>
  <c r="G270" i="40" l="1"/>
  <c r="G269" i="41"/>
  <c r="G269" i="40"/>
  <c r="G268" i="41"/>
  <c r="Q1933" i="15"/>
  <c r="O1933" i="15"/>
  <c r="P1933" i="15"/>
  <c r="Z374" i="15"/>
  <c r="Z375" i="15"/>
  <c r="Z373" i="15"/>
  <c r="S375" i="15"/>
  <c r="Z748" i="15"/>
  <c r="Z749" i="15"/>
  <c r="Z747" i="15"/>
  <c r="S749" i="15"/>
  <c r="Z468" i="15"/>
  <c r="Z469" i="15"/>
  <c r="Z470" i="15"/>
  <c r="Z471" i="15"/>
  <c r="Z473" i="15"/>
  <c r="Z474" i="15"/>
  <c r="Z475" i="15"/>
  <c r="C10" i="40" l="1"/>
  <c r="C10" i="41"/>
  <c r="C35" i="40"/>
  <c r="C35" i="41"/>
  <c r="E265" i="40"/>
  <c r="Z451" i="15"/>
  <c r="Z452" i="15"/>
  <c r="Z448" i="15"/>
  <c r="Z1000" i="15"/>
  <c r="Z1001" i="15"/>
  <c r="Z1002" i="15"/>
  <c r="Z1003" i="15"/>
  <c r="Z999" i="15"/>
  <c r="Z580" i="15"/>
  <c r="Z581" i="15"/>
  <c r="Z579" i="15"/>
  <c r="J619" i="15"/>
  <c r="Z619" i="15"/>
  <c r="AC619" i="15"/>
  <c r="Z621" i="15"/>
  <c r="J621" i="15"/>
  <c r="E621" i="15"/>
  <c r="AC620" i="15"/>
  <c r="Z620" i="15"/>
  <c r="J620" i="15"/>
  <c r="Z2645" i="15"/>
  <c r="Z2646" i="15"/>
  <c r="Z2647" i="15"/>
  <c r="Z2648" i="15"/>
  <c r="Z2649" i="15"/>
  <c r="Z2636" i="15"/>
  <c r="Z2637" i="15"/>
  <c r="Z2638" i="15"/>
  <c r="Z2639" i="15"/>
  <c r="Z2640" i="15"/>
  <c r="Z2641" i="15"/>
  <c r="Z2642" i="15"/>
  <c r="Z2643" i="15"/>
  <c r="Z2635" i="15"/>
  <c r="J1226" i="15"/>
  <c r="AC1225" i="15"/>
  <c r="J1225" i="15"/>
  <c r="AC1224" i="15"/>
  <c r="J1224" i="15"/>
  <c r="AC1223" i="15"/>
  <c r="J1223" i="15"/>
  <c r="AC1222" i="15"/>
  <c r="J1222" i="15"/>
  <c r="AC1221" i="15"/>
  <c r="J1221" i="15"/>
  <c r="J1213" i="15"/>
  <c r="AC1213" i="15"/>
  <c r="J1214" i="15"/>
  <c r="AC1214" i="15"/>
  <c r="J1215" i="15"/>
  <c r="AC1215" i="15"/>
  <c r="J1216" i="15"/>
  <c r="AC1216" i="15"/>
  <c r="J1217" i="15"/>
  <c r="AC1217" i="15"/>
  <c r="J64" i="40" l="1"/>
  <c r="J64" i="41"/>
  <c r="J32" i="40"/>
  <c r="J32" i="41"/>
  <c r="B32" i="40"/>
  <c r="B32" i="41"/>
  <c r="S621" i="15"/>
  <c r="J1219" i="15"/>
  <c r="AC1218" i="15"/>
  <c r="J63" i="41" s="1"/>
  <c r="J1218" i="15"/>
  <c r="C32" i="40" l="1"/>
  <c r="C32" i="41"/>
  <c r="J63" i="40"/>
  <c r="H63" i="40"/>
  <c r="G335" i="15"/>
  <c r="G118" i="41" s="1"/>
  <c r="G299" i="15"/>
  <c r="J297" i="15"/>
  <c r="AC297" i="15"/>
  <c r="Z128" i="15"/>
  <c r="Z127" i="15"/>
  <c r="G128" i="15"/>
  <c r="G87" i="41" s="1"/>
  <c r="Z335" i="15"/>
  <c r="Z334" i="15"/>
  <c r="Z1697" i="15"/>
  <c r="Z1698" i="15"/>
  <c r="Z1694" i="15"/>
  <c r="G143" i="15"/>
  <c r="Z179" i="15"/>
  <c r="Z180" i="15"/>
  <c r="Z178" i="15"/>
  <c r="G180" i="15"/>
  <c r="Z112" i="15"/>
  <c r="Z113" i="15"/>
  <c r="Z111" i="15"/>
  <c r="Z288" i="15"/>
  <c r="Z289" i="15"/>
  <c r="Z287" i="15"/>
  <c r="G289" i="15"/>
  <c r="Z1610" i="15"/>
  <c r="Z1611" i="15"/>
  <c r="Z1612" i="15"/>
  <c r="Z1613" i="15"/>
  <c r="Z1609" i="15"/>
  <c r="Z1679" i="15"/>
  <c r="Z1680" i="15"/>
  <c r="Z1681" i="15"/>
  <c r="Z1682" i="15"/>
  <c r="Z1678" i="15"/>
  <c r="G110" i="40" l="1"/>
  <c r="G110" i="41"/>
  <c r="G113" i="40"/>
  <c r="G113" i="41"/>
  <c r="G99" i="40"/>
  <c r="G99" i="41"/>
  <c r="G91" i="40"/>
  <c r="G91" i="41"/>
  <c r="G118" i="40"/>
  <c r="G87" i="40"/>
  <c r="Z648" i="15"/>
  <c r="Z649" i="15"/>
  <c r="Z647" i="15"/>
  <c r="Z1852" i="15"/>
  <c r="Z1853" i="15"/>
  <c r="AA1853" i="15" s="1"/>
  <c r="Z1851" i="15"/>
  <c r="Q2649" i="15"/>
  <c r="P2649" i="15"/>
  <c r="O2649" i="15"/>
  <c r="Q2643" i="15"/>
  <c r="P2643" i="15"/>
  <c r="O2643" i="15"/>
  <c r="H71" i="40"/>
  <c r="Z1347" i="15"/>
  <c r="J1347" i="15"/>
  <c r="AC1346" i="15"/>
  <c r="Z1346" i="15"/>
  <c r="J1346" i="15"/>
  <c r="AC1345" i="15"/>
  <c r="Z1345" i="15"/>
  <c r="J1345" i="15"/>
  <c r="AC1344" i="15"/>
  <c r="Z1344" i="15"/>
  <c r="J1344" i="15"/>
  <c r="AC1343" i="15"/>
  <c r="Z1343" i="15"/>
  <c r="J1343" i="15"/>
  <c r="Z1341" i="15"/>
  <c r="J1341" i="15"/>
  <c r="AC1340" i="15"/>
  <c r="J70" i="41" s="1"/>
  <c r="Z1340" i="15"/>
  <c r="J1340" i="15"/>
  <c r="AC1339" i="15"/>
  <c r="Z1339" i="15"/>
  <c r="J1339" i="15"/>
  <c r="AC1338" i="15"/>
  <c r="Z1338" i="15"/>
  <c r="J1338" i="15"/>
  <c r="AC1337" i="15"/>
  <c r="Z1337" i="15"/>
  <c r="J1337" i="15"/>
  <c r="G263" i="40" l="1"/>
  <c r="P4" i="40" s="1"/>
  <c r="G262" i="41"/>
  <c r="P4" i="41" s="1"/>
  <c r="J71" i="40"/>
  <c r="J71" i="41"/>
  <c r="E306" i="41"/>
  <c r="E305" i="41"/>
  <c r="J70" i="40"/>
  <c r="H70" i="40"/>
  <c r="H69" i="40"/>
  <c r="Z1335" i="15"/>
  <c r="J1335" i="15"/>
  <c r="AC1334" i="15"/>
  <c r="Z1334" i="15"/>
  <c r="J1334" i="15"/>
  <c r="AC1333" i="15"/>
  <c r="Z1333" i="15"/>
  <c r="J1333" i="15"/>
  <c r="AC1332" i="15"/>
  <c r="Z1332" i="15"/>
  <c r="J1332" i="15"/>
  <c r="AC1331" i="15"/>
  <c r="Z1331" i="15"/>
  <c r="J1331" i="15"/>
  <c r="AC1330" i="15"/>
  <c r="Z1330" i="15"/>
  <c r="J1330" i="15"/>
  <c r="AC1329" i="15"/>
  <c r="Z1329" i="15"/>
  <c r="J1329" i="15"/>
  <c r="Z2468" i="15"/>
  <c r="S1275" i="15"/>
  <c r="C66" i="41" s="1"/>
  <c r="J69" i="40" l="1"/>
  <c r="J69" i="41"/>
  <c r="C66" i="40"/>
  <c r="Q1698" i="15" l="1"/>
  <c r="P1698" i="15"/>
  <c r="O1698" i="15"/>
  <c r="J749" i="15"/>
  <c r="AC748" i="15"/>
  <c r="J748" i="15"/>
  <c r="AC747" i="15"/>
  <c r="J747" i="15"/>
  <c r="J35" i="40" l="1"/>
  <c r="J35" i="41"/>
  <c r="E244" i="41"/>
  <c r="E245" i="40"/>
  <c r="Z2470" i="15"/>
  <c r="E2470" i="15"/>
  <c r="Z2469" i="15"/>
  <c r="Z2467" i="15"/>
  <c r="Z2466" i="15"/>
  <c r="Z2465" i="15"/>
  <c r="Z2464" i="15"/>
  <c r="Z2463" i="15"/>
  <c r="Z2462" i="15"/>
  <c r="Z2461" i="15"/>
  <c r="AC1319" i="15"/>
  <c r="AC1320" i="15"/>
  <c r="AC1321" i="15"/>
  <c r="AC1322" i="15"/>
  <c r="AC1323" i="15"/>
  <c r="AC1324" i="15"/>
  <c r="AC1325" i="15"/>
  <c r="AC1326" i="15"/>
  <c r="Z1319" i="15"/>
  <c r="Z1320" i="15"/>
  <c r="Z1321" i="15"/>
  <c r="Z1322" i="15"/>
  <c r="Z1323" i="15"/>
  <c r="Z1324" i="15"/>
  <c r="Z1325" i="15"/>
  <c r="J1319" i="15"/>
  <c r="J1320" i="15"/>
  <c r="J1321" i="15"/>
  <c r="J1322" i="15"/>
  <c r="J1323" i="15"/>
  <c r="J1324" i="15"/>
  <c r="J1325" i="15"/>
  <c r="H130" i="40"/>
  <c r="Z1327" i="15"/>
  <c r="J1327" i="15"/>
  <c r="Z1326" i="15"/>
  <c r="J1326" i="15"/>
  <c r="AC1273" i="15"/>
  <c r="AC1272" i="15"/>
  <c r="AC1271" i="15"/>
  <c r="AC1270" i="15"/>
  <c r="Z1270" i="15"/>
  <c r="Z1271" i="15"/>
  <c r="Z1272" i="15"/>
  <c r="Z1273" i="15"/>
  <c r="Z1275" i="15"/>
  <c r="AC1274" i="15"/>
  <c r="J66" i="41" s="1"/>
  <c r="Z1274" i="15"/>
  <c r="J130" i="40" l="1"/>
  <c r="J130" i="41"/>
  <c r="B300" i="40"/>
  <c r="B299" i="41"/>
  <c r="J66" i="40"/>
  <c r="H66" i="40"/>
  <c r="H300" i="40"/>
  <c r="O2470" i="15"/>
  <c r="P2470" i="15"/>
  <c r="Q2470" i="15"/>
  <c r="O2519" i="15" l="1"/>
  <c r="E299" i="41"/>
  <c r="J14" i="40"/>
  <c r="E300" i="40"/>
  <c r="J401" i="15"/>
  <c r="J400" i="15"/>
  <c r="J143" i="15" l="1"/>
  <c r="E143" i="15"/>
  <c r="AC142" i="15"/>
  <c r="J142" i="15"/>
  <c r="AC141" i="15"/>
  <c r="J141" i="15"/>
  <c r="J128" i="15"/>
  <c r="E128" i="15"/>
  <c r="B87" i="41" s="1"/>
  <c r="AC127" i="15"/>
  <c r="J87" i="41" s="1"/>
  <c r="J127" i="15"/>
  <c r="AC115" i="15"/>
  <c r="Z1895" i="15"/>
  <c r="H34" i="40"/>
  <c r="J670" i="15"/>
  <c r="H33" i="40"/>
  <c r="AC672" i="15"/>
  <c r="J34" i="41" s="1"/>
  <c r="AC669" i="15"/>
  <c r="J33" i="41" s="1"/>
  <c r="J669" i="15"/>
  <c r="H103" i="40"/>
  <c r="J264" i="15"/>
  <c r="G103" i="40"/>
  <c r="AC263" i="15"/>
  <c r="J263" i="15"/>
  <c r="AC262" i="15"/>
  <c r="J262" i="15"/>
  <c r="H115" i="40"/>
  <c r="J306" i="15"/>
  <c r="AC305" i="15"/>
  <c r="J305" i="15"/>
  <c r="AC304" i="15"/>
  <c r="J304" i="15"/>
  <c r="H116" i="40"/>
  <c r="J310" i="15"/>
  <c r="AC309" i="15"/>
  <c r="J309" i="15"/>
  <c r="AC308" i="15"/>
  <c r="J308" i="15"/>
  <c r="E2066" i="15"/>
  <c r="B281" i="41" s="1"/>
  <c r="Z2063" i="15"/>
  <c r="Z2062" i="15"/>
  <c r="H282" i="40"/>
  <c r="Z2066" i="15"/>
  <c r="Z2065" i="15"/>
  <c r="Z2064" i="15"/>
  <c r="H38" i="40"/>
  <c r="J762" i="15"/>
  <c r="E762" i="15"/>
  <c r="AC761" i="15"/>
  <c r="J761" i="15"/>
  <c r="J38" i="40" l="1"/>
  <c r="J38" i="41"/>
  <c r="J115" i="40"/>
  <c r="J115" i="41"/>
  <c r="B38" i="40"/>
  <c r="B38" i="41"/>
  <c r="J91" i="40"/>
  <c r="J91" i="41"/>
  <c r="J116" i="40"/>
  <c r="J116" i="41"/>
  <c r="J104" i="40"/>
  <c r="J104" i="41"/>
  <c r="B91" i="40"/>
  <c r="B91" i="41"/>
  <c r="J103" i="40"/>
  <c r="J34" i="40"/>
  <c r="J33" i="40"/>
  <c r="B282" i="40"/>
  <c r="Q2066" i="15"/>
  <c r="O2066" i="15"/>
  <c r="P2066" i="15"/>
  <c r="J87" i="40"/>
  <c r="H87" i="40"/>
  <c r="B87" i="40"/>
  <c r="J402" i="15"/>
  <c r="J399" i="15"/>
  <c r="J398" i="15"/>
  <c r="AC274" i="15"/>
  <c r="AC340" i="15"/>
  <c r="AC339" i="15"/>
  <c r="AC338" i="15"/>
  <c r="AC337" i="15"/>
  <c r="AC334" i="15"/>
  <c r="J118" i="41" s="1"/>
  <c r="AC275" i="15"/>
  <c r="J106" i="41" s="1"/>
  <c r="AC288" i="15"/>
  <c r="J110" i="41" s="1"/>
  <c r="AC287" i="15"/>
  <c r="AC319" i="15"/>
  <c r="AC318" i="15"/>
  <c r="J276" i="15"/>
  <c r="J275" i="15"/>
  <c r="J274" i="15"/>
  <c r="E475" i="15"/>
  <c r="B24" i="41" s="1"/>
  <c r="J467" i="15"/>
  <c r="J468" i="15"/>
  <c r="J469" i="15"/>
  <c r="J470" i="15"/>
  <c r="H24" i="40"/>
  <c r="J475" i="15"/>
  <c r="J24" i="40"/>
  <c r="J474" i="15"/>
  <c r="J473" i="15"/>
  <c r="J472" i="15"/>
  <c r="J471" i="15"/>
  <c r="J117" i="40" l="1"/>
  <c r="J117" i="41"/>
  <c r="J119" i="40"/>
  <c r="J119" i="41"/>
  <c r="E281" i="41"/>
  <c r="S475" i="15"/>
  <c r="H106" i="40"/>
  <c r="H118" i="40"/>
  <c r="J110" i="40"/>
  <c r="H14" i="40"/>
  <c r="J106" i="40"/>
  <c r="J118" i="40"/>
  <c r="S459" i="15"/>
  <c r="C22" i="41" s="1"/>
  <c r="C24" i="40" l="1"/>
  <c r="C24" i="41"/>
  <c r="B24" i="40"/>
  <c r="C22" i="40"/>
  <c r="J320" i="15"/>
  <c r="J319" i="15"/>
  <c r="J318" i="15"/>
  <c r="J268" i="15"/>
  <c r="G268" i="15"/>
  <c r="AC267" i="15"/>
  <c r="J267" i="15"/>
  <c r="AC266" i="15"/>
  <c r="J266" i="15"/>
  <c r="Z2533" i="15"/>
  <c r="Z2537" i="15"/>
  <c r="Q2537" i="15"/>
  <c r="P2537" i="15"/>
  <c r="O2537" i="15"/>
  <c r="Z2536" i="15"/>
  <c r="Z2535" i="15"/>
  <c r="Z2534" i="15"/>
  <c r="H67" i="40"/>
  <c r="Z1281" i="15"/>
  <c r="J1281" i="15"/>
  <c r="E1281" i="15"/>
  <c r="B67" i="41" s="1"/>
  <c r="AC1280" i="15"/>
  <c r="Z1280" i="15"/>
  <c r="J1280" i="15"/>
  <c r="AC1279" i="15"/>
  <c r="Z1279" i="15"/>
  <c r="J1279" i="15"/>
  <c r="AC1278" i="15"/>
  <c r="Z1278" i="15"/>
  <c r="J1278" i="15"/>
  <c r="AC1277" i="15"/>
  <c r="Z1277" i="15"/>
  <c r="J1277" i="15"/>
  <c r="J67" i="40" l="1"/>
  <c r="J67" i="41"/>
  <c r="J105" i="40"/>
  <c r="J105" i="41"/>
  <c r="G105" i="40"/>
  <c r="G105" i="41"/>
  <c r="E301" i="41"/>
  <c r="B67" i="40"/>
  <c r="H302" i="40"/>
  <c r="S1281" i="15"/>
  <c r="E2109" i="15"/>
  <c r="E2225" i="15"/>
  <c r="B289" i="41" s="1"/>
  <c r="J374" i="15"/>
  <c r="J373" i="15"/>
  <c r="J1003" i="15"/>
  <c r="E1003" i="15"/>
  <c r="AC1002" i="15"/>
  <c r="J50" i="41" s="1"/>
  <c r="J1002" i="15"/>
  <c r="AC1001" i="15"/>
  <c r="J1001" i="15"/>
  <c r="AC1000" i="15"/>
  <c r="J1000" i="15"/>
  <c r="AC999" i="15"/>
  <c r="J999" i="15"/>
  <c r="J452" i="15"/>
  <c r="B23" i="40"/>
  <c r="J451" i="15"/>
  <c r="J450" i="15"/>
  <c r="J449" i="15"/>
  <c r="J448" i="15"/>
  <c r="J180" i="15"/>
  <c r="AC179" i="15"/>
  <c r="J99" i="41" s="1"/>
  <c r="J179" i="15"/>
  <c r="AC178" i="15"/>
  <c r="J178" i="15"/>
  <c r="E581" i="15"/>
  <c r="J581" i="15"/>
  <c r="AC580" i="15"/>
  <c r="J580" i="15"/>
  <c r="AC579" i="15"/>
  <c r="J579" i="15"/>
  <c r="J335" i="15"/>
  <c r="E335" i="15"/>
  <c r="B118" i="41" s="1"/>
  <c r="J334" i="15"/>
  <c r="B50" i="40" l="1"/>
  <c r="B50" i="41"/>
  <c r="B283" i="40"/>
  <c r="B282" i="41"/>
  <c r="C67" i="40"/>
  <c r="C67" i="41"/>
  <c r="B118" i="40"/>
  <c r="H290" i="40"/>
  <c r="J23" i="40"/>
  <c r="H283" i="40"/>
  <c r="H99" i="40"/>
  <c r="J50" i="40"/>
  <c r="H50" i="40"/>
  <c r="H23" i="40"/>
  <c r="J99" i="40"/>
  <c r="B290" i="40"/>
  <c r="Q2225" i="15"/>
  <c r="Q2109" i="15"/>
  <c r="S1003" i="15"/>
  <c r="C50" i="41" s="1"/>
  <c r="S581" i="15"/>
  <c r="P2109" i="15"/>
  <c r="O2109" i="15"/>
  <c r="P2225" i="15"/>
  <c r="O2225" i="15"/>
  <c r="E282" i="41" l="1"/>
  <c r="E289" i="41"/>
  <c r="C50" i="40"/>
  <c r="C23" i="40"/>
  <c r="E290" i="40"/>
  <c r="E283" i="40"/>
  <c r="Z1587" i="15"/>
  <c r="Z1588" i="15"/>
  <c r="Q1588" i="15" l="1"/>
  <c r="P1588" i="15"/>
  <c r="O1588" i="15"/>
  <c r="H267" i="40"/>
  <c r="E1939" i="15"/>
  <c r="B266" i="41" s="1"/>
  <c r="B267" i="40" l="1"/>
  <c r="P1939" i="15"/>
  <c r="P1945" i="15" s="1"/>
  <c r="O1939" i="15"/>
  <c r="Q1939" i="15"/>
  <c r="Q1945" i="15" s="1"/>
  <c r="Q1975" i="15"/>
  <c r="P1975" i="15"/>
  <c r="O1975" i="15"/>
  <c r="Z1881" i="15"/>
  <c r="Q1881" i="15"/>
  <c r="P1881" i="15"/>
  <c r="O1881" i="15"/>
  <c r="Z1880" i="15"/>
  <c r="Z1879" i="15"/>
  <c r="Z1878" i="15"/>
  <c r="Z1877" i="15"/>
  <c r="O1945" i="15" l="1"/>
  <c r="E265" i="41" s="1"/>
  <c r="E266" i="41"/>
  <c r="H208" i="40"/>
  <c r="G208" i="40"/>
  <c r="H216" i="40"/>
  <c r="E267" i="40"/>
  <c r="E2134" i="15"/>
  <c r="E266" i="40" l="1"/>
  <c r="Z1467" i="15"/>
  <c r="Z1468" i="15"/>
  <c r="Z1465" i="15"/>
  <c r="Z1464" i="15"/>
  <c r="Z1463" i="15"/>
  <c r="Z1462" i="15"/>
  <c r="Z1461" i="15"/>
  <c r="Z1460" i="15"/>
  <c r="Z1459" i="15"/>
  <c r="Z1458" i="15"/>
  <c r="Z1457" i="15"/>
  <c r="Z1456" i="15"/>
  <c r="Z1455" i="15"/>
  <c r="Z1454" i="15"/>
  <c r="Z1453" i="15"/>
  <c r="Z1452" i="15"/>
  <c r="Z1451" i="15"/>
  <c r="Z1450" i="15"/>
  <c r="Z1449" i="15"/>
  <c r="G177" i="40"/>
  <c r="E1619" i="15"/>
  <c r="B192" i="41" s="1"/>
  <c r="Z1618" i="15"/>
  <c r="Z1617" i="15"/>
  <c r="Z1616" i="15"/>
  <c r="Z1615" i="15"/>
  <c r="Q1619" i="15" l="1"/>
  <c r="B193" i="40"/>
  <c r="O1804" i="15"/>
  <c r="J459" i="15"/>
  <c r="J458" i="15"/>
  <c r="J375" i="15"/>
  <c r="H22" i="40" l="1"/>
  <c r="H256" i="40"/>
  <c r="J22" i="40"/>
  <c r="P1804" i="15"/>
  <c r="Q1804" i="15"/>
  <c r="J288" i="15"/>
  <c r="E255" i="41" l="1"/>
  <c r="E256" i="40"/>
  <c r="Z1477" i="15"/>
  <c r="Z1476" i="15"/>
  <c r="Z1830" i="15"/>
  <c r="Z1829" i="15"/>
  <c r="Z1828" i="15"/>
  <c r="Z1827" i="15"/>
  <c r="Z1826" i="15"/>
  <c r="Z733" i="15"/>
  <c r="Z779" i="15"/>
  <c r="Z741" i="15"/>
  <c r="Z740" i="15"/>
  <c r="Z739" i="15"/>
  <c r="Z737" i="15"/>
  <c r="Z736" i="15"/>
  <c r="Z735" i="15"/>
  <c r="L37" i="36" l="1"/>
  <c r="M37" i="36"/>
  <c r="L38" i="36"/>
  <c r="M38" i="36"/>
  <c r="L72" i="36"/>
  <c r="M72" i="36"/>
  <c r="B37" i="36" l="1"/>
  <c r="B38" i="36"/>
  <c r="E37" i="36"/>
  <c r="F37" i="36" s="1"/>
  <c r="G37" i="36"/>
  <c r="I37" i="36"/>
  <c r="I38" i="36"/>
  <c r="E38" i="36"/>
  <c r="F38" i="36" s="1"/>
  <c r="D37" i="36"/>
  <c r="D38" i="36"/>
  <c r="G38" i="36"/>
  <c r="D72" i="36"/>
  <c r="C72" i="36"/>
  <c r="B72" i="36"/>
  <c r="J72" i="36"/>
  <c r="E72" i="36"/>
  <c r="I72" i="36"/>
  <c r="J526" i="15"/>
  <c r="J524" i="15"/>
  <c r="J528" i="15"/>
  <c r="Z528" i="15"/>
  <c r="AC528" i="15"/>
  <c r="J529" i="15"/>
  <c r="Z529" i="15"/>
  <c r="AC529" i="15"/>
  <c r="J211" i="15"/>
  <c r="J209" i="15"/>
  <c r="J210" i="15"/>
  <c r="H141" i="40"/>
  <c r="J213" i="15"/>
  <c r="G141" i="40"/>
  <c r="J212" i="15"/>
  <c r="H150" i="40" l="1"/>
  <c r="Z1594" i="15"/>
  <c r="Q1594" i="15"/>
  <c r="P1594" i="15"/>
  <c r="O1594" i="15"/>
  <c r="Z1593" i="15"/>
  <c r="Z1592" i="15"/>
  <c r="Z1591" i="15"/>
  <c r="Z1875" i="15"/>
  <c r="Q1875" i="15"/>
  <c r="P1875" i="15"/>
  <c r="O1875" i="15"/>
  <c r="Z1874" i="15"/>
  <c r="Z1873" i="15"/>
  <c r="Z1872" i="15"/>
  <c r="Z1871" i="15"/>
  <c r="Z1897" i="15"/>
  <c r="Z1896" i="15"/>
  <c r="Z2371" i="15"/>
  <c r="Z2372" i="15"/>
  <c r="Z2373" i="15"/>
  <c r="Z2374" i="15"/>
  <c r="Z2375" i="15"/>
  <c r="Z2376" i="15"/>
  <c r="Z2377" i="15"/>
  <c r="Z2379" i="15"/>
  <c r="Z2378" i="15"/>
  <c r="G207" i="40" l="1"/>
  <c r="G188" i="40"/>
  <c r="H212" i="40"/>
  <c r="H207" i="40"/>
  <c r="H188" i="40"/>
  <c r="B291" i="40"/>
  <c r="B309" i="40" l="1"/>
  <c r="E2309" i="15"/>
  <c r="P2309" i="15" s="1"/>
  <c r="Z1850" i="15" l="1"/>
  <c r="AC35" i="15" l="1"/>
  <c r="Z35" i="15"/>
  <c r="J35" i="15"/>
  <c r="AC34" i="15"/>
  <c r="Z34" i="15"/>
  <c r="J34" i="15"/>
  <c r="H78" i="40"/>
  <c r="Z37" i="15"/>
  <c r="J37" i="15"/>
  <c r="AC36" i="15"/>
  <c r="Z36" i="15"/>
  <c r="J36" i="15"/>
  <c r="Z183" i="15"/>
  <c r="J183" i="15"/>
  <c r="AC182" i="15"/>
  <c r="J100" i="41" s="1"/>
  <c r="Z182" i="15"/>
  <c r="J182" i="15"/>
  <c r="J78" i="40" l="1"/>
  <c r="J78" i="41"/>
  <c r="J100" i="40"/>
  <c r="H100" i="40"/>
  <c r="E1981" i="15" l="1"/>
  <c r="E1987" i="15"/>
  <c r="B269" i="41" s="1"/>
  <c r="E1714" i="15"/>
  <c r="B246" i="40" l="1"/>
  <c r="B245" i="41"/>
  <c r="B269" i="40"/>
  <c r="B268" i="41"/>
  <c r="B270" i="40"/>
  <c r="H246" i="40"/>
  <c r="H269" i="40"/>
  <c r="P1981" i="15"/>
  <c r="P1714" i="15"/>
  <c r="Q1981" i="15"/>
  <c r="O1981" i="15"/>
  <c r="Q1714" i="15"/>
  <c r="O1714" i="15"/>
  <c r="E268" i="41" l="1"/>
  <c r="E245" i="41"/>
  <c r="E246" i="40"/>
  <c r="E269" i="40"/>
  <c r="G200" i="40"/>
  <c r="G197" i="40" l="1"/>
  <c r="J113" i="15"/>
  <c r="AC112" i="15"/>
  <c r="J84" i="41" s="1"/>
  <c r="J112" i="15"/>
  <c r="AC111" i="15"/>
  <c r="J111" i="15"/>
  <c r="H84" i="40" l="1"/>
  <c r="J84" i="40"/>
  <c r="O1987" i="15"/>
  <c r="H77" i="40"/>
  <c r="Z18" i="15"/>
  <c r="J18" i="15"/>
  <c r="E18" i="15"/>
  <c r="AC17" i="15"/>
  <c r="Z17" i="15"/>
  <c r="J17" i="15"/>
  <c r="AJ16" i="15"/>
  <c r="AC16" i="15"/>
  <c r="Z16" i="15"/>
  <c r="J16" i="15"/>
  <c r="J289" i="15"/>
  <c r="J287" i="15"/>
  <c r="M71" i="36"/>
  <c r="L71" i="36"/>
  <c r="M68" i="36"/>
  <c r="L68" i="36"/>
  <c r="M67" i="36"/>
  <c r="L67" i="36"/>
  <c r="M66" i="36"/>
  <c r="L66" i="36"/>
  <c r="M65" i="36"/>
  <c r="L65" i="36"/>
  <c r="M64" i="36"/>
  <c r="L64" i="36"/>
  <c r="M63" i="36"/>
  <c r="L63" i="36"/>
  <c r="M62" i="36"/>
  <c r="L62" i="36"/>
  <c r="M61" i="36"/>
  <c r="L61" i="36"/>
  <c r="M60" i="36"/>
  <c r="L60" i="36"/>
  <c r="M59" i="36"/>
  <c r="L59" i="36"/>
  <c r="M58" i="36"/>
  <c r="L58" i="36"/>
  <c r="M57" i="36"/>
  <c r="L57" i="36"/>
  <c r="M56" i="36"/>
  <c r="L56" i="36"/>
  <c r="M55" i="36"/>
  <c r="L55" i="36"/>
  <c r="M54" i="36"/>
  <c r="L54" i="36"/>
  <c r="M53" i="36"/>
  <c r="L53" i="36"/>
  <c r="M52" i="36"/>
  <c r="L52" i="36"/>
  <c r="M51" i="36"/>
  <c r="L51" i="36"/>
  <c r="M50" i="36"/>
  <c r="L50" i="36"/>
  <c r="M49" i="36"/>
  <c r="L49" i="36"/>
  <c r="M48" i="36"/>
  <c r="L48" i="36"/>
  <c r="M46" i="36"/>
  <c r="L46" i="36"/>
  <c r="M39" i="36"/>
  <c r="L39" i="36"/>
  <c r="M36" i="36"/>
  <c r="L36" i="36"/>
  <c r="M35" i="36"/>
  <c r="L35" i="36"/>
  <c r="M33" i="36"/>
  <c r="L33" i="36"/>
  <c r="M32" i="36"/>
  <c r="L32" i="36"/>
  <c r="M28" i="36"/>
  <c r="L28" i="36"/>
  <c r="M27" i="36"/>
  <c r="L27" i="36"/>
  <c r="M26" i="36"/>
  <c r="L26" i="36"/>
  <c r="M25" i="36"/>
  <c r="L25" i="36"/>
  <c r="M24" i="36"/>
  <c r="L24" i="36"/>
  <c r="M22" i="36"/>
  <c r="L22" i="36"/>
  <c r="M21" i="36"/>
  <c r="L21" i="36"/>
  <c r="M20" i="36"/>
  <c r="L20" i="36"/>
  <c r="M19" i="36"/>
  <c r="L19" i="36"/>
  <c r="M18" i="36"/>
  <c r="L18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J77" i="40" l="1"/>
  <c r="J77" i="41"/>
  <c r="B77" i="40"/>
  <c r="B77" i="41"/>
  <c r="B39" i="36"/>
  <c r="D65" i="36"/>
  <c r="H110" i="40"/>
  <c r="H270" i="40"/>
  <c r="H39" i="36"/>
  <c r="I58" i="36"/>
  <c r="I60" i="36"/>
  <c r="I62" i="36"/>
  <c r="I64" i="36"/>
  <c r="I66" i="36"/>
  <c r="I68" i="36"/>
  <c r="I48" i="36"/>
  <c r="I51" i="36"/>
  <c r="I52" i="36"/>
  <c r="I54" i="36"/>
  <c r="I56" i="36"/>
  <c r="I46" i="36"/>
  <c r="I49" i="36"/>
  <c r="I50" i="36"/>
  <c r="I53" i="36"/>
  <c r="I55" i="36"/>
  <c r="I57" i="36"/>
  <c r="I59" i="36"/>
  <c r="I61" i="36"/>
  <c r="I63" i="36"/>
  <c r="I65" i="36"/>
  <c r="I67" i="36"/>
  <c r="B63" i="36"/>
  <c r="B12" i="36"/>
  <c r="I10" i="36"/>
  <c r="P1987" i="15"/>
  <c r="Q1987" i="15"/>
  <c r="I9" i="36"/>
  <c r="I12" i="36"/>
  <c r="D8" i="36"/>
  <c r="D28" i="36"/>
  <c r="D66" i="36"/>
  <c r="G68" i="36"/>
  <c r="G25" i="36"/>
  <c r="D52" i="36"/>
  <c r="D56" i="36"/>
  <c r="I13" i="36"/>
  <c r="D19" i="36"/>
  <c r="D24" i="36"/>
  <c r="J67" i="36"/>
  <c r="I71" i="36"/>
  <c r="G12" i="36"/>
  <c r="D11" i="36"/>
  <c r="D21" i="36"/>
  <c r="D26" i="36"/>
  <c r="G67" i="36"/>
  <c r="J59" i="36"/>
  <c r="J61" i="36"/>
  <c r="J63" i="36"/>
  <c r="J65" i="36"/>
  <c r="J66" i="36"/>
  <c r="G9" i="36"/>
  <c r="D48" i="36"/>
  <c r="D51" i="36"/>
  <c r="D54" i="36"/>
  <c r="D58" i="36"/>
  <c r="D60" i="36"/>
  <c r="D62" i="36"/>
  <c r="D64" i="36"/>
  <c r="G59" i="36"/>
  <c r="G61" i="36"/>
  <c r="G63" i="36"/>
  <c r="G65" i="36"/>
  <c r="D68" i="36"/>
  <c r="J68" i="36"/>
  <c r="B71" i="36"/>
  <c r="J71" i="36"/>
  <c r="C71" i="36"/>
  <c r="D71" i="36"/>
  <c r="E71" i="36"/>
  <c r="D55" i="36"/>
  <c r="C55" i="36"/>
  <c r="J46" i="36"/>
  <c r="J49" i="36"/>
  <c r="J50" i="36"/>
  <c r="J53" i="36"/>
  <c r="J55" i="36"/>
  <c r="J57" i="36"/>
  <c r="D46" i="36"/>
  <c r="C46" i="36"/>
  <c r="D50" i="36"/>
  <c r="C50" i="36"/>
  <c r="D53" i="36"/>
  <c r="C53" i="36"/>
  <c r="D57" i="36"/>
  <c r="C57" i="36"/>
  <c r="B55" i="36"/>
  <c r="D49" i="36"/>
  <c r="C49" i="36"/>
  <c r="G46" i="36"/>
  <c r="G49" i="36"/>
  <c r="G50" i="36"/>
  <c r="G53" i="36"/>
  <c r="G55" i="36"/>
  <c r="G57" i="36"/>
  <c r="J48" i="36"/>
  <c r="J51" i="36"/>
  <c r="J52" i="36"/>
  <c r="J54" i="36"/>
  <c r="J56" i="36"/>
  <c r="J58" i="36"/>
  <c r="C59" i="36"/>
  <c r="J60" i="36"/>
  <c r="C61" i="36"/>
  <c r="J62" i="36"/>
  <c r="C63" i="36"/>
  <c r="J64" i="36"/>
  <c r="C65" i="36"/>
  <c r="C67" i="36"/>
  <c r="G52" i="36"/>
  <c r="B56" i="36"/>
  <c r="G56" i="36"/>
  <c r="D59" i="36"/>
  <c r="B60" i="36"/>
  <c r="G60" i="36"/>
  <c r="D63" i="36"/>
  <c r="G64" i="36"/>
  <c r="D67" i="36"/>
  <c r="G48" i="36"/>
  <c r="G51" i="36"/>
  <c r="G54" i="36"/>
  <c r="G58" i="36"/>
  <c r="D61" i="36"/>
  <c r="G62" i="36"/>
  <c r="B66" i="36"/>
  <c r="G66" i="36"/>
  <c r="C48" i="36"/>
  <c r="C51" i="36"/>
  <c r="C52" i="36"/>
  <c r="C54" i="36"/>
  <c r="C56" i="36"/>
  <c r="C58" i="36"/>
  <c r="C60" i="36"/>
  <c r="C62" i="36"/>
  <c r="C64" i="36"/>
  <c r="C66" i="36"/>
  <c r="C68" i="36"/>
  <c r="E36" i="36"/>
  <c r="F36" i="36" s="1"/>
  <c r="G15" i="36"/>
  <c r="D15" i="36"/>
  <c r="E16" i="36"/>
  <c r="F16" i="36" s="1"/>
  <c r="I16" i="36"/>
  <c r="G16" i="36"/>
  <c r="I20" i="36"/>
  <c r="G10" i="36"/>
  <c r="G8" i="36"/>
  <c r="E9" i="36"/>
  <c r="F9" i="36" s="1"/>
  <c r="E10" i="36"/>
  <c r="F10" i="36" s="1"/>
  <c r="G13" i="36"/>
  <c r="E20" i="36"/>
  <c r="F20" i="36" s="1"/>
  <c r="E25" i="36"/>
  <c r="F25" i="36" s="1"/>
  <c r="I25" i="36"/>
  <c r="C9" i="36"/>
  <c r="G11" i="36"/>
  <c r="E12" i="36"/>
  <c r="F12" i="36" s="1"/>
  <c r="E13" i="36"/>
  <c r="F13" i="36" s="1"/>
  <c r="G20" i="36"/>
  <c r="G24" i="36"/>
  <c r="I26" i="36"/>
  <c r="G19" i="36"/>
  <c r="I21" i="36"/>
  <c r="G28" i="36"/>
  <c r="I36" i="36"/>
  <c r="D35" i="36"/>
  <c r="D33" i="36"/>
  <c r="E35" i="36"/>
  <c r="F35" i="36" s="1"/>
  <c r="I35" i="36"/>
  <c r="D39" i="36"/>
  <c r="E33" i="36"/>
  <c r="F33" i="36" s="1"/>
  <c r="I33" i="36"/>
  <c r="E39" i="36"/>
  <c r="F39" i="36" s="1"/>
  <c r="I39" i="36"/>
  <c r="G39" i="36"/>
  <c r="D36" i="36"/>
  <c r="D32" i="36"/>
  <c r="I32" i="36"/>
  <c r="E32" i="36"/>
  <c r="G18" i="36"/>
  <c r="E8" i="36"/>
  <c r="F8" i="36" s="1"/>
  <c r="I8" i="36"/>
  <c r="E11" i="36"/>
  <c r="F11" i="36" s="1"/>
  <c r="I11" i="36"/>
  <c r="D14" i="36"/>
  <c r="E15" i="36"/>
  <c r="F15" i="36" s="1"/>
  <c r="I15" i="36"/>
  <c r="D18" i="36"/>
  <c r="E19" i="36"/>
  <c r="F19" i="36" s="1"/>
  <c r="I19" i="36"/>
  <c r="G21" i="36"/>
  <c r="D22" i="36"/>
  <c r="E24" i="36"/>
  <c r="F24" i="36" s="1"/>
  <c r="I24" i="36"/>
  <c r="G26" i="36"/>
  <c r="D27" i="36"/>
  <c r="E28" i="36"/>
  <c r="F28" i="36" s="1"/>
  <c r="I28" i="36"/>
  <c r="G14" i="36"/>
  <c r="G27" i="36"/>
  <c r="D10" i="36"/>
  <c r="D13" i="36"/>
  <c r="E14" i="36"/>
  <c r="F14" i="36" s="1"/>
  <c r="I14" i="36"/>
  <c r="B15" i="36"/>
  <c r="E18" i="36"/>
  <c r="F18" i="36" s="1"/>
  <c r="I18" i="36"/>
  <c r="E22" i="36"/>
  <c r="F22" i="36" s="1"/>
  <c r="I22" i="36"/>
  <c r="E27" i="36"/>
  <c r="F27" i="36" s="1"/>
  <c r="I27" i="36"/>
  <c r="G22" i="36"/>
  <c r="D9" i="36"/>
  <c r="D12" i="36"/>
  <c r="B14" i="36"/>
  <c r="D16" i="36"/>
  <c r="D20" i="36"/>
  <c r="E21" i="36"/>
  <c r="F21" i="36" s="1"/>
  <c r="D25" i="36"/>
  <c r="E26" i="36"/>
  <c r="F26" i="36" s="1"/>
  <c r="B27" i="36"/>
  <c r="Z1492" i="15"/>
  <c r="Z1493" i="15"/>
  <c r="Z1494" i="15"/>
  <c r="E269" i="41" l="1"/>
  <c r="E270" i="40"/>
  <c r="Q1613" i="15"/>
  <c r="P1613" i="15"/>
  <c r="O1613" i="15"/>
  <c r="Q1682" i="15"/>
  <c r="P1682" i="15"/>
  <c r="O1682" i="15"/>
  <c r="H200" i="40" l="1"/>
  <c r="H197" i="40"/>
  <c r="Q1969" i="15"/>
  <c r="P1969" i="15"/>
  <c r="O1969" i="15"/>
  <c r="H217" i="40" l="1"/>
  <c r="G649" i="15"/>
  <c r="H125" i="40"/>
  <c r="J649" i="15"/>
  <c r="AC648" i="15"/>
  <c r="J648" i="15"/>
  <c r="AC647" i="15"/>
  <c r="J647" i="15"/>
  <c r="Z79" i="15"/>
  <c r="J79" i="15"/>
  <c r="AC78" i="15"/>
  <c r="Z78" i="15"/>
  <c r="J78" i="15"/>
  <c r="AC77" i="15"/>
  <c r="Z77" i="15"/>
  <c r="J77" i="15"/>
  <c r="J81" i="40" l="1"/>
  <c r="J81" i="41"/>
  <c r="J125" i="40"/>
  <c r="J125" i="41"/>
  <c r="G125" i="40"/>
  <c r="G125" i="41"/>
  <c r="E1268" i="15"/>
  <c r="Z1094" i="15"/>
  <c r="Z1095" i="15"/>
  <c r="Z1096" i="15"/>
  <c r="Z1097" i="15"/>
  <c r="Z1093" i="15"/>
  <c r="Z1012" i="15"/>
  <c r="Z1013" i="15"/>
  <c r="Z1014" i="15"/>
  <c r="Z1015" i="15"/>
  <c r="Z1011" i="15"/>
  <c r="B65" i="40" l="1"/>
  <c r="B65" i="41"/>
  <c r="S1268" i="15"/>
  <c r="H249" i="40"/>
  <c r="Q1676" i="15"/>
  <c r="Q1718" i="15" s="1"/>
  <c r="P1676" i="15"/>
  <c r="P1718" i="15" s="1"/>
  <c r="O1676" i="15"/>
  <c r="Q1607" i="15"/>
  <c r="P1607" i="15"/>
  <c r="O1607" i="15"/>
  <c r="Z1653" i="15"/>
  <c r="AA1653" i="15" s="1"/>
  <c r="B57" i="36"/>
  <c r="C65" i="40" l="1"/>
  <c r="C65" i="41"/>
  <c r="E250" i="40"/>
  <c r="O1718" i="15"/>
  <c r="J139" i="15"/>
  <c r="AC138" i="15"/>
  <c r="J90" i="41" s="1"/>
  <c r="J138" i="15"/>
  <c r="AC137" i="15"/>
  <c r="J137" i="15"/>
  <c r="H121" i="40"/>
  <c r="AC486" i="15"/>
  <c r="AC485" i="15"/>
  <c r="H120" i="40"/>
  <c r="J120" i="40"/>
  <c r="H112" i="40"/>
  <c r="J295" i="15"/>
  <c r="AC294" i="15"/>
  <c r="J294" i="15"/>
  <c r="H114" i="40"/>
  <c r="J302" i="15"/>
  <c r="AC301" i="15"/>
  <c r="J301" i="15"/>
  <c r="J299" i="15"/>
  <c r="AC298" i="15"/>
  <c r="J113" i="41" s="1"/>
  <c r="J298" i="15"/>
  <c r="J279" i="15"/>
  <c r="AC278" i="15"/>
  <c r="J107" i="41" s="1"/>
  <c r="J278" i="15"/>
  <c r="H109" i="40"/>
  <c r="J285" i="15"/>
  <c r="AC284" i="15"/>
  <c r="J284" i="15"/>
  <c r="AC281" i="15"/>
  <c r="AC291" i="15"/>
  <c r="J111" i="41" s="1"/>
  <c r="H108" i="40"/>
  <c r="J282" i="15"/>
  <c r="J281" i="15"/>
  <c r="J109" i="40" l="1"/>
  <c r="J109" i="41"/>
  <c r="J121" i="40"/>
  <c r="J121" i="41"/>
  <c r="J108" i="40"/>
  <c r="J108" i="41"/>
  <c r="J114" i="40"/>
  <c r="J114" i="41"/>
  <c r="J112" i="40"/>
  <c r="J112" i="41"/>
  <c r="E249" i="40"/>
  <c r="E248" i="41"/>
  <c r="H107" i="40"/>
  <c r="J90" i="40"/>
  <c r="J113" i="40"/>
  <c r="H113" i="40"/>
  <c r="J107" i="40"/>
  <c r="H90" i="40"/>
  <c r="J111" i="40"/>
  <c r="G292" i="15"/>
  <c r="G111" i="41" s="1"/>
  <c r="J291" i="15"/>
  <c r="J292" i="15"/>
  <c r="H111" i="40" l="1"/>
  <c r="G111" i="40"/>
  <c r="Z1528" i="15"/>
  <c r="Z1527" i="15"/>
  <c r="Z1480" i="15"/>
  <c r="Z1479" i="15"/>
  <c r="Z1736" i="15"/>
  <c r="Z1692" i="15"/>
  <c r="Z1691" i="15"/>
  <c r="Z1690" i="15"/>
  <c r="Z1689" i="15"/>
  <c r="Z1688" i="15"/>
  <c r="Z2545" i="15"/>
  <c r="Z2606" i="15"/>
  <c r="Z2605" i="15"/>
  <c r="Z2604" i="15"/>
  <c r="Z2603" i="15"/>
  <c r="Z2602" i="15"/>
  <c r="Z2562" i="15"/>
  <c r="Z2561" i="15"/>
  <c r="Z2560" i="15"/>
  <c r="Z2559" i="15"/>
  <c r="Z2558" i="15"/>
  <c r="Z2557" i="15"/>
  <c r="Z2548" i="15"/>
  <c r="Z2547" i="15"/>
  <c r="Z2546" i="15"/>
  <c r="Z2445" i="15"/>
  <c r="Z2444" i="15"/>
  <c r="Z2443" i="15"/>
  <c r="Z2442" i="15"/>
  <c r="Z2441" i="15"/>
  <c r="Z2440" i="15"/>
  <c r="Z2439" i="15"/>
  <c r="Z2438" i="15"/>
  <c r="Z2437" i="15"/>
  <c r="Z2397" i="15"/>
  <c r="Z2396" i="15"/>
  <c r="Z2395" i="15"/>
  <c r="Z2394" i="15"/>
  <c r="Z2393" i="15"/>
  <c r="Z2309" i="15"/>
  <c r="Z2308" i="15"/>
  <c r="Z2307" i="15"/>
  <c r="Z2306" i="15"/>
  <c r="Z2305" i="15"/>
  <c r="Z2297" i="15"/>
  <c r="Z2296" i="15"/>
  <c r="Z2295" i="15"/>
  <c r="Z2294" i="15"/>
  <c r="Z2288" i="15"/>
  <c r="Z2287" i="15"/>
  <c r="Z2286" i="15"/>
  <c r="Z2285" i="15"/>
  <c r="Z2284" i="15"/>
  <c r="Z2277" i="15"/>
  <c r="Z2276" i="15"/>
  <c r="Z2275" i="15"/>
  <c r="Z2274" i="15"/>
  <c r="Z2273" i="15"/>
  <c r="Z2271" i="15"/>
  <c r="Z2270" i="15"/>
  <c r="Z2269" i="15"/>
  <c r="Z2198" i="15"/>
  <c r="Z2197" i="15"/>
  <c r="Z2196" i="15"/>
  <c r="Z2195" i="15"/>
  <c r="Z2194" i="15"/>
  <c r="Z2134" i="15"/>
  <c r="Z2133" i="15"/>
  <c r="Z2132" i="15"/>
  <c r="Z2131" i="15"/>
  <c r="Z2130" i="15"/>
  <c r="Z2129" i="15"/>
  <c r="Z2128" i="15"/>
  <c r="Z2127" i="15"/>
  <c r="Z2125" i="15"/>
  <c r="Z2124" i="15"/>
  <c r="Z2123" i="15"/>
  <c r="Z2122" i="15"/>
  <c r="Z2121" i="15"/>
  <c r="Z2113" i="15"/>
  <c r="Z2112" i="15"/>
  <c r="Z2111" i="15"/>
  <c r="Z2102" i="15"/>
  <c r="Z2101" i="15"/>
  <c r="Z2100" i="15"/>
  <c r="Z2099" i="15"/>
  <c r="Z2098" i="15"/>
  <c r="Z2078" i="15"/>
  <c r="Z2077" i="15"/>
  <c r="Z2076" i="15"/>
  <c r="Z2075" i="15"/>
  <c r="Z2074" i="15"/>
  <c r="Z2041" i="15"/>
  <c r="Z2040" i="15"/>
  <c r="Z2039" i="15"/>
  <c r="Z2038" i="15"/>
  <c r="Z2037" i="15"/>
  <c r="Z2017" i="15"/>
  <c r="Z2016" i="15"/>
  <c r="Z2015" i="15"/>
  <c r="Z2014" i="15"/>
  <c r="Z2013" i="15"/>
  <c r="Z1999" i="15"/>
  <c r="Z1998" i="15"/>
  <c r="Z1997" i="15"/>
  <c r="Z1996" i="15"/>
  <c r="Z1995" i="15"/>
  <c r="Z1993" i="15"/>
  <c r="Z1992" i="15"/>
  <c r="Z1991" i="15"/>
  <c r="Z1990" i="15"/>
  <c r="Z1989" i="15"/>
  <c r="Z1919" i="15"/>
  <c r="Z1918" i="15"/>
  <c r="Z1917" i="15"/>
  <c r="Z1916" i="15"/>
  <c r="Z1915" i="15"/>
  <c r="Z1859" i="15"/>
  <c r="Z1858" i="15"/>
  <c r="Z1857" i="15"/>
  <c r="Z1856" i="15"/>
  <c r="Z1855" i="15"/>
  <c r="Z1848" i="15"/>
  <c r="Z1847" i="15"/>
  <c r="Z1846" i="15"/>
  <c r="Z1845" i="15"/>
  <c r="Z1844" i="15"/>
  <c r="Z1808" i="15"/>
  <c r="Z1807" i="15"/>
  <c r="Z1774" i="15"/>
  <c r="Z1772" i="15"/>
  <c r="Z1771" i="15"/>
  <c r="Z1770" i="15"/>
  <c r="Z1740" i="15"/>
  <c r="Z1739" i="15"/>
  <c r="Z1738" i="15"/>
  <c r="Z1737" i="15"/>
  <c r="Z1637" i="15"/>
  <c r="Z1636" i="15"/>
  <c r="Z1635" i="15"/>
  <c r="Z1634" i="15"/>
  <c r="Z1633" i="15"/>
  <c r="Z1508" i="15"/>
  <c r="Z1507" i="15"/>
  <c r="Z732" i="15"/>
  <c r="Z731" i="15"/>
  <c r="Z730" i="15"/>
  <c r="Z729" i="15"/>
  <c r="Z721" i="15"/>
  <c r="Z720" i="15"/>
  <c r="Z719" i="15"/>
  <c r="Z718" i="15"/>
  <c r="Z717" i="15"/>
  <c r="Z715" i="15"/>
  <c r="Z714" i="15"/>
  <c r="Z713" i="15"/>
  <c r="Z689" i="15"/>
  <c r="Z688" i="15"/>
  <c r="Z687" i="15"/>
  <c r="Z686" i="15"/>
  <c r="Z685" i="15"/>
  <c r="Z509" i="15"/>
  <c r="Z508" i="15"/>
  <c r="Z507" i="15"/>
  <c r="Z506" i="15"/>
  <c r="Z505" i="15"/>
  <c r="Z341" i="15"/>
  <c r="Z340" i="15"/>
  <c r="Z339" i="15"/>
  <c r="Z338" i="15"/>
  <c r="Z337" i="15"/>
  <c r="Z316" i="15"/>
  <c r="Z315" i="15"/>
  <c r="Z314" i="15"/>
  <c r="Z313" i="15"/>
  <c r="Z312" i="15"/>
  <c r="Z125" i="15"/>
  <c r="Z124" i="15"/>
  <c r="Z123" i="15"/>
  <c r="Z121" i="15"/>
  <c r="Z120" i="15"/>
  <c r="Z119" i="15"/>
  <c r="Z117" i="15"/>
  <c r="Z116" i="15"/>
  <c r="Z115" i="15"/>
  <c r="Z1009" i="15" l="1"/>
  <c r="Z1008" i="15"/>
  <c r="Z1007" i="15"/>
  <c r="Z1006" i="15"/>
  <c r="Z1005" i="15"/>
  <c r="Z996" i="15"/>
  <c r="Z995" i="15"/>
  <c r="Z994" i="15"/>
  <c r="Z986" i="15"/>
  <c r="Z985" i="15"/>
  <c r="Z984" i="15"/>
  <c r="Z983" i="15"/>
  <c r="Z982" i="15"/>
  <c r="Z843" i="15"/>
  <c r="Z842" i="15"/>
  <c r="Z841" i="15"/>
  <c r="Z825" i="15"/>
  <c r="Z824" i="15"/>
  <c r="Z823" i="15"/>
  <c r="Z822" i="15"/>
  <c r="Z821" i="15"/>
  <c r="Z807" i="15"/>
  <c r="Z806" i="15"/>
  <c r="Z805" i="15"/>
  <c r="Z804" i="15"/>
  <c r="Z803" i="15"/>
  <c r="Z801" i="15"/>
  <c r="Z800" i="15"/>
  <c r="Z799" i="15"/>
  <c r="Z798" i="15"/>
  <c r="Z797" i="15"/>
  <c r="Z783" i="15"/>
  <c r="Z782" i="15"/>
  <c r="Z781" i="15"/>
  <c r="Z780" i="15"/>
  <c r="Z599" i="15"/>
  <c r="Z598" i="15"/>
  <c r="Z597" i="15"/>
  <c r="Z596" i="15"/>
  <c r="Z595" i="15"/>
  <c r="Z577" i="15"/>
  <c r="Z576" i="15"/>
  <c r="Z575" i="15"/>
  <c r="Z574" i="15"/>
  <c r="Z573" i="15"/>
  <c r="Z559" i="15"/>
  <c r="Z558" i="15"/>
  <c r="Z557" i="15"/>
  <c r="Z556" i="15"/>
  <c r="Z555" i="15"/>
  <c r="Z540" i="15"/>
  <c r="Z539" i="15"/>
  <c r="Z538" i="15"/>
  <c r="Z536" i="15"/>
  <c r="Z535" i="15"/>
  <c r="Z534" i="15"/>
  <c r="Z465" i="15"/>
  <c r="Z464" i="15"/>
  <c r="Z463" i="15"/>
  <c r="Z462" i="15"/>
  <c r="Z461" i="15"/>
  <c r="Z456" i="15"/>
  <c r="Z455" i="15"/>
  <c r="Z454" i="15"/>
  <c r="Z439" i="15"/>
  <c r="Z438" i="15"/>
  <c r="Z437" i="15"/>
  <c r="Z436" i="15"/>
  <c r="Z434" i="15"/>
  <c r="Z433" i="15"/>
  <c r="Z432" i="15"/>
  <c r="Z431" i="15"/>
  <c r="Z430" i="15"/>
  <c r="Z421" i="15"/>
  <c r="Z420" i="15"/>
  <c r="Z419" i="15"/>
  <c r="Z418" i="15"/>
  <c r="Z417" i="15"/>
  <c r="Z415" i="15"/>
  <c r="Z414" i="15"/>
  <c r="Z413" i="15"/>
  <c r="Z412" i="15"/>
  <c r="Z411" i="15"/>
  <c r="Z385" i="15"/>
  <c r="Z384" i="15"/>
  <c r="Z383" i="15"/>
  <c r="Z382" i="15"/>
  <c r="Z381" i="15"/>
  <c r="Z379" i="15"/>
  <c r="Z378" i="15"/>
  <c r="Z377" i="15"/>
  <c r="S540" i="15" l="1"/>
  <c r="C15" i="36" s="1"/>
  <c r="S536" i="15" l="1"/>
  <c r="C14" i="36" s="1"/>
  <c r="H14" i="36"/>
  <c r="J536" i="15"/>
  <c r="AC535" i="15"/>
  <c r="J14" i="36" s="1"/>
  <c r="J535" i="15"/>
  <c r="AC534" i="15"/>
  <c r="J534" i="15"/>
  <c r="Z543" i="15" l="1"/>
  <c r="Z542" i="15"/>
  <c r="J543" i="15"/>
  <c r="AC542" i="15"/>
  <c r="J542" i="15"/>
  <c r="Z2330" i="15" l="1"/>
  <c r="G233" i="40" l="1"/>
  <c r="Z1490" i="15"/>
  <c r="Z1491" i="15"/>
  <c r="Z1495" i="15"/>
  <c r="Z1489" i="15"/>
  <c r="Z1058" i="15"/>
  <c r="Z1059" i="15"/>
  <c r="Z1060" i="15"/>
  <c r="Z1061" i="15"/>
  <c r="Z1057" i="15"/>
  <c r="Z1040" i="15"/>
  <c r="Z1041" i="15"/>
  <c r="Z1042" i="15"/>
  <c r="Z1043" i="15"/>
  <c r="Z1039" i="15"/>
  <c r="Z652" i="15"/>
  <c r="Z653" i="15"/>
  <c r="Z654" i="15"/>
  <c r="Z655" i="15"/>
  <c r="Z651" i="15"/>
  <c r="Z2183" i="15" l="1"/>
  <c r="Z2184" i="15"/>
  <c r="Z2185" i="15"/>
  <c r="Z2186" i="15"/>
  <c r="Z2182" i="15"/>
  <c r="Z2116" i="15"/>
  <c r="Z2117" i="15"/>
  <c r="Z2118" i="15"/>
  <c r="Z2119" i="15"/>
  <c r="Z2115" i="15"/>
  <c r="Z2249" i="15" l="1"/>
  <c r="H311" i="40"/>
  <c r="H233" i="40" l="1"/>
  <c r="Z1786" i="15"/>
  <c r="Z147" i="15"/>
  <c r="Z169" i="15"/>
  <c r="AC167" i="15"/>
  <c r="AC168" i="15"/>
  <c r="Z239" i="15"/>
  <c r="J96" i="40" l="1"/>
  <c r="J96" i="41"/>
  <c r="O1495" i="15"/>
  <c r="P1495" i="15"/>
  <c r="Q1495" i="15"/>
  <c r="E232" i="41" l="1"/>
  <c r="E233" i="40"/>
  <c r="AC551" i="15"/>
  <c r="J551" i="15"/>
  <c r="J751" i="15" l="1"/>
  <c r="Z751" i="15"/>
  <c r="AC751" i="15"/>
  <c r="H36" i="40"/>
  <c r="Z754" i="15"/>
  <c r="J754" i="15"/>
  <c r="AC753" i="15"/>
  <c r="Z753" i="15"/>
  <c r="J753" i="15"/>
  <c r="AC752" i="15"/>
  <c r="Z752" i="15"/>
  <c r="J752" i="15"/>
  <c r="H39" i="40"/>
  <c r="Z765" i="15"/>
  <c r="J765" i="15"/>
  <c r="E765" i="15"/>
  <c r="B39" i="41" s="1"/>
  <c r="AC764" i="15"/>
  <c r="Z764" i="15"/>
  <c r="J764" i="15"/>
  <c r="H37" i="40"/>
  <c r="Z759" i="15"/>
  <c r="J759" i="15"/>
  <c r="E759" i="15"/>
  <c r="B37" i="41" s="1"/>
  <c r="AC758" i="15"/>
  <c r="Z758" i="15"/>
  <c r="J758" i="15"/>
  <c r="AC757" i="15"/>
  <c r="Z757" i="15"/>
  <c r="J757" i="15"/>
  <c r="AC756" i="15"/>
  <c r="Z756" i="15"/>
  <c r="J756" i="15"/>
  <c r="J36" i="40" l="1"/>
  <c r="J36" i="41"/>
  <c r="J37" i="40"/>
  <c r="J37" i="41"/>
  <c r="J39" i="40"/>
  <c r="J39" i="41"/>
  <c r="B37" i="40"/>
  <c r="B39" i="40"/>
  <c r="Z2455" i="15"/>
  <c r="E2455" i="15"/>
  <c r="Z2454" i="15"/>
  <c r="Z2453" i="15"/>
  <c r="Z2452" i="15"/>
  <c r="Z2451" i="15"/>
  <c r="Z2450" i="15"/>
  <c r="Z2449" i="15"/>
  <c r="Z2448" i="15"/>
  <c r="Z2447" i="15"/>
  <c r="B296" i="40" l="1"/>
  <c r="B295" i="41"/>
  <c r="H296" i="40"/>
  <c r="O2455" i="15"/>
  <c r="P2455" i="15"/>
  <c r="Q2455" i="15"/>
  <c r="J147" i="15"/>
  <c r="E147" i="15"/>
  <c r="AC146" i="15"/>
  <c r="Z146" i="15"/>
  <c r="J146" i="15"/>
  <c r="AC145" i="15"/>
  <c r="Z145" i="15"/>
  <c r="J145" i="15"/>
  <c r="B92" i="40" l="1"/>
  <c r="B92" i="41"/>
  <c r="J92" i="40"/>
  <c r="J92" i="41"/>
  <c r="E295" i="41"/>
  <c r="E296" i="40"/>
  <c r="E311" i="40" l="1"/>
  <c r="Z2590" i="15"/>
  <c r="E2590" i="15"/>
  <c r="B302" i="41" s="1"/>
  <c r="Z2589" i="15"/>
  <c r="Z2588" i="15"/>
  <c r="Z2587" i="15"/>
  <c r="Z2586" i="15"/>
  <c r="Z2585" i="15"/>
  <c r="Z2584" i="15"/>
  <c r="Z2583" i="15"/>
  <c r="P2590" i="15" l="1"/>
  <c r="B303" i="40"/>
  <c r="Q2590" i="15"/>
  <c r="O2590" i="15"/>
  <c r="E2369" i="15"/>
  <c r="Z2369" i="15"/>
  <c r="Z2368" i="15"/>
  <c r="Z2367" i="15"/>
  <c r="Z2366" i="15"/>
  <c r="Z2365" i="15"/>
  <c r="B219" i="40" l="1"/>
  <c r="B218" i="41"/>
  <c r="E302" i="41"/>
  <c r="E303" i="40"/>
  <c r="E302" i="40"/>
  <c r="H219" i="40"/>
  <c r="P2369" i="15"/>
  <c r="Q2369" i="15"/>
  <c r="O2369" i="15"/>
  <c r="H261" i="40" l="1"/>
  <c r="H247" i="40"/>
  <c r="AC166" i="15" l="1"/>
  <c r="Z1669" i="15"/>
  <c r="Z1668" i="15"/>
  <c r="H201" i="40" l="1"/>
  <c r="Z167" i="15"/>
  <c r="J167" i="15"/>
  <c r="H96" i="40"/>
  <c r="J169" i="15"/>
  <c r="E169" i="15"/>
  <c r="B96" i="41" s="1"/>
  <c r="Z168" i="15"/>
  <c r="J168" i="15"/>
  <c r="Z166" i="15"/>
  <c r="J166" i="15"/>
  <c r="B96" i="40" l="1"/>
  <c r="J238" i="15"/>
  <c r="Z238" i="15"/>
  <c r="AC238" i="15"/>
  <c r="Z237" i="15"/>
  <c r="H8" i="40"/>
  <c r="J239" i="15"/>
  <c r="E239" i="15"/>
  <c r="B8" i="41" s="1"/>
  <c r="AC237" i="15"/>
  <c r="J237" i="15"/>
  <c r="J120" i="15"/>
  <c r="J121" i="15"/>
  <c r="J119" i="15"/>
  <c r="J8" i="40" l="1"/>
  <c r="J8" i="41"/>
  <c r="B8" i="40"/>
  <c r="E121" i="15"/>
  <c r="AC120" i="15"/>
  <c r="AC119" i="15"/>
  <c r="B85" i="40" l="1"/>
  <c r="B85" i="41"/>
  <c r="J85" i="40"/>
  <c r="J85" i="41"/>
  <c r="Z1268" i="15"/>
  <c r="Z1267" i="15"/>
  <c r="Z1266" i="15"/>
  <c r="Z1265" i="15"/>
  <c r="Z1264" i="15"/>
  <c r="Z1625" i="15"/>
  <c r="Z1624" i="15"/>
  <c r="Z658" i="15"/>
  <c r="Z659" i="15"/>
  <c r="Z660" i="15"/>
  <c r="Z661" i="15"/>
  <c r="Z657" i="15"/>
  <c r="Z490" i="15"/>
  <c r="Z491" i="15"/>
  <c r="Z492" i="15"/>
  <c r="Z493" i="15"/>
  <c r="Z489" i="15"/>
  <c r="Z816" i="15"/>
  <c r="Z817" i="15"/>
  <c r="Z818" i="15"/>
  <c r="Z819" i="15"/>
  <c r="Z815" i="15"/>
  <c r="Z568" i="15"/>
  <c r="Z569" i="15"/>
  <c r="Z570" i="15"/>
  <c r="Z571" i="15"/>
  <c r="Z567" i="15"/>
  <c r="AC1283" i="15"/>
  <c r="J1268" i="15"/>
  <c r="H57" i="36" l="1"/>
  <c r="Q2134" i="15"/>
  <c r="P2134" i="15"/>
  <c r="O2134" i="15"/>
  <c r="E57" i="36" l="1"/>
  <c r="Z1474" i="15" l="1"/>
  <c r="Z1473" i="15"/>
  <c r="Z2325" i="15" l="1"/>
  <c r="Z2324" i="15"/>
  <c r="Z2323" i="15"/>
  <c r="Z2322" i="15"/>
  <c r="Z2321" i="15"/>
  <c r="Z2320" i="15"/>
  <c r="Z2319" i="15"/>
  <c r="Z2318" i="15"/>
  <c r="Z2317" i="15"/>
  <c r="Z1663" i="15"/>
  <c r="Z1662" i="15"/>
  <c r="Z501" i="15" l="1"/>
  <c r="Z502" i="15"/>
  <c r="Z503" i="15"/>
  <c r="Z530" i="15"/>
  <c r="Z531" i="15"/>
  <c r="Z532" i="15"/>
  <c r="Z545" i="15"/>
  <c r="Z546" i="15"/>
  <c r="Z547" i="15"/>
  <c r="Z548" i="15"/>
  <c r="Z549" i="15"/>
  <c r="Z561" i="15"/>
  <c r="Z562" i="15"/>
  <c r="Z563" i="15"/>
  <c r="Z564" i="15"/>
  <c r="Z565" i="15"/>
  <c r="Z583" i="15"/>
  <c r="Z584" i="15"/>
  <c r="Z585" i="15"/>
  <c r="Z586" i="15"/>
  <c r="Z587" i="15"/>
  <c r="Z663" i="15"/>
  <c r="Z664" i="15"/>
  <c r="Z665" i="15"/>
  <c r="Z666" i="15"/>
  <c r="Z667" i="15"/>
  <c r="Z675" i="15"/>
  <c r="Z676" i="15"/>
  <c r="Z677" i="15"/>
  <c r="Z679" i="15"/>
  <c r="Z680" i="15"/>
  <c r="Z1654" i="15" l="1"/>
  <c r="AA1654" i="15" s="1"/>
  <c r="Z1660" i="15"/>
  <c r="Z1659" i="15"/>
  <c r="Z1657" i="15"/>
  <c r="Z1516" i="15"/>
  <c r="Z1656" i="15"/>
  <c r="G198" i="40" l="1"/>
  <c r="P166" i="40" s="1"/>
  <c r="P165" i="40" s="1"/>
  <c r="G197" i="41"/>
  <c r="F32" i="36"/>
  <c r="P132" i="40" l="1"/>
  <c r="P131" i="40" s="1"/>
  <c r="P132" i="41"/>
  <c r="P131" i="41" s="1"/>
  <c r="P166" i="41"/>
  <c r="P165" i="41" s="1"/>
  <c r="H72" i="36"/>
  <c r="F4" i="38"/>
  <c r="F31" i="38" s="1"/>
  <c r="L7" i="38"/>
  <c r="M7" i="38"/>
  <c r="L8" i="38"/>
  <c r="M8" i="38"/>
  <c r="L9" i="38"/>
  <c r="M9" i="38"/>
  <c r="L10" i="38"/>
  <c r="M10" i="38"/>
  <c r="L11" i="38"/>
  <c r="M11" i="38"/>
  <c r="L12" i="38"/>
  <c r="M12" i="38"/>
  <c r="L13" i="38"/>
  <c r="M13" i="38"/>
  <c r="L14" i="38"/>
  <c r="M14" i="38"/>
  <c r="L15" i="38"/>
  <c r="M15" i="38"/>
  <c r="L16" i="38"/>
  <c r="M16" i="38"/>
  <c r="L17" i="38"/>
  <c r="M17" i="38"/>
  <c r="L18" i="38"/>
  <c r="M18" i="38"/>
  <c r="L19" i="38"/>
  <c r="M19" i="38"/>
  <c r="L20" i="38"/>
  <c r="M20" i="38"/>
  <c r="L21" i="38"/>
  <c r="M21" i="38"/>
  <c r="L22" i="38"/>
  <c r="M22" i="38"/>
  <c r="L23" i="38"/>
  <c r="M23" i="38"/>
  <c r="L26" i="38"/>
  <c r="M26" i="38"/>
  <c r="L27" i="38"/>
  <c r="M27" i="38"/>
  <c r="L28" i="38"/>
  <c r="M28" i="38"/>
  <c r="A31" i="38"/>
  <c r="B31" i="38"/>
  <c r="E31" i="38"/>
  <c r="I31" i="38"/>
  <c r="L34" i="38"/>
  <c r="M34" i="38"/>
  <c r="L35" i="38"/>
  <c r="M35" i="38"/>
  <c r="L36" i="38"/>
  <c r="M36" i="38"/>
  <c r="L37" i="38"/>
  <c r="M37" i="38"/>
  <c r="L38" i="38"/>
  <c r="M38" i="38"/>
  <c r="L39" i="38"/>
  <c r="M39" i="38"/>
  <c r="L40" i="38"/>
  <c r="M40" i="38"/>
  <c r="L41" i="38"/>
  <c r="M41" i="38"/>
  <c r="L42" i="38"/>
  <c r="M42" i="38"/>
  <c r="L43" i="38"/>
  <c r="M43" i="38"/>
  <c r="L44" i="38"/>
  <c r="M44" i="38"/>
  <c r="L45" i="38"/>
  <c r="M45" i="38"/>
  <c r="L46" i="38"/>
  <c r="M46" i="38"/>
  <c r="L47" i="38"/>
  <c r="M47" i="38"/>
  <c r="L48" i="38"/>
  <c r="M48" i="38"/>
  <c r="L49" i="38"/>
  <c r="M49" i="38"/>
  <c r="L50" i="38"/>
  <c r="M50" i="38"/>
  <c r="L51" i="38"/>
  <c r="M51" i="38"/>
  <c r="L52" i="38"/>
  <c r="M52" i="38"/>
  <c r="L53" i="38"/>
  <c r="M53" i="38"/>
  <c r="L54" i="38"/>
  <c r="M54" i="38"/>
  <c r="L55" i="38"/>
  <c r="M55" i="38"/>
  <c r="L56" i="38"/>
  <c r="M56" i="38"/>
  <c r="L57" i="38"/>
  <c r="M57" i="38"/>
  <c r="L58" i="38"/>
  <c r="M58" i="38"/>
  <c r="F4" i="36"/>
  <c r="A43" i="36"/>
  <c r="B43" i="36"/>
  <c r="E43" i="36"/>
  <c r="I43" i="36"/>
  <c r="K2" i="15"/>
  <c r="L2" i="15" s="1"/>
  <c r="J105" i="15"/>
  <c r="Z105" i="15"/>
  <c r="AC105" i="15"/>
  <c r="J106" i="15"/>
  <c r="Z106" i="15"/>
  <c r="AC106" i="15"/>
  <c r="J107" i="15"/>
  <c r="Z107" i="15"/>
  <c r="AC107" i="15"/>
  <c r="J139" i="40" s="1"/>
  <c r="J108" i="15"/>
  <c r="Z108" i="15"/>
  <c r="AC108" i="15"/>
  <c r="E109" i="15"/>
  <c r="B7" i="41" s="1"/>
  <c r="J109" i="15"/>
  <c r="Z109" i="15"/>
  <c r="H7" i="40"/>
  <c r="J115" i="15"/>
  <c r="J116" i="15"/>
  <c r="AC116" i="15"/>
  <c r="E117" i="15"/>
  <c r="J117" i="15"/>
  <c r="J123" i="15"/>
  <c r="AC123" i="15"/>
  <c r="J124" i="15"/>
  <c r="AC124" i="15"/>
  <c r="E125" i="15"/>
  <c r="J125" i="15"/>
  <c r="J312" i="15"/>
  <c r="AC312" i="15"/>
  <c r="J313" i="15"/>
  <c r="AC313" i="15"/>
  <c r="J314" i="15"/>
  <c r="AC314" i="15"/>
  <c r="J315" i="15"/>
  <c r="AC315" i="15"/>
  <c r="J32" i="36" s="1"/>
  <c r="E316" i="15"/>
  <c r="B32" i="36" s="1"/>
  <c r="G316" i="15"/>
  <c r="G32" i="36" s="1"/>
  <c r="J316" i="15"/>
  <c r="H32" i="36"/>
  <c r="J337" i="15"/>
  <c r="J338" i="15"/>
  <c r="J339" i="15"/>
  <c r="J340" i="15"/>
  <c r="E341" i="15"/>
  <c r="J341" i="15"/>
  <c r="J377" i="15"/>
  <c r="J378" i="15"/>
  <c r="J379" i="15"/>
  <c r="J381" i="15"/>
  <c r="J382" i="15"/>
  <c r="J383" i="15"/>
  <c r="J384" i="15"/>
  <c r="J8" i="36"/>
  <c r="E385" i="15"/>
  <c r="J385" i="15"/>
  <c r="H8" i="36"/>
  <c r="J411" i="15"/>
  <c r="J412" i="15"/>
  <c r="J413" i="15"/>
  <c r="J414" i="15"/>
  <c r="J10" i="36"/>
  <c r="E415" i="15"/>
  <c r="J415" i="15"/>
  <c r="H10" i="36"/>
  <c r="J417" i="15"/>
  <c r="J418" i="15"/>
  <c r="J419" i="15"/>
  <c r="J420" i="15"/>
  <c r="J9" i="36"/>
  <c r="E421" i="15"/>
  <c r="B9" i="36" s="1"/>
  <c r="J421" i="15"/>
  <c r="H9" i="36"/>
  <c r="J430" i="15"/>
  <c r="J431" i="15"/>
  <c r="J432" i="15"/>
  <c r="J433" i="15"/>
  <c r="J19" i="40"/>
  <c r="E434" i="15"/>
  <c r="J434" i="15"/>
  <c r="J436" i="15"/>
  <c r="J437" i="15"/>
  <c r="J438" i="15"/>
  <c r="J439" i="15"/>
  <c r="E440" i="15"/>
  <c r="B11" i="36" s="1"/>
  <c r="J440" i="15"/>
  <c r="J454" i="15"/>
  <c r="J455" i="15"/>
  <c r="J13" i="36"/>
  <c r="E456" i="15"/>
  <c r="J456" i="15"/>
  <c r="H13" i="36"/>
  <c r="J461" i="15"/>
  <c r="J462" i="15"/>
  <c r="J463" i="15"/>
  <c r="J464" i="15"/>
  <c r="J12" i="36"/>
  <c r="J465" i="15"/>
  <c r="S465" i="15"/>
  <c r="C12" i="36" s="1"/>
  <c r="H12" i="36"/>
  <c r="J489" i="15"/>
  <c r="AC489" i="15"/>
  <c r="J490" i="15"/>
  <c r="AC490" i="15"/>
  <c r="J491" i="15"/>
  <c r="AC491" i="15"/>
  <c r="J492" i="15"/>
  <c r="AC492" i="15"/>
  <c r="G493" i="15"/>
  <c r="J493" i="15"/>
  <c r="H122" i="40"/>
  <c r="J501" i="15"/>
  <c r="AC501" i="15"/>
  <c r="J502" i="15"/>
  <c r="AC502" i="15"/>
  <c r="E503" i="15"/>
  <c r="J503" i="15"/>
  <c r="J505" i="15"/>
  <c r="AC505" i="15"/>
  <c r="J506" i="15"/>
  <c r="AC506" i="15"/>
  <c r="J507" i="15"/>
  <c r="AC507" i="15"/>
  <c r="J508" i="15"/>
  <c r="AC508" i="15"/>
  <c r="E509" i="15"/>
  <c r="J509" i="15"/>
  <c r="J530" i="15"/>
  <c r="AC530" i="15"/>
  <c r="J531" i="15"/>
  <c r="AC531" i="15"/>
  <c r="E532" i="15"/>
  <c r="S532" i="15" s="1"/>
  <c r="J532" i="15"/>
  <c r="J538" i="15"/>
  <c r="AC538" i="15"/>
  <c r="J539" i="15"/>
  <c r="AC539" i="15"/>
  <c r="J15" i="36" s="1"/>
  <c r="J540" i="15"/>
  <c r="H15" i="36"/>
  <c r="J545" i="15"/>
  <c r="AC545" i="15"/>
  <c r="J546" i="15"/>
  <c r="AC546" i="15"/>
  <c r="J547" i="15"/>
  <c r="AC547" i="15"/>
  <c r="J548" i="15"/>
  <c r="AC548" i="15"/>
  <c r="E549" i="15"/>
  <c r="S549" i="15" s="1"/>
  <c r="J549" i="15"/>
  <c r="J552" i="15"/>
  <c r="AC552" i="15"/>
  <c r="J27" i="41" s="1"/>
  <c r="J553" i="15"/>
  <c r="J555" i="15"/>
  <c r="AC555" i="15"/>
  <c r="J556" i="15"/>
  <c r="AC556" i="15"/>
  <c r="J557" i="15"/>
  <c r="AC557" i="15"/>
  <c r="J558" i="15"/>
  <c r="AC558" i="15"/>
  <c r="E559" i="15"/>
  <c r="B16" i="36" s="1"/>
  <c r="J559" i="15"/>
  <c r="H16" i="36"/>
  <c r="J561" i="15"/>
  <c r="AC561" i="15"/>
  <c r="J562" i="15"/>
  <c r="AC562" i="15"/>
  <c r="J563" i="15"/>
  <c r="AC563" i="15"/>
  <c r="J564" i="15"/>
  <c r="AC564" i="15"/>
  <c r="E565" i="15"/>
  <c r="S565" i="15" s="1"/>
  <c r="J565" i="15"/>
  <c r="J567" i="15"/>
  <c r="AC567" i="15"/>
  <c r="J568" i="15"/>
  <c r="AC568" i="15"/>
  <c r="J569" i="15"/>
  <c r="AC569" i="15"/>
  <c r="J570" i="15"/>
  <c r="AC570" i="15"/>
  <c r="E571" i="15"/>
  <c r="J571" i="15"/>
  <c r="J573" i="15"/>
  <c r="AC573" i="15"/>
  <c r="J574" i="15"/>
  <c r="AC574" i="15"/>
  <c r="J575" i="15"/>
  <c r="AC575" i="15"/>
  <c r="J576" i="15"/>
  <c r="AC576" i="15"/>
  <c r="J17" i="36" s="1"/>
  <c r="E577" i="15"/>
  <c r="B17" i="36" s="1"/>
  <c r="J577" i="15"/>
  <c r="J583" i="15"/>
  <c r="AC583" i="15"/>
  <c r="J584" i="15"/>
  <c r="AC584" i="15"/>
  <c r="J585" i="15"/>
  <c r="AC585" i="15"/>
  <c r="J586" i="15"/>
  <c r="AC586" i="15"/>
  <c r="E587" i="15"/>
  <c r="S587" i="15" s="1"/>
  <c r="J587" i="15"/>
  <c r="J589" i="15"/>
  <c r="Z589" i="15"/>
  <c r="AC589" i="15"/>
  <c r="J590" i="15"/>
  <c r="Z590" i="15"/>
  <c r="AC590" i="15"/>
  <c r="J591" i="15"/>
  <c r="Z591" i="15"/>
  <c r="AC591" i="15"/>
  <c r="J592" i="15"/>
  <c r="Z592" i="15"/>
  <c r="AC592" i="15"/>
  <c r="E593" i="15"/>
  <c r="J593" i="15"/>
  <c r="Z593" i="15"/>
  <c r="J595" i="15"/>
  <c r="AC595" i="15"/>
  <c r="J596" i="15"/>
  <c r="AC596" i="15"/>
  <c r="J597" i="15"/>
  <c r="AC597" i="15"/>
  <c r="J598" i="15"/>
  <c r="AC598" i="15"/>
  <c r="E599" i="15"/>
  <c r="J599" i="15"/>
  <c r="H18" i="36"/>
  <c r="J601" i="15"/>
  <c r="Z601" i="15"/>
  <c r="AC601" i="15"/>
  <c r="J602" i="15"/>
  <c r="Z602" i="15"/>
  <c r="AC602" i="15"/>
  <c r="J603" i="15"/>
  <c r="Z603" i="15"/>
  <c r="AC603" i="15"/>
  <c r="J604" i="15"/>
  <c r="Z604" i="15"/>
  <c r="AC604" i="15"/>
  <c r="E605" i="15"/>
  <c r="J605" i="15"/>
  <c r="Z605" i="15"/>
  <c r="H28" i="40"/>
  <c r="J641" i="15"/>
  <c r="AC641" i="15"/>
  <c r="J642" i="15"/>
  <c r="AC642" i="15"/>
  <c r="J643" i="15"/>
  <c r="AC643" i="15"/>
  <c r="J644" i="15"/>
  <c r="AC644" i="15"/>
  <c r="E645" i="15"/>
  <c r="B124" i="41" s="1"/>
  <c r="J645" i="15"/>
  <c r="H124" i="40"/>
  <c r="J651" i="15"/>
  <c r="AC651" i="15"/>
  <c r="J652" i="15"/>
  <c r="AC652" i="15"/>
  <c r="J653" i="15"/>
  <c r="AC653" i="15"/>
  <c r="J654" i="15"/>
  <c r="AC654" i="15"/>
  <c r="E655" i="15"/>
  <c r="J655" i="15"/>
  <c r="H126" i="40"/>
  <c r="J657" i="15"/>
  <c r="AC657" i="15"/>
  <c r="J658" i="15"/>
  <c r="AC658" i="15"/>
  <c r="J659" i="15"/>
  <c r="AC659" i="15"/>
  <c r="J660" i="15"/>
  <c r="AC660" i="15"/>
  <c r="E661" i="15"/>
  <c r="J661" i="15"/>
  <c r="H127" i="40"/>
  <c r="J663" i="15"/>
  <c r="AC663" i="15"/>
  <c r="J664" i="15"/>
  <c r="AC664" i="15"/>
  <c r="J665" i="15"/>
  <c r="AC665" i="15"/>
  <c r="J666" i="15"/>
  <c r="AC666" i="15"/>
  <c r="E667" i="15"/>
  <c r="J667" i="15"/>
  <c r="J675" i="15"/>
  <c r="AC675" i="15"/>
  <c r="J676" i="15"/>
  <c r="AC676" i="15"/>
  <c r="E677" i="15"/>
  <c r="J677" i="15"/>
  <c r="J679" i="15"/>
  <c r="AC679" i="15"/>
  <c r="J680" i="15"/>
  <c r="AC680" i="15"/>
  <c r="J681" i="15"/>
  <c r="Z681" i="15"/>
  <c r="AC681" i="15"/>
  <c r="J682" i="15"/>
  <c r="Z682" i="15"/>
  <c r="AC682" i="15"/>
  <c r="E683" i="15"/>
  <c r="J683" i="15"/>
  <c r="Z683" i="15"/>
  <c r="J685" i="15"/>
  <c r="AC685" i="15"/>
  <c r="J686" i="15"/>
  <c r="AC686" i="15"/>
  <c r="J687" i="15"/>
  <c r="AC687" i="15"/>
  <c r="J688" i="15"/>
  <c r="AC688" i="15"/>
  <c r="J33" i="36" s="1"/>
  <c r="E689" i="15"/>
  <c r="B33" i="36" s="1"/>
  <c r="J689" i="15"/>
  <c r="H33" i="36"/>
  <c r="J691" i="15"/>
  <c r="Z691" i="15"/>
  <c r="AC691" i="15"/>
  <c r="J692" i="15"/>
  <c r="Z692" i="15"/>
  <c r="AC692" i="15"/>
  <c r="J693" i="15"/>
  <c r="Z693" i="15"/>
  <c r="AC693" i="15"/>
  <c r="J694" i="15"/>
  <c r="Z694" i="15"/>
  <c r="AC694" i="15"/>
  <c r="E695" i="15"/>
  <c r="J695" i="15"/>
  <c r="Z695" i="15"/>
  <c r="J713" i="15"/>
  <c r="AC713" i="15"/>
  <c r="J714" i="15"/>
  <c r="AC714" i="15"/>
  <c r="E715" i="15"/>
  <c r="B35" i="36" s="1"/>
  <c r="J715" i="15"/>
  <c r="J717" i="15"/>
  <c r="AC717" i="15"/>
  <c r="J718" i="15"/>
  <c r="AC718" i="15"/>
  <c r="J719" i="15"/>
  <c r="AC719" i="15"/>
  <c r="J720" i="15"/>
  <c r="AC720" i="15"/>
  <c r="J36" i="36" s="1"/>
  <c r="E721" i="15"/>
  <c r="B36" i="36" s="1"/>
  <c r="J721" i="15"/>
  <c r="H36" i="36"/>
  <c r="J729" i="15"/>
  <c r="AC729" i="15"/>
  <c r="J730" i="15"/>
  <c r="AC730" i="15"/>
  <c r="J731" i="15"/>
  <c r="AC731" i="15"/>
  <c r="J732" i="15"/>
  <c r="AC732" i="15"/>
  <c r="J733" i="15"/>
  <c r="J735" i="15"/>
  <c r="AC735" i="15"/>
  <c r="J736" i="15"/>
  <c r="AC736" i="15"/>
  <c r="J37" i="36" s="1"/>
  <c r="J737" i="15"/>
  <c r="H37" i="36"/>
  <c r="J739" i="15"/>
  <c r="AC739" i="15"/>
  <c r="J740" i="15"/>
  <c r="AC740" i="15"/>
  <c r="J128" i="41" s="1"/>
  <c r="J741" i="15"/>
  <c r="H38" i="36"/>
  <c r="J767" i="15"/>
  <c r="Z767" i="15"/>
  <c r="AC767" i="15"/>
  <c r="J768" i="15"/>
  <c r="Z768" i="15"/>
  <c r="AC768" i="15"/>
  <c r="J769" i="15"/>
  <c r="Z769" i="15"/>
  <c r="AC769" i="15"/>
  <c r="J770" i="15"/>
  <c r="Z770" i="15"/>
  <c r="AC770" i="15"/>
  <c r="E771" i="15"/>
  <c r="J771" i="15"/>
  <c r="Z771" i="15"/>
  <c r="J773" i="15"/>
  <c r="Z773" i="15"/>
  <c r="AC773" i="15"/>
  <c r="J774" i="15"/>
  <c r="Z774" i="15"/>
  <c r="AC774" i="15"/>
  <c r="J775" i="15"/>
  <c r="Z775" i="15"/>
  <c r="AC775" i="15"/>
  <c r="J776" i="15"/>
  <c r="AC776" i="15"/>
  <c r="J777" i="15"/>
  <c r="Z777" i="15"/>
  <c r="H40" i="40"/>
  <c r="J779" i="15"/>
  <c r="AC779" i="15"/>
  <c r="J780" i="15"/>
  <c r="AC780" i="15"/>
  <c r="J781" i="15"/>
  <c r="AC781" i="15"/>
  <c r="J782" i="15"/>
  <c r="AC782" i="15"/>
  <c r="E783" i="15"/>
  <c r="B19" i="36" s="1"/>
  <c r="J783" i="15"/>
  <c r="J785" i="15"/>
  <c r="Z785" i="15"/>
  <c r="AC785" i="15"/>
  <c r="J786" i="15"/>
  <c r="Z786" i="15"/>
  <c r="AC786" i="15"/>
  <c r="J787" i="15"/>
  <c r="Z787" i="15"/>
  <c r="AC787" i="15"/>
  <c r="J788" i="15"/>
  <c r="Z788" i="15"/>
  <c r="AC788" i="15"/>
  <c r="E789" i="15"/>
  <c r="S789" i="15" s="1"/>
  <c r="J789" i="15"/>
  <c r="Z789" i="15"/>
  <c r="J791" i="15"/>
  <c r="Z791" i="15"/>
  <c r="AA791" i="15" s="1"/>
  <c r="AC791" i="15"/>
  <c r="J792" i="15"/>
  <c r="Z792" i="15"/>
  <c r="AA792" i="15" s="1"/>
  <c r="AC792" i="15"/>
  <c r="J793" i="15"/>
  <c r="Z793" i="15"/>
  <c r="AA793" i="15" s="1"/>
  <c r="AC793" i="15"/>
  <c r="J794" i="15"/>
  <c r="Z794" i="15"/>
  <c r="AA794" i="15" s="1"/>
  <c r="AC794" i="15"/>
  <c r="E795" i="15"/>
  <c r="B41" i="41" s="1"/>
  <c r="J795" i="15"/>
  <c r="Z795" i="15"/>
  <c r="AA795" i="15" s="1"/>
  <c r="H41" i="40"/>
  <c r="J797" i="15"/>
  <c r="AC797" i="15"/>
  <c r="J798" i="15"/>
  <c r="AC798" i="15"/>
  <c r="J799" i="15"/>
  <c r="AC799" i="15"/>
  <c r="J800" i="15"/>
  <c r="AC800" i="15"/>
  <c r="J20" i="36" s="1"/>
  <c r="E801" i="15"/>
  <c r="J801" i="15"/>
  <c r="H20" i="36"/>
  <c r="J803" i="15"/>
  <c r="AC803" i="15"/>
  <c r="J804" i="15"/>
  <c r="AC804" i="15"/>
  <c r="J805" i="15"/>
  <c r="AC805" i="15"/>
  <c r="J806" i="15"/>
  <c r="AC806" i="15"/>
  <c r="J21" i="36" s="1"/>
  <c r="E807" i="15"/>
  <c r="J807" i="15"/>
  <c r="H21" i="36"/>
  <c r="J809" i="15"/>
  <c r="Z809" i="15"/>
  <c r="AC809" i="15"/>
  <c r="J810" i="15"/>
  <c r="Z810" i="15"/>
  <c r="AC810" i="15"/>
  <c r="J811" i="15"/>
  <c r="Z811" i="15"/>
  <c r="AC811" i="15"/>
  <c r="J812" i="15"/>
  <c r="Z812" i="15"/>
  <c r="AC812" i="15"/>
  <c r="E813" i="15"/>
  <c r="S813" i="15" s="1"/>
  <c r="J813" i="15"/>
  <c r="Z813" i="15"/>
  <c r="J815" i="15"/>
  <c r="AC815" i="15"/>
  <c r="J816" i="15"/>
  <c r="AC816" i="15"/>
  <c r="J817" i="15"/>
  <c r="AC817" i="15"/>
  <c r="J818" i="15"/>
  <c r="AC818" i="15"/>
  <c r="E819" i="15"/>
  <c r="B42" i="41" s="1"/>
  <c r="J819" i="15"/>
  <c r="H42" i="40"/>
  <c r="J821" i="15"/>
  <c r="AC821" i="15"/>
  <c r="J822" i="15"/>
  <c r="AC822" i="15"/>
  <c r="J823" i="15"/>
  <c r="AC823" i="15"/>
  <c r="J824" i="15"/>
  <c r="AC824" i="15"/>
  <c r="J22" i="36" s="1"/>
  <c r="E825" i="15"/>
  <c r="B22" i="36" s="1"/>
  <c r="J825" i="15"/>
  <c r="H22" i="36"/>
  <c r="J827" i="15"/>
  <c r="Z827" i="15"/>
  <c r="AC827" i="15"/>
  <c r="J828" i="15"/>
  <c r="Z828" i="15"/>
  <c r="AC828" i="15"/>
  <c r="J829" i="15"/>
  <c r="S829" i="15"/>
  <c r="Z829" i="15"/>
  <c r="H43" i="40"/>
  <c r="J831" i="15"/>
  <c r="Z831" i="15"/>
  <c r="AC831" i="15"/>
  <c r="J832" i="15"/>
  <c r="Z832" i="15"/>
  <c r="AC832" i="15"/>
  <c r="J833" i="15"/>
  <c r="S833" i="15"/>
  <c r="Z833" i="15"/>
  <c r="J841" i="15"/>
  <c r="AC841" i="15"/>
  <c r="J842" i="15"/>
  <c r="AC842" i="15"/>
  <c r="J24" i="36" s="1"/>
  <c r="J843" i="15"/>
  <c r="H24" i="36"/>
  <c r="J858" i="15"/>
  <c r="Z858" i="15"/>
  <c r="AC858" i="15"/>
  <c r="J859" i="15"/>
  <c r="Z859" i="15"/>
  <c r="AC859" i="15"/>
  <c r="J860" i="15"/>
  <c r="S860" i="15"/>
  <c r="Z860" i="15"/>
  <c r="J955" i="15"/>
  <c r="Z955" i="15"/>
  <c r="AC955" i="15"/>
  <c r="J956" i="15"/>
  <c r="Z956" i="15"/>
  <c r="AC956" i="15"/>
  <c r="J40" i="36" s="1"/>
  <c r="J957" i="15"/>
  <c r="Z957" i="15"/>
  <c r="J982" i="15"/>
  <c r="AC982" i="15"/>
  <c r="J983" i="15"/>
  <c r="AC983" i="15"/>
  <c r="J984" i="15"/>
  <c r="AC984" i="15"/>
  <c r="J985" i="15"/>
  <c r="AC985" i="15"/>
  <c r="E986" i="15"/>
  <c r="J986" i="15"/>
  <c r="J988" i="15"/>
  <c r="AC988" i="15"/>
  <c r="J989" i="15"/>
  <c r="AC989" i="15"/>
  <c r="J990" i="15"/>
  <c r="AC990" i="15"/>
  <c r="J991" i="15"/>
  <c r="AC991" i="15"/>
  <c r="E992" i="15"/>
  <c r="B49" i="41" s="1"/>
  <c r="J992" i="15"/>
  <c r="H49" i="40"/>
  <c r="J994" i="15"/>
  <c r="AC994" i="15"/>
  <c r="J995" i="15"/>
  <c r="AC995" i="15"/>
  <c r="J26" i="36" s="1"/>
  <c r="E996" i="15"/>
  <c r="J996" i="15"/>
  <c r="H26" i="36"/>
  <c r="J1005" i="15"/>
  <c r="AC1005" i="15"/>
  <c r="J1006" i="15"/>
  <c r="AC1006" i="15"/>
  <c r="J1007" i="15"/>
  <c r="AC1007" i="15"/>
  <c r="J1008" i="15"/>
  <c r="AC1008" i="15"/>
  <c r="J27" i="36" s="1"/>
  <c r="J1009" i="15"/>
  <c r="S1009" i="15"/>
  <c r="C27" i="36" s="1"/>
  <c r="H27" i="36"/>
  <c r="J1011" i="15"/>
  <c r="AC1011" i="15"/>
  <c r="J1012" i="15"/>
  <c r="AC1012" i="15"/>
  <c r="J1013" i="15"/>
  <c r="AC1013" i="15"/>
  <c r="J1014" i="15"/>
  <c r="AC1014" i="15"/>
  <c r="J28" i="36" s="1"/>
  <c r="E1015" i="15"/>
  <c r="B28" i="36" s="1"/>
  <c r="J1015" i="15"/>
  <c r="H28" i="36"/>
  <c r="J1033" i="15"/>
  <c r="Z1033" i="15"/>
  <c r="AC1033" i="15"/>
  <c r="J1034" i="15"/>
  <c r="Z1034" i="15"/>
  <c r="AC1034" i="15"/>
  <c r="J1035" i="15"/>
  <c r="Z1035" i="15"/>
  <c r="AC1035" i="15"/>
  <c r="J1036" i="15"/>
  <c r="Z1036" i="15"/>
  <c r="AC1036" i="15"/>
  <c r="E1037" i="15"/>
  <c r="S1037" i="15" s="1"/>
  <c r="J1037" i="15"/>
  <c r="Z1037" i="15"/>
  <c r="J1039" i="15"/>
  <c r="AC1039" i="15"/>
  <c r="J1040" i="15"/>
  <c r="AC1040" i="15"/>
  <c r="J1041" i="15"/>
  <c r="AC1041" i="15"/>
  <c r="J1042" i="15"/>
  <c r="AC1042" i="15"/>
  <c r="E1043" i="15"/>
  <c r="B56" i="41" s="1"/>
  <c r="J1043" i="15"/>
  <c r="H56" i="40"/>
  <c r="J1045" i="15"/>
  <c r="Z1045" i="15"/>
  <c r="AC1045" i="15"/>
  <c r="J1046" i="15"/>
  <c r="Z1046" i="15"/>
  <c r="AA1046" i="15" s="1"/>
  <c r="AC1046" i="15"/>
  <c r="J1047" i="15"/>
  <c r="Z1047" i="15"/>
  <c r="AA1047" i="15" s="1"/>
  <c r="AC1047" i="15"/>
  <c r="J1048" i="15"/>
  <c r="Z1048" i="15"/>
  <c r="AC1048" i="15"/>
  <c r="E1049" i="15"/>
  <c r="B57" i="41" s="1"/>
  <c r="J1049" i="15"/>
  <c r="Z1049" i="15"/>
  <c r="H57" i="40"/>
  <c r="J1051" i="15"/>
  <c r="Z1051" i="15"/>
  <c r="AC1051" i="15"/>
  <c r="J1052" i="15"/>
  <c r="Z1052" i="15"/>
  <c r="AC1052" i="15"/>
  <c r="J1053" i="15"/>
  <c r="Z1053" i="15"/>
  <c r="AC1053" i="15"/>
  <c r="J1054" i="15"/>
  <c r="Z1054" i="15"/>
  <c r="AC1054" i="15"/>
  <c r="E1055" i="15"/>
  <c r="S1055" i="15" s="1"/>
  <c r="J1055" i="15"/>
  <c r="Z1055" i="15"/>
  <c r="J1057" i="15"/>
  <c r="AC1057" i="15"/>
  <c r="J1058" i="15"/>
  <c r="AC1058" i="15"/>
  <c r="J1059" i="15"/>
  <c r="AC1059" i="15"/>
  <c r="J1060" i="15"/>
  <c r="AC1060" i="15"/>
  <c r="E1061" i="15"/>
  <c r="B58" i="41" s="1"/>
  <c r="J1061" i="15"/>
  <c r="H58" i="40"/>
  <c r="J1063" i="15"/>
  <c r="Z1063" i="15"/>
  <c r="AC1063" i="15"/>
  <c r="J1064" i="15"/>
  <c r="Z1064" i="15"/>
  <c r="AC1064" i="15"/>
  <c r="J1065" i="15"/>
  <c r="Z1065" i="15"/>
  <c r="AC1065" i="15"/>
  <c r="J1066" i="15"/>
  <c r="Z1066" i="15"/>
  <c r="AC1066" i="15"/>
  <c r="E1067" i="15"/>
  <c r="S1067" i="15" s="1"/>
  <c r="J1067" i="15"/>
  <c r="Z1067" i="15"/>
  <c r="J1069" i="15"/>
  <c r="Z1069" i="15"/>
  <c r="AC1069" i="15"/>
  <c r="J1070" i="15"/>
  <c r="Z1070" i="15"/>
  <c r="AC1070" i="15"/>
  <c r="J1071" i="15"/>
  <c r="Z1071" i="15"/>
  <c r="AC1071" i="15"/>
  <c r="J1072" i="15"/>
  <c r="Z1072" i="15"/>
  <c r="AC1072" i="15"/>
  <c r="E1073" i="15"/>
  <c r="B59" i="41" s="1"/>
  <c r="J1073" i="15"/>
  <c r="Z1073" i="15"/>
  <c r="H59" i="40"/>
  <c r="J1075" i="15"/>
  <c r="Z1075" i="15"/>
  <c r="AC1075" i="15"/>
  <c r="J1076" i="15"/>
  <c r="Z1076" i="15"/>
  <c r="AC1076" i="15"/>
  <c r="J1077" i="15"/>
  <c r="Z1077" i="15"/>
  <c r="AC1077" i="15"/>
  <c r="J1078" i="15"/>
  <c r="Z1078" i="15"/>
  <c r="AC1078" i="15"/>
  <c r="E1079" i="15"/>
  <c r="S1079" i="15" s="1"/>
  <c r="J1079" i="15"/>
  <c r="Z1079" i="15"/>
  <c r="J1081" i="15"/>
  <c r="Z1081" i="15"/>
  <c r="AC1081" i="15"/>
  <c r="J1082" i="15"/>
  <c r="Z1082" i="15"/>
  <c r="AC1082" i="15"/>
  <c r="J1083" i="15"/>
  <c r="Z1083" i="15"/>
  <c r="AC1083" i="15"/>
  <c r="J1084" i="15"/>
  <c r="Z1084" i="15"/>
  <c r="AC1084" i="15"/>
  <c r="E1085" i="15"/>
  <c r="B60" i="41" s="1"/>
  <c r="J1085" i="15"/>
  <c r="Z1085" i="15"/>
  <c r="H60" i="40"/>
  <c r="J1087" i="15"/>
  <c r="Z1087" i="15"/>
  <c r="AC1087" i="15"/>
  <c r="J1088" i="15"/>
  <c r="Z1088" i="15"/>
  <c r="AC1088" i="15"/>
  <c r="J1089" i="15"/>
  <c r="Z1089" i="15"/>
  <c r="AC1089" i="15"/>
  <c r="J1090" i="15"/>
  <c r="Z1090" i="15"/>
  <c r="AC1090" i="15"/>
  <c r="E1091" i="15"/>
  <c r="S1091" i="15" s="1"/>
  <c r="J1091" i="15"/>
  <c r="Z1091" i="15"/>
  <c r="J1093" i="15"/>
  <c r="AC1093" i="15"/>
  <c r="J1094" i="15"/>
  <c r="AC1094" i="15"/>
  <c r="J1095" i="15"/>
  <c r="AC1095" i="15"/>
  <c r="J1096" i="15"/>
  <c r="AC1096" i="15"/>
  <c r="E1097" i="15"/>
  <c r="J1097" i="15"/>
  <c r="J1099" i="15"/>
  <c r="Z1099" i="15"/>
  <c r="AC1099" i="15"/>
  <c r="J1100" i="15"/>
  <c r="Z1100" i="15"/>
  <c r="AC1100" i="15"/>
  <c r="J1101" i="15"/>
  <c r="Z1101" i="15"/>
  <c r="AC1101" i="15"/>
  <c r="J1102" i="15"/>
  <c r="Z1102" i="15"/>
  <c r="AC1102" i="15"/>
  <c r="E1103" i="15"/>
  <c r="J1103" i="15"/>
  <c r="Z1103" i="15"/>
  <c r="J1264" i="15"/>
  <c r="AC1264" i="15"/>
  <c r="J1265" i="15"/>
  <c r="AC1265" i="15"/>
  <c r="J1266" i="15"/>
  <c r="AC1266" i="15"/>
  <c r="J1267" i="15"/>
  <c r="AC1267" i="15"/>
  <c r="J1283" i="15"/>
  <c r="Z1283" i="15"/>
  <c r="J1284" i="15"/>
  <c r="Z1284" i="15"/>
  <c r="AC1284" i="15"/>
  <c r="J1285" i="15"/>
  <c r="Z1285" i="15"/>
  <c r="AC1285" i="15"/>
  <c r="B68" i="40"/>
  <c r="J1287" i="15"/>
  <c r="Z1287" i="15"/>
  <c r="Z1403" i="15"/>
  <c r="B171" i="40"/>
  <c r="Z1404" i="15"/>
  <c r="H171" i="40"/>
  <c r="Z1406" i="15"/>
  <c r="Z1407" i="15"/>
  <c r="Z1408" i="15"/>
  <c r="Z1409" i="15"/>
  <c r="AC1409" i="15"/>
  <c r="H172" i="40"/>
  <c r="Z1411" i="15"/>
  <c r="Z1412" i="15"/>
  <c r="Z1413" i="15"/>
  <c r="Z1414" i="15"/>
  <c r="AC1414" i="15"/>
  <c r="H173" i="40"/>
  <c r="Z1466" i="15"/>
  <c r="Z1469" i="15"/>
  <c r="Z1470" i="15"/>
  <c r="Z1471" i="15"/>
  <c r="H71" i="36"/>
  <c r="Z1482" i="15"/>
  <c r="Z1483" i="15"/>
  <c r="H180" i="40"/>
  <c r="Z1497" i="15"/>
  <c r="Z1498" i="15"/>
  <c r="Z1503" i="15"/>
  <c r="Z1504" i="15"/>
  <c r="Z1505" i="15"/>
  <c r="H183" i="40"/>
  <c r="Z1509" i="15"/>
  <c r="Z1510" i="15"/>
  <c r="Z1511" i="15"/>
  <c r="Z1512" i="15"/>
  <c r="Z1518" i="15"/>
  <c r="Z1519" i="15"/>
  <c r="H186" i="40"/>
  <c r="H182" i="40"/>
  <c r="Z1530" i="15"/>
  <c r="Z1531" i="15"/>
  <c r="Z1561" i="15"/>
  <c r="Z1562" i="15"/>
  <c r="Z1564" i="15"/>
  <c r="Z1565" i="15"/>
  <c r="Z1567" i="15"/>
  <c r="Z1568" i="15"/>
  <c r="H191" i="40"/>
  <c r="O1575" i="15"/>
  <c r="P1575" i="15"/>
  <c r="Q1575" i="15"/>
  <c r="H235" i="40"/>
  <c r="O1585" i="15"/>
  <c r="P1585" i="15"/>
  <c r="Q1585" i="15"/>
  <c r="H241" i="40"/>
  <c r="E1637" i="15"/>
  <c r="O1622" i="15"/>
  <c r="P1622" i="15"/>
  <c r="Q1622" i="15"/>
  <c r="O1625" i="15"/>
  <c r="P1625" i="15"/>
  <c r="Q1625" i="15"/>
  <c r="O1651" i="15"/>
  <c r="P1651" i="15"/>
  <c r="Q1651" i="15"/>
  <c r="H242" i="40"/>
  <c r="Z1665" i="15"/>
  <c r="Z1666" i="15"/>
  <c r="O1692" i="15"/>
  <c r="P1692" i="15"/>
  <c r="P1704" i="15" s="1"/>
  <c r="Q1692" i="15"/>
  <c r="Q1704" i="15" s="1"/>
  <c r="Z1730" i="15"/>
  <c r="Z1731" i="15"/>
  <c r="Z1732" i="15"/>
  <c r="Z1733" i="15"/>
  <c r="E1734" i="15"/>
  <c r="B247" i="41" s="1"/>
  <c r="Z1734" i="15"/>
  <c r="H248" i="40"/>
  <c r="E1740" i="15"/>
  <c r="B46" i="36" s="1"/>
  <c r="H46" i="36"/>
  <c r="O1777" i="15"/>
  <c r="P1777" i="15"/>
  <c r="Q1777" i="15"/>
  <c r="E1783" i="15"/>
  <c r="B257" i="41" s="1"/>
  <c r="H258" i="40"/>
  <c r="Z1785" i="15"/>
  <c r="Z1788" i="15"/>
  <c r="Z1789" i="15"/>
  <c r="Z1790" i="15"/>
  <c r="Z1791" i="15"/>
  <c r="O1792" i="15"/>
  <c r="Z1792" i="15"/>
  <c r="Z1794" i="15"/>
  <c r="Z1795" i="15"/>
  <c r="O1796" i="15"/>
  <c r="P1796" i="15"/>
  <c r="Q1796" i="15"/>
  <c r="Z1796" i="15"/>
  <c r="E1808" i="15"/>
  <c r="Z1810" i="15"/>
  <c r="Z1811" i="15"/>
  <c r="O1812" i="15"/>
  <c r="P1812" i="15"/>
  <c r="Q1812" i="15"/>
  <c r="Z1812" i="15"/>
  <c r="H252" i="40"/>
  <c r="E1818" i="15"/>
  <c r="B252" i="41" s="1"/>
  <c r="H253" i="40"/>
  <c r="O1824" i="15"/>
  <c r="H262" i="40"/>
  <c r="E1830" i="15"/>
  <c r="B47" i="36" s="1"/>
  <c r="H260" i="40"/>
  <c r="H259" i="40"/>
  <c r="E1848" i="15"/>
  <c r="B48" i="36" s="1"/>
  <c r="H48" i="36"/>
  <c r="H263" i="40"/>
  <c r="E1859" i="15"/>
  <c r="B49" i="36" s="1"/>
  <c r="H49" i="36"/>
  <c r="Z1861" i="15"/>
  <c r="Z1862" i="15"/>
  <c r="Z1863" i="15"/>
  <c r="E1864" i="15"/>
  <c r="P1864" i="15" s="1"/>
  <c r="Z1864" i="15"/>
  <c r="Z1866" i="15"/>
  <c r="Z1867" i="15"/>
  <c r="O1868" i="15"/>
  <c r="P1868" i="15"/>
  <c r="Q1868" i="15"/>
  <c r="Z1868" i="15"/>
  <c r="E1919" i="15"/>
  <c r="E1993" i="15"/>
  <c r="H50" i="36"/>
  <c r="E1999" i="15"/>
  <c r="H51" i="36"/>
  <c r="Z2001" i="15"/>
  <c r="Z2002" i="15"/>
  <c r="Z2003" i="15"/>
  <c r="Z2004" i="15"/>
  <c r="E2005" i="15"/>
  <c r="B270" i="41" s="1"/>
  <c r="Z2005" i="15"/>
  <c r="Z2007" i="15"/>
  <c r="Z2008" i="15"/>
  <c r="Z2009" i="15"/>
  <c r="Z2010" i="15"/>
  <c r="E2011" i="15"/>
  <c r="O2011" i="15" s="1"/>
  <c r="Z2011" i="15"/>
  <c r="E2017" i="15"/>
  <c r="H52" i="36"/>
  <c r="Z2019" i="15"/>
  <c r="Z2020" i="15"/>
  <c r="Z2021" i="15"/>
  <c r="E2022" i="15"/>
  <c r="B271" i="41" s="1"/>
  <c r="Z2022" i="15"/>
  <c r="H272" i="40"/>
  <c r="Z2024" i="15"/>
  <c r="Z2025" i="15"/>
  <c r="Z2026" i="15"/>
  <c r="Z2027" i="15"/>
  <c r="E2028" i="15"/>
  <c r="Q2028" i="15" s="1"/>
  <c r="Z2028" i="15"/>
  <c r="Z2030" i="15"/>
  <c r="Z2031" i="15"/>
  <c r="Z2032" i="15"/>
  <c r="Z2033" i="15"/>
  <c r="Z2034" i="15"/>
  <c r="E2035" i="15"/>
  <c r="B273" i="41" s="1"/>
  <c r="Z2035" i="15"/>
  <c r="H274" i="40"/>
  <c r="E2041" i="15"/>
  <c r="Z2043" i="15"/>
  <c r="Z2044" i="15"/>
  <c r="E2045" i="15"/>
  <c r="B272" i="41" s="1"/>
  <c r="Z2045" i="15"/>
  <c r="Z2068" i="15"/>
  <c r="Z2069" i="15"/>
  <c r="Z2070" i="15"/>
  <c r="Z2071" i="15"/>
  <c r="E2072" i="15"/>
  <c r="Z2072" i="15"/>
  <c r="E2078" i="15"/>
  <c r="H54" i="36"/>
  <c r="Z2080" i="15"/>
  <c r="Z2081" i="15"/>
  <c r="Z2082" i="15"/>
  <c r="Z2083" i="15"/>
  <c r="E2084" i="15"/>
  <c r="P2084" i="15" s="1"/>
  <c r="Z2084" i="15"/>
  <c r="Z2086" i="15"/>
  <c r="E2090" i="15"/>
  <c r="B279" i="41" s="1"/>
  <c r="H280" i="40"/>
  <c r="Z2092" i="15"/>
  <c r="Z2093" i="15"/>
  <c r="Z2094" i="15"/>
  <c r="Z2095" i="15"/>
  <c r="E2096" i="15"/>
  <c r="B280" i="41" s="1"/>
  <c r="Z2096" i="15"/>
  <c r="H281" i="40"/>
  <c r="E2102" i="15"/>
  <c r="B53" i="36" s="1"/>
  <c r="H53" i="36"/>
  <c r="P2113" i="15"/>
  <c r="H55" i="36"/>
  <c r="E2119" i="15"/>
  <c r="B283" i="41" s="1"/>
  <c r="H284" i="40"/>
  <c r="O2125" i="15"/>
  <c r="P2125" i="15"/>
  <c r="Q2125" i="15"/>
  <c r="H56" i="36"/>
  <c r="Z2136" i="15"/>
  <c r="Z2137" i="15"/>
  <c r="Z2138" i="15"/>
  <c r="E2139" i="15"/>
  <c r="O2139" i="15" s="1"/>
  <c r="Z2139" i="15"/>
  <c r="Z2141" i="15"/>
  <c r="E2142" i="15"/>
  <c r="Q2142" i="15" s="1"/>
  <c r="Z2142" i="15"/>
  <c r="E2186" i="15"/>
  <c r="B286" i="41" s="1"/>
  <c r="H287" i="40"/>
  <c r="Z2188" i="15"/>
  <c r="Z2189" i="15"/>
  <c r="Z2190" i="15"/>
  <c r="Z2191" i="15"/>
  <c r="E2192" i="15"/>
  <c r="O2192" i="15" s="1"/>
  <c r="Z2192" i="15"/>
  <c r="E2198" i="15"/>
  <c r="H58" i="36"/>
  <c r="Z2200" i="15"/>
  <c r="Z2201" i="15"/>
  <c r="Z2202" i="15"/>
  <c r="Z2203" i="15"/>
  <c r="E2204" i="15"/>
  <c r="Q2204" i="15" s="1"/>
  <c r="Z2204" i="15"/>
  <c r="H308" i="40"/>
  <c r="H310" i="40"/>
  <c r="Z2243" i="15"/>
  <c r="Z2244" i="15"/>
  <c r="Z2245" i="15"/>
  <c r="E2246" i="15"/>
  <c r="Q2246" i="15" s="1"/>
  <c r="Z2246" i="15"/>
  <c r="Z2250" i="15"/>
  <c r="Z2251" i="15"/>
  <c r="Z2252" i="15"/>
  <c r="Z2253" i="15"/>
  <c r="Z2254" i="15"/>
  <c r="Z2255" i="15"/>
  <c r="Z2256" i="15"/>
  <c r="O2257" i="15"/>
  <c r="P2257" i="15"/>
  <c r="Q2257" i="15"/>
  <c r="Z2257" i="15"/>
  <c r="Z2259" i="15"/>
  <c r="Z2260" i="15"/>
  <c r="Z2261" i="15"/>
  <c r="Z2262" i="15"/>
  <c r="Z2263" i="15"/>
  <c r="Z2264" i="15"/>
  <c r="Z2265" i="15"/>
  <c r="Z2266" i="15"/>
  <c r="Z2267" i="15"/>
  <c r="H291" i="40"/>
  <c r="E2271" i="15"/>
  <c r="H59" i="36"/>
  <c r="E2277" i="15"/>
  <c r="H62" i="36"/>
  <c r="Z2279" i="15"/>
  <c r="Z2280" i="15"/>
  <c r="Z2281" i="15"/>
  <c r="E2282" i="15"/>
  <c r="P2282" i="15" s="1"/>
  <c r="Z2282" i="15"/>
  <c r="O2288" i="15"/>
  <c r="P2288" i="15"/>
  <c r="Q2288" i="15"/>
  <c r="H60" i="36"/>
  <c r="Z2290" i="15"/>
  <c r="Z2291" i="15"/>
  <c r="O2292" i="15"/>
  <c r="P2292" i="15"/>
  <c r="Q2292" i="15"/>
  <c r="Z2292" i="15"/>
  <c r="E2297" i="15"/>
  <c r="H61" i="36"/>
  <c r="Z2299" i="15"/>
  <c r="Z2300" i="15"/>
  <c r="Z2301" i="15"/>
  <c r="Z2302" i="15"/>
  <c r="E2303" i="15"/>
  <c r="P2303" i="15" s="1"/>
  <c r="Z2303" i="15"/>
  <c r="H63" i="36"/>
  <c r="Z2311" i="15"/>
  <c r="Z2312" i="15"/>
  <c r="Z2313" i="15"/>
  <c r="Z2314" i="15"/>
  <c r="E2315" i="15"/>
  <c r="B292" i="41" s="1"/>
  <c r="Z2315" i="15"/>
  <c r="H293" i="40"/>
  <c r="O2325" i="15"/>
  <c r="P2325" i="15"/>
  <c r="Q2325" i="15"/>
  <c r="H294" i="40"/>
  <c r="Z2327" i="15"/>
  <c r="Z2328" i="15"/>
  <c r="Z2329" i="15"/>
  <c r="E2331" i="15"/>
  <c r="B291" i="41" s="1"/>
  <c r="Z2331" i="15"/>
  <c r="H292" i="40"/>
  <c r="Z2409" i="15"/>
  <c r="Z2410" i="15"/>
  <c r="P2411" i="15"/>
  <c r="Z2411" i="15"/>
  <c r="Z2413" i="15"/>
  <c r="Z2414" i="15"/>
  <c r="Z2415" i="15"/>
  <c r="Z2416" i="15"/>
  <c r="E2417" i="15"/>
  <c r="B297" i="41" s="1"/>
  <c r="Z2417" i="15"/>
  <c r="H298" i="40"/>
  <c r="E2397" i="15"/>
  <c r="P2397" i="15" s="1"/>
  <c r="Z2419" i="15"/>
  <c r="Z2420" i="15"/>
  <c r="Z2421" i="15"/>
  <c r="Z2422" i="15"/>
  <c r="E2423" i="15"/>
  <c r="P2423" i="15" s="1"/>
  <c r="Z2423" i="15"/>
  <c r="Z2425" i="15"/>
  <c r="Z2426" i="15"/>
  <c r="E2427" i="15"/>
  <c r="B298" i="41" s="1"/>
  <c r="Z2427" i="15"/>
  <c r="H312" i="40"/>
  <c r="Z2429" i="15"/>
  <c r="Z2430" i="15"/>
  <c r="E2431" i="15"/>
  <c r="Q2431" i="15" s="1"/>
  <c r="Z2431" i="15"/>
  <c r="Z2433" i="15"/>
  <c r="Z2434" i="15"/>
  <c r="E2435" i="15"/>
  <c r="O2435" i="15" s="1"/>
  <c r="Z2435" i="15"/>
  <c r="E2445" i="15"/>
  <c r="H65" i="36"/>
  <c r="Q2548" i="15"/>
  <c r="H66" i="36"/>
  <c r="Z2550" i="15"/>
  <c r="Z2551" i="15"/>
  <c r="Z2552" i="15"/>
  <c r="Z2553" i="15"/>
  <c r="Z2554" i="15"/>
  <c r="E2555" i="15"/>
  <c r="P2555" i="15" s="1"/>
  <c r="Z2555" i="15"/>
  <c r="E2562" i="15"/>
  <c r="H67" i="36"/>
  <c r="Z2564" i="15"/>
  <c r="Z2565" i="15"/>
  <c r="Z2566" i="15"/>
  <c r="Z2567" i="15"/>
  <c r="E2568" i="15"/>
  <c r="O2568" i="15" s="1"/>
  <c r="Z2568" i="15"/>
  <c r="Z2570" i="15"/>
  <c r="Z2571" i="15"/>
  <c r="E2572" i="15"/>
  <c r="O2572" i="15" s="1"/>
  <c r="Z2572" i="15"/>
  <c r="B313" i="40"/>
  <c r="H313" i="40"/>
  <c r="Z2575" i="15"/>
  <c r="Z2576" i="15"/>
  <c r="Z2577" i="15"/>
  <c r="Z2578" i="15"/>
  <c r="Z2579" i="15"/>
  <c r="Z2580" i="15"/>
  <c r="E2581" i="15"/>
  <c r="B303" i="41" s="1"/>
  <c r="Z2581" i="15"/>
  <c r="H304" i="40"/>
  <c r="Z2592" i="15"/>
  <c r="Z2593" i="15"/>
  <c r="Z2594" i="15"/>
  <c r="Z2595" i="15"/>
  <c r="Z2596" i="15"/>
  <c r="Z2597" i="15"/>
  <c r="Z2598" i="15"/>
  <c r="Z2599" i="15"/>
  <c r="E2600" i="15"/>
  <c r="Z2600" i="15"/>
  <c r="H307" i="40"/>
  <c r="E2606" i="15"/>
  <c r="H68" i="36"/>
  <c r="Z2608" i="15"/>
  <c r="Z2609" i="15"/>
  <c r="E2610" i="15"/>
  <c r="P2610" i="15" s="1"/>
  <c r="Z2610" i="15"/>
  <c r="Z2612" i="15"/>
  <c r="Z2613" i="15"/>
  <c r="Z2614" i="15"/>
  <c r="E2615" i="15"/>
  <c r="O2615" i="15" s="1"/>
  <c r="Z2615" i="15"/>
  <c r="B239" i="40" l="1"/>
  <c r="B238" i="41"/>
  <c r="J58" i="40"/>
  <c r="J58" i="41"/>
  <c r="J41" i="40"/>
  <c r="J41" i="41"/>
  <c r="J40" i="40"/>
  <c r="J40" i="41"/>
  <c r="B126" i="40"/>
  <c r="B126" i="41"/>
  <c r="J124" i="40"/>
  <c r="J124" i="41"/>
  <c r="J28" i="40"/>
  <c r="J28" i="41"/>
  <c r="J123" i="40"/>
  <c r="J123" i="41"/>
  <c r="G122" i="40"/>
  <c r="G122" i="41"/>
  <c r="B119" i="40"/>
  <c r="B119" i="41"/>
  <c r="B83" i="40"/>
  <c r="B83" i="41"/>
  <c r="J7" i="40"/>
  <c r="J7" i="41"/>
  <c r="B305" i="40"/>
  <c r="B304" i="41"/>
  <c r="B251" i="40"/>
  <c r="B250" i="41"/>
  <c r="J49" i="40"/>
  <c r="J49" i="41"/>
  <c r="C43" i="40"/>
  <c r="C43" i="41"/>
  <c r="B127" i="40"/>
  <c r="B127" i="41"/>
  <c r="J126" i="40"/>
  <c r="J126" i="41"/>
  <c r="J122" i="40"/>
  <c r="J122" i="41"/>
  <c r="J83" i="40"/>
  <c r="J83" i="41"/>
  <c r="B275" i="40"/>
  <c r="B274" i="41"/>
  <c r="B268" i="40"/>
  <c r="B267" i="41"/>
  <c r="J59" i="40"/>
  <c r="J59" i="41"/>
  <c r="J56" i="40"/>
  <c r="J56" i="41"/>
  <c r="J127" i="40"/>
  <c r="J127" i="41"/>
  <c r="B19" i="40"/>
  <c r="B19" i="41"/>
  <c r="B86" i="40"/>
  <c r="B86" i="41"/>
  <c r="J65" i="40"/>
  <c r="J65" i="41"/>
  <c r="J60" i="40"/>
  <c r="J60" i="41"/>
  <c r="J57" i="40"/>
  <c r="J57" i="41"/>
  <c r="J43" i="40"/>
  <c r="J43" i="41"/>
  <c r="J42" i="40"/>
  <c r="J42" i="41"/>
  <c r="B28" i="40"/>
  <c r="B28" i="41"/>
  <c r="B123" i="40"/>
  <c r="B123" i="41"/>
  <c r="J86" i="40"/>
  <c r="J86" i="41"/>
  <c r="E242" i="41"/>
  <c r="E293" i="41"/>
  <c r="E236" i="41"/>
  <c r="E235" i="41"/>
  <c r="E251" i="41"/>
  <c r="E254" i="41"/>
  <c r="E241" i="41"/>
  <c r="E243" i="40"/>
  <c r="J38" i="36"/>
  <c r="J128" i="40"/>
  <c r="J18" i="36"/>
  <c r="O2427" i="15"/>
  <c r="B299" i="40"/>
  <c r="J29" i="36"/>
  <c r="B29" i="36"/>
  <c r="B248" i="40"/>
  <c r="P2072" i="15"/>
  <c r="J9" i="40"/>
  <c r="B310" i="40"/>
  <c r="B308" i="40"/>
  <c r="E238" i="40"/>
  <c r="O1704" i="15"/>
  <c r="E237" i="40"/>
  <c r="B7" i="40"/>
  <c r="J68" i="40"/>
  <c r="B304" i="40"/>
  <c r="B281" i="40"/>
  <c r="B280" i="40"/>
  <c r="B272" i="40"/>
  <c r="B273" i="40"/>
  <c r="H205" i="40"/>
  <c r="B41" i="40"/>
  <c r="H27" i="40"/>
  <c r="B307" i="40"/>
  <c r="B298" i="40"/>
  <c r="H204" i="40"/>
  <c r="H202" i="40"/>
  <c r="H195" i="40"/>
  <c r="B58" i="40"/>
  <c r="B56" i="40"/>
  <c r="B49" i="40"/>
  <c r="B124" i="40"/>
  <c r="B292" i="40"/>
  <c r="H177" i="40"/>
  <c r="B59" i="40"/>
  <c r="B284" i="40"/>
  <c r="H273" i="40"/>
  <c r="B253" i="40"/>
  <c r="B259" i="40"/>
  <c r="J27" i="40"/>
  <c r="B274" i="40"/>
  <c r="B258" i="40"/>
  <c r="H68" i="40"/>
  <c r="B60" i="40"/>
  <c r="B57" i="40"/>
  <c r="B40" i="40"/>
  <c r="B293" i="40"/>
  <c r="H309" i="40"/>
  <c r="B287" i="40"/>
  <c r="B271" i="40"/>
  <c r="B260" i="40"/>
  <c r="H203" i="40"/>
  <c r="H194" i="40"/>
  <c r="B42" i="40"/>
  <c r="E241" i="40"/>
  <c r="E294" i="40"/>
  <c r="E235" i="40"/>
  <c r="E309" i="40"/>
  <c r="E252" i="40"/>
  <c r="E242" i="40"/>
  <c r="S1103" i="15"/>
  <c r="H25" i="36"/>
  <c r="J25" i="36"/>
  <c r="H64" i="36"/>
  <c r="S109" i="15"/>
  <c r="C7" i="41" s="1"/>
  <c r="B64" i="36"/>
  <c r="S593" i="15"/>
  <c r="Q1513" i="15"/>
  <c r="P1513" i="15"/>
  <c r="O1513" i="15"/>
  <c r="Q2606" i="15"/>
  <c r="B68" i="36"/>
  <c r="O2445" i="15"/>
  <c r="B65" i="36"/>
  <c r="Q2309" i="15"/>
  <c r="O2297" i="15"/>
  <c r="B61" i="36"/>
  <c r="P2041" i="15"/>
  <c r="P1919" i="15"/>
  <c r="P1925" i="15" s="1"/>
  <c r="Q2198" i="15"/>
  <c r="B58" i="36"/>
  <c r="P2017" i="15"/>
  <c r="B52" i="36"/>
  <c r="O1993" i="15"/>
  <c r="B50" i="36"/>
  <c r="P1848" i="15"/>
  <c r="P2562" i="15"/>
  <c r="B67" i="36"/>
  <c r="P2271" i="15"/>
  <c r="B59" i="36"/>
  <c r="Q2277" i="15"/>
  <c r="B62" i="36"/>
  <c r="P2078" i="15"/>
  <c r="B54" i="36"/>
  <c r="O1999" i="15"/>
  <c r="B51" i="36"/>
  <c r="E60" i="36"/>
  <c r="E56" i="36"/>
  <c r="C24" i="36"/>
  <c r="B24" i="36"/>
  <c r="H19" i="36"/>
  <c r="J35" i="36"/>
  <c r="J16" i="36"/>
  <c r="S415" i="15"/>
  <c r="C10" i="36" s="1"/>
  <c r="B10" i="36"/>
  <c r="S996" i="15"/>
  <c r="C26" i="36" s="1"/>
  <c r="B26" i="36"/>
  <c r="S807" i="15"/>
  <c r="C21" i="36" s="1"/>
  <c r="B21" i="36"/>
  <c r="J39" i="36"/>
  <c r="S599" i="15"/>
  <c r="C18" i="36" s="1"/>
  <c r="B18" i="36"/>
  <c r="G509" i="15"/>
  <c r="S434" i="15"/>
  <c r="S385" i="15"/>
  <c r="C8" i="36" s="1"/>
  <c r="B8" i="36"/>
  <c r="S577" i="15"/>
  <c r="C17" i="36" s="1"/>
  <c r="S986" i="15"/>
  <c r="C25" i="36" s="1"/>
  <c r="B25" i="36"/>
  <c r="G721" i="15"/>
  <c r="G36" i="36" s="1"/>
  <c r="G689" i="15"/>
  <c r="G33" i="36" s="1"/>
  <c r="S456" i="15"/>
  <c r="C13" i="36" s="1"/>
  <c r="B13" i="36"/>
  <c r="H11" i="36"/>
  <c r="J11" i="36"/>
  <c r="S801" i="15"/>
  <c r="C20" i="36" s="1"/>
  <c r="B20" i="36"/>
  <c r="J19" i="36"/>
  <c r="H35" i="36"/>
  <c r="Q1740" i="15"/>
  <c r="P1637" i="15"/>
  <c r="P2045" i="15"/>
  <c r="G645" i="15"/>
  <c r="G124" i="41" s="1"/>
  <c r="P2102" i="15"/>
  <c r="G715" i="15"/>
  <c r="S559" i="15"/>
  <c r="S440" i="15"/>
  <c r="S783" i="15"/>
  <c r="Q1734" i="15"/>
  <c r="E247" i="40"/>
  <c r="O1859" i="15"/>
  <c r="S1015" i="15"/>
  <c r="C28" i="36" s="1"/>
  <c r="S1097" i="15"/>
  <c r="S825" i="15"/>
  <c r="C22" i="36" s="1"/>
  <c r="P1818" i="15"/>
  <c r="O2397" i="15"/>
  <c r="Q2417" i="15"/>
  <c r="P2331" i="15"/>
  <c r="P2363" i="15" s="1"/>
  <c r="O2600" i="15"/>
  <c r="P2022" i="15"/>
  <c r="P2005" i="15"/>
  <c r="S819" i="15"/>
  <c r="Q2581" i="15"/>
  <c r="Q2267" i="15"/>
  <c r="Q1853" i="15"/>
  <c r="P2315" i="15"/>
  <c r="P2119" i="15"/>
  <c r="O2096" i="15"/>
  <c r="Q2090" i="15"/>
  <c r="P1830" i="15"/>
  <c r="O1783" i="15"/>
  <c r="O2186" i="15"/>
  <c r="O2035" i="15"/>
  <c r="S1073" i="15"/>
  <c r="C40" i="40"/>
  <c r="O1808" i="15"/>
  <c r="S1049" i="15"/>
  <c r="S1043" i="15"/>
  <c r="S992" i="15"/>
  <c r="S795" i="15"/>
  <c r="G655" i="15"/>
  <c r="G126" i="41" s="1"/>
  <c r="S605" i="15"/>
  <c r="S1287" i="15"/>
  <c r="C68" i="41" s="1"/>
  <c r="S1085" i="15"/>
  <c r="S1061" i="15"/>
  <c r="S571" i="15"/>
  <c r="Q1993" i="15"/>
  <c r="Q2427" i="15"/>
  <c r="Q2139" i="15"/>
  <c r="O2084" i="15"/>
  <c r="Q2005" i="15"/>
  <c r="P2568" i="15"/>
  <c r="Q1848" i="15"/>
  <c r="Q1999" i="15"/>
  <c r="P2090" i="15"/>
  <c r="O2198" i="15"/>
  <c r="P1993" i="15"/>
  <c r="P2204" i="15"/>
  <c r="P1824" i="15"/>
  <c r="P1783" i="15"/>
  <c r="P1786" i="15" s="1"/>
  <c r="Q2568" i="15"/>
  <c r="P2186" i="15"/>
  <c r="Q1783" i="15"/>
  <c r="Q1786" i="15" s="1"/>
  <c r="Q1824" i="15"/>
  <c r="Q2084" i="15"/>
  <c r="Q2035" i="15"/>
  <c r="O2204" i="15"/>
  <c r="Q2331" i="15"/>
  <c r="Q2363" i="15" s="1"/>
  <c r="O2005" i="15"/>
  <c r="O2555" i="15"/>
  <c r="O2017" i="15"/>
  <c r="O2610" i="15"/>
  <c r="O2303" i="15"/>
  <c r="P2192" i="15"/>
  <c r="E255" i="40" s="1"/>
  <c r="Q1808" i="15"/>
  <c r="P2035" i="15"/>
  <c r="Q2271" i="15"/>
  <c r="Q2610" i="15"/>
  <c r="Q2186" i="15"/>
  <c r="O2431" i="15"/>
  <c r="AC316" i="15"/>
  <c r="O2331" i="15"/>
  <c r="O2562" i="15"/>
  <c r="O2028" i="15"/>
  <c r="O2072" i="15"/>
  <c r="O2090" i="15"/>
  <c r="O2282" i="15"/>
  <c r="Q1859" i="15"/>
  <c r="Q2572" i="15"/>
  <c r="Q2423" i="15"/>
  <c r="Q1792" i="15"/>
  <c r="O2142" i="15"/>
  <c r="Q2600" i="15"/>
  <c r="Q2411" i="15"/>
  <c r="P1808" i="15"/>
  <c r="Q2102" i="15"/>
  <c r="Q2072" i="15"/>
  <c r="P2267" i="15"/>
  <c r="Q2282" i="15"/>
  <c r="P1859" i="15"/>
  <c r="P1740" i="15"/>
  <c r="O2309" i="15"/>
  <c r="P2600" i="15"/>
  <c r="O2411" i="15"/>
  <c r="Q2113" i="15"/>
  <c r="P2277" i="15"/>
  <c r="O2271" i="15"/>
  <c r="Q2555" i="15"/>
  <c r="Q1818" i="15"/>
  <c r="Q2435" i="15"/>
  <c r="O1848" i="15"/>
  <c r="Q2078" i="15"/>
  <c r="P2615" i="15"/>
  <c r="P1734" i="15"/>
  <c r="O1740" i="15"/>
  <c r="O2315" i="15"/>
  <c r="O1853" i="15"/>
  <c r="P1853" i="15"/>
  <c r="Q2096" i="15"/>
  <c r="Q2615" i="15"/>
  <c r="P2431" i="15"/>
  <c r="Q2192" i="15"/>
  <c r="O2113" i="15"/>
  <c r="Q2022" i="15"/>
  <c r="O2119" i="15"/>
  <c r="Q2119" i="15"/>
  <c r="Q2303" i="15"/>
  <c r="Q2397" i="15"/>
  <c r="O2102" i="15"/>
  <c r="Q1919" i="15"/>
  <c r="Q1925" i="15" s="1"/>
  <c r="O2045" i="15"/>
  <c r="P2139" i="15"/>
  <c r="O1637" i="15"/>
  <c r="O2022" i="15"/>
  <c r="P2011" i="15"/>
  <c r="P2435" i="15"/>
  <c r="D53" i="38"/>
  <c r="G45" i="38"/>
  <c r="J37" i="38"/>
  <c r="E27" i="38"/>
  <c r="F27" i="38" s="1"/>
  <c r="B21" i="38"/>
  <c r="E15" i="38"/>
  <c r="F15" i="38" s="1"/>
  <c r="H50" i="38"/>
  <c r="G27" i="38"/>
  <c r="B51" i="38"/>
  <c r="I49" i="38"/>
  <c r="B45" i="38"/>
  <c r="I27" i="38"/>
  <c r="C11" i="38"/>
  <c r="D9" i="38"/>
  <c r="H35" i="38"/>
  <c r="D56" i="38"/>
  <c r="J48" i="38"/>
  <c r="D12" i="38"/>
  <c r="I10" i="38"/>
  <c r="E8" i="38"/>
  <c r="F8" i="38" s="1"/>
  <c r="J56" i="38"/>
  <c r="B52" i="38"/>
  <c r="C50" i="38"/>
  <c r="B9" i="38"/>
  <c r="D27" i="38"/>
  <c r="H45" i="38"/>
  <c r="O1919" i="15"/>
  <c r="O1864" i="15"/>
  <c r="O2277" i="15"/>
  <c r="P1792" i="15"/>
  <c r="Q2045" i="15"/>
  <c r="O1818" i="15"/>
  <c r="P2198" i="15"/>
  <c r="O2267" i="15"/>
  <c r="P2297" i="15"/>
  <c r="Q2445" i="15"/>
  <c r="Q2017" i="15"/>
  <c r="O2246" i="15"/>
  <c r="Q2041" i="15"/>
  <c r="P2572" i="15"/>
  <c r="Q1864" i="15"/>
  <c r="O2423" i="15"/>
  <c r="O1734" i="15"/>
  <c r="O1830" i="15"/>
  <c r="Q2011" i="15"/>
  <c r="O2417" i="15"/>
  <c r="O2581" i="15"/>
  <c r="P2142" i="15"/>
  <c r="P2581" i="15"/>
  <c r="O2041" i="15"/>
  <c r="P2548" i="15"/>
  <c r="O2078" i="15"/>
  <c r="O2548" i="15"/>
  <c r="P2427" i="15"/>
  <c r="P2028" i="15"/>
  <c r="P1999" i="15"/>
  <c r="Q1637" i="15"/>
  <c r="G605" i="15"/>
  <c r="B7" i="38"/>
  <c r="B57" i="38"/>
  <c r="C53" i="38"/>
  <c r="C41" i="38"/>
  <c r="G35" i="38"/>
  <c r="Q2297" i="15"/>
  <c r="P2445" i="15"/>
  <c r="P2246" i="15"/>
  <c r="P2606" i="15"/>
  <c r="P2096" i="15"/>
  <c r="Q2562" i="15"/>
  <c r="B39" i="38"/>
  <c r="O2606" i="15"/>
  <c r="Q1830" i="15"/>
  <c r="Q2315" i="15"/>
  <c r="P2417" i="15"/>
  <c r="J14" i="38"/>
  <c r="B53" i="38"/>
  <c r="C45" i="38"/>
  <c r="G21" i="38"/>
  <c r="I17" i="38"/>
  <c r="I11" i="38"/>
  <c r="J54" i="38"/>
  <c r="H48" i="38"/>
  <c r="D46" i="38"/>
  <c r="C44" i="38"/>
  <c r="I42" i="38"/>
  <c r="G38" i="38"/>
  <c r="I36" i="38"/>
  <c r="J20" i="38"/>
  <c r="E18" i="38"/>
  <c r="F18" i="38" s="1"/>
  <c r="G16" i="38"/>
  <c r="J57" i="38"/>
  <c r="H57" i="38"/>
  <c r="C55" i="38"/>
  <c r="G55" i="38"/>
  <c r="B55" i="38"/>
  <c r="J55" i="38"/>
  <c r="G53" i="38"/>
  <c r="I53" i="38"/>
  <c r="H51" i="38"/>
  <c r="G51" i="38"/>
  <c r="J49" i="38"/>
  <c r="C49" i="38"/>
  <c r="B49" i="38"/>
  <c r="J47" i="38"/>
  <c r="B47" i="38"/>
  <c r="H43" i="38"/>
  <c r="C43" i="38"/>
  <c r="I43" i="38"/>
  <c r="D41" i="38"/>
  <c r="I41" i="38"/>
  <c r="G41" i="38"/>
  <c r="B41" i="38"/>
  <c r="H41" i="38"/>
  <c r="D39" i="38"/>
  <c r="C39" i="38"/>
  <c r="G39" i="38"/>
  <c r="J39" i="38"/>
  <c r="I39" i="38"/>
  <c r="C37" i="38"/>
  <c r="H37" i="38"/>
  <c r="B37" i="38"/>
  <c r="I35" i="38"/>
  <c r="C35" i="38"/>
  <c r="J35" i="38"/>
  <c r="D35" i="38"/>
  <c r="B35" i="38"/>
  <c r="J27" i="38"/>
  <c r="B27" i="38"/>
  <c r="G19" i="38"/>
  <c r="E19" i="38"/>
  <c r="F19" i="38" s="1"/>
  <c r="C19" i="38"/>
  <c r="I58" i="38"/>
  <c r="B58" i="38"/>
  <c r="I56" i="38"/>
  <c r="C56" i="38"/>
  <c r="D52" i="38"/>
  <c r="C52" i="38"/>
  <c r="H52" i="38"/>
  <c r="B50" i="38"/>
  <c r="G50" i="38"/>
  <c r="I50" i="38"/>
  <c r="B28" i="38"/>
  <c r="G28" i="38"/>
  <c r="B56" i="38"/>
  <c r="I51" i="38"/>
  <c r="J45" i="38"/>
  <c r="D49" i="38"/>
  <c r="D55" i="38"/>
  <c r="J58" i="38"/>
  <c r="D43" i="38"/>
  <c r="G57" i="38"/>
  <c r="G37" i="38"/>
  <c r="G49" i="38"/>
  <c r="D47" i="38"/>
  <c r="H56" i="38"/>
  <c r="G52" i="38"/>
  <c r="D50" i="38"/>
  <c r="J44" i="38"/>
  <c r="G44" i="38"/>
  <c r="D44" i="38"/>
  <c r="I44" i="38"/>
  <c r="B44" i="38"/>
  <c r="D40" i="38"/>
  <c r="G40" i="38"/>
  <c r="I40" i="38"/>
  <c r="B40" i="38"/>
  <c r="H40" i="38"/>
  <c r="J40" i="38"/>
  <c r="H34" i="38"/>
  <c r="J34" i="38"/>
  <c r="D34" i="38"/>
  <c r="C34" i="38"/>
  <c r="I34" i="38"/>
  <c r="B34" i="38"/>
  <c r="D22" i="38"/>
  <c r="J22" i="38"/>
  <c r="C22" i="38"/>
  <c r="I22" i="38"/>
  <c r="B22" i="38"/>
  <c r="E22" i="38"/>
  <c r="F22" i="38" s="1"/>
  <c r="H8" i="38"/>
  <c r="G22" i="38"/>
  <c r="H22" i="38"/>
  <c r="H44" i="38"/>
  <c r="B14" i="38"/>
  <c r="G34" i="38"/>
  <c r="B46" i="38"/>
  <c r="G46" i="38"/>
  <c r="J46" i="38"/>
  <c r="I46" i="38"/>
  <c r="C46" i="38"/>
  <c r="J42" i="38"/>
  <c r="D42" i="38"/>
  <c r="C42" i="38"/>
  <c r="G42" i="38"/>
  <c r="B42" i="38"/>
  <c r="J38" i="38"/>
  <c r="I38" i="38"/>
  <c r="D38" i="38"/>
  <c r="C38" i="38"/>
  <c r="B38" i="38"/>
  <c r="H36" i="38"/>
  <c r="C36" i="38"/>
  <c r="D36" i="38"/>
  <c r="B36" i="38"/>
  <c r="J36" i="38"/>
  <c r="G36" i="38"/>
  <c r="E28" i="38"/>
  <c r="F28" i="38" s="1"/>
  <c r="D28" i="38"/>
  <c r="I28" i="38"/>
  <c r="J28" i="38"/>
  <c r="E26" i="38"/>
  <c r="F26" i="38" s="1"/>
  <c r="J26" i="38"/>
  <c r="G26" i="38"/>
  <c r="C26" i="38"/>
  <c r="D26" i="38"/>
  <c r="B26" i="38"/>
  <c r="H26" i="38"/>
  <c r="I26" i="38"/>
  <c r="C8" i="38"/>
  <c r="B8" i="38"/>
  <c r="J8" i="38"/>
  <c r="I8" i="38"/>
  <c r="I57" i="38"/>
  <c r="C57" i="38"/>
  <c r="I55" i="38"/>
  <c r="H55" i="38"/>
  <c r="H53" i="38"/>
  <c r="J53" i="38"/>
  <c r="D51" i="38"/>
  <c r="J51" i="38"/>
  <c r="G54" i="38"/>
  <c r="D54" i="38"/>
  <c r="I37" i="38"/>
  <c r="D37" i="38"/>
  <c r="G56" i="38"/>
  <c r="H54" i="38"/>
  <c r="G48" i="38"/>
  <c r="J43" i="38"/>
  <c r="H39" i="38"/>
  <c r="C27" i="38"/>
  <c r="C20" i="38"/>
  <c r="I18" i="38"/>
  <c r="D16" i="38"/>
  <c r="E10" i="38"/>
  <c r="F10" i="38" s="1"/>
  <c r="C17" i="38"/>
  <c r="G17" i="38"/>
  <c r="E17" i="38"/>
  <c r="F17" i="38" s="1"/>
  <c r="J17" i="38"/>
  <c r="H15" i="38"/>
  <c r="D15" i="38"/>
  <c r="B15" i="38"/>
  <c r="C13" i="38"/>
  <c r="D13" i="38"/>
  <c r="G13" i="38"/>
  <c r="I13" i="38"/>
  <c r="B11" i="38"/>
  <c r="G11" i="38"/>
  <c r="I9" i="38"/>
  <c r="J9" i="38"/>
  <c r="C9" i="38"/>
  <c r="E9" i="38"/>
  <c r="F9" i="38" s="1"/>
  <c r="D7" i="38"/>
  <c r="J7" i="38"/>
  <c r="C7" i="38"/>
  <c r="H7" i="38"/>
  <c r="I7" i="38"/>
  <c r="D21" i="38"/>
  <c r="H11" i="38"/>
  <c r="J19" i="38"/>
  <c r="G7" i="38"/>
  <c r="D11" i="38"/>
  <c r="D17" i="38"/>
  <c r="E11" i="38"/>
  <c r="F11" i="38" s="1"/>
  <c r="I19" i="38"/>
  <c r="C15" i="38"/>
  <c r="J21" i="38"/>
  <c r="J11" i="38"/>
  <c r="I21" i="38"/>
  <c r="E13" i="38"/>
  <c r="F13" i="38" s="1"/>
  <c r="E21" i="38"/>
  <c r="F21" i="38" s="1"/>
  <c r="H21" i="38"/>
  <c r="C21" i="38"/>
  <c r="E7" i="38"/>
  <c r="F7" i="38" s="1"/>
  <c r="I15" i="38"/>
  <c r="D45" i="38"/>
  <c r="I45" i="38"/>
  <c r="J13" i="38"/>
  <c r="D57" i="38"/>
  <c r="C51" i="38"/>
  <c r="H49" i="38"/>
  <c r="C47" i="38"/>
  <c r="H46" i="38"/>
  <c r="H42" i="38"/>
  <c r="H38" i="38"/>
  <c r="J41" i="38"/>
  <c r="B23" i="38"/>
  <c r="E23" i="38"/>
  <c r="F23" i="38" s="1"/>
  <c r="D23" i="38"/>
  <c r="E14" i="38"/>
  <c r="F14" i="38" s="1"/>
  <c r="I14" i="38"/>
  <c r="G14" i="38"/>
  <c r="H23" i="38"/>
  <c r="B10" i="38"/>
  <c r="G18" i="38"/>
  <c r="J23" i="38"/>
  <c r="H20" i="38"/>
  <c r="E20" i="38"/>
  <c r="F20" i="38" s="1"/>
  <c r="B20" i="38"/>
  <c r="B16" i="38"/>
  <c r="E16" i="38"/>
  <c r="F16" i="38" s="1"/>
  <c r="I12" i="38"/>
  <c r="H12" i="38"/>
  <c r="G12" i="38"/>
  <c r="E12" i="38"/>
  <c r="F12" i="38" s="1"/>
  <c r="J12" i="38"/>
  <c r="D10" i="38"/>
  <c r="B12" i="38"/>
  <c r="C10" i="38"/>
  <c r="C16" i="38"/>
  <c r="D14" i="38"/>
  <c r="J10" i="38"/>
  <c r="I23" i="38"/>
  <c r="G23" i="38"/>
  <c r="D20" i="38"/>
  <c r="G20" i="38"/>
  <c r="D18" i="38"/>
  <c r="H18" i="38"/>
  <c r="I16" i="38"/>
  <c r="C18" i="38"/>
  <c r="J18" i="38"/>
  <c r="J16" i="38"/>
  <c r="H14" i="38"/>
  <c r="G10" i="38"/>
  <c r="H58" i="38"/>
  <c r="D58" i="38"/>
  <c r="G58" i="38"/>
  <c r="C58" i="38"/>
  <c r="I54" i="38"/>
  <c r="C54" i="38"/>
  <c r="B54" i="38"/>
  <c r="I52" i="38"/>
  <c r="J52" i="38"/>
  <c r="G43" i="38"/>
  <c r="B43" i="38"/>
  <c r="C28" i="38"/>
  <c r="H28" i="38"/>
  <c r="H16" i="38"/>
  <c r="B17" i="38"/>
  <c r="H17" i="38"/>
  <c r="G9" i="38"/>
  <c r="H9" i="38"/>
  <c r="E46" i="38"/>
  <c r="J50" i="38"/>
  <c r="H27" i="38"/>
  <c r="I20" i="38"/>
  <c r="B18" i="38"/>
  <c r="C40" i="38"/>
  <c r="C14" i="38"/>
  <c r="D48" i="38"/>
  <c r="C48" i="38"/>
  <c r="B48" i="38"/>
  <c r="G8" i="38"/>
  <c r="D8" i="38"/>
  <c r="H4" i="36"/>
  <c r="F43" i="36"/>
  <c r="B19" i="38"/>
  <c r="H19" i="38"/>
  <c r="D19" i="38"/>
  <c r="H10" i="38"/>
  <c r="I48" i="38"/>
  <c r="E36" i="38"/>
  <c r="E49" i="38"/>
  <c r="E34" i="38"/>
  <c r="B13" i="38"/>
  <c r="H13" i="38"/>
  <c r="G15" i="38"/>
  <c r="J15" i="38"/>
  <c r="G47" i="38"/>
  <c r="H47" i="38"/>
  <c r="I47" i="38"/>
  <c r="C12" i="38"/>
  <c r="H4" i="38"/>
  <c r="C28" i="40" l="1"/>
  <c r="C28" i="41"/>
  <c r="C56" i="40"/>
  <c r="C56" i="41"/>
  <c r="C59" i="40"/>
  <c r="C59" i="41"/>
  <c r="C42" i="40"/>
  <c r="C42" i="41"/>
  <c r="C58" i="40"/>
  <c r="C58" i="41"/>
  <c r="C57" i="40"/>
  <c r="C57" i="41"/>
  <c r="C60" i="40"/>
  <c r="C60" i="41"/>
  <c r="C41" i="40"/>
  <c r="C41" i="41"/>
  <c r="C19" i="40"/>
  <c r="C19" i="41"/>
  <c r="C49" i="40"/>
  <c r="C49" i="41"/>
  <c r="G123" i="40"/>
  <c r="G123" i="41"/>
  <c r="P73" i="41" s="1"/>
  <c r="P72" i="41" s="1"/>
  <c r="E296" i="41"/>
  <c r="E252" i="41"/>
  <c r="E233" i="41"/>
  <c r="E247" i="41"/>
  <c r="E279" i="41"/>
  <c r="E283" i="41"/>
  <c r="E262" i="41"/>
  <c r="E270" i="41"/>
  <c r="E261" i="41"/>
  <c r="E274" i="41"/>
  <c r="E290" i="41"/>
  <c r="E303" i="41"/>
  <c r="O1925" i="15"/>
  <c r="E263" i="41" s="1"/>
  <c r="E267" i="41"/>
  <c r="E272" i="41"/>
  <c r="E257" i="41"/>
  <c r="E304" i="41"/>
  <c r="E297" i="41"/>
  <c r="E271" i="41"/>
  <c r="E291" i="41"/>
  <c r="E244" i="40"/>
  <c r="E243" i="41"/>
  <c r="E238" i="41"/>
  <c r="E273" i="41"/>
  <c r="E292" i="41"/>
  <c r="E250" i="41"/>
  <c r="E286" i="41"/>
  <c r="E280" i="41"/>
  <c r="E298" i="41"/>
  <c r="E234" i="40"/>
  <c r="C23" i="38"/>
  <c r="E251" i="40"/>
  <c r="P1756" i="15"/>
  <c r="P1746" i="15" s="1"/>
  <c r="P1752" i="15" s="1"/>
  <c r="Q1756" i="15"/>
  <c r="Q1746" i="15" s="1"/>
  <c r="Q1752" i="15" s="1"/>
  <c r="E275" i="40"/>
  <c r="E268" i="40"/>
  <c r="E239" i="40"/>
  <c r="E299" i="40"/>
  <c r="E297" i="40"/>
  <c r="C29" i="36"/>
  <c r="E306" i="40"/>
  <c r="E305" i="40"/>
  <c r="E47" i="36"/>
  <c r="E286" i="40"/>
  <c r="E236" i="40"/>
  <c r="E248" i="40"/>
  <c r="E291" i="40"/>
  <c r="G124" i="40"/>
  <c r="C7" i="40"/>
  <c r="G126" i="40"/>
  <c r="C68" i="40"/>
  <c r="E280" i="40"/>
  <c r="E292" i="40"/>
  <c r="E312" i="40"/>
  <c r="E263" i="40"/>
  <c r="E262" i="40"/>
  <c r="E298" i="40"/>
  <c r="E287" i="40"/>
  <c r="E310" i="40"/>
  <c r="E260" i="40"/>
  <c r="E304" i="40"/>
  <c r="E253" i="40"/>
  <c r="E284" i="40"/>
  <c r="E313" i="40"/>
  <c r="E274" i="40"/>
  <c r="E259" i="40"/>
  <c r="E308" i="40"/>
  <c r="E273" i="40"/>
  <c r="E281" i="40"/>
  <c r="E272" i="40"/>
  <c r="E293" i="40"/>
  <c r="E271" i="40"/>
  <c r="H271" i="40" s="1"/>
  <c r="E258" i="40"/>
  <c r="E307" i="40"/>
  <c r="E63" i="36"/>
  <c r="E55" i="36"/>
  <c r="E50" i="36"/>
  <c r="E65" i="36"/>
  <c r="E62" i="36"/>
  <c r="E61" i="36"/>
  <c r="E68" i="36"/>
  <c r="E59" i="36"/>
  <c r="E51" i="36"/>
  <c r="E54" i="36"/>
  <c r="E53" i="36"/>
  <c r="E48" i="36"/>
  <c r="E67" i="36"/>
  <c r="E58" i="36"/>
  <c r="E49" i="36"/>
  <c r="E66" i="36"/>
  <c r="E46" i="36"/>
  <c r="E52" i="36"/>
  <c r="E64" i="36"/>
  <c r="C16" i="36"/>
  <c r="G35" i="36"/>
  <c r="C19" i="36"/>
  <c r="C11" i="36"/>
  <c r="O1786" i="15"/>
  <c r="O1756" i="15"/>
  <c r="E37" i="38"/>
  <c r="E42" i="38"/>
  <c r="E41" i="38"/>
  <c r="E52" i="38"/>
  <c r="E56" i="38"/>
  <c r="E45" i="38"/>
  <c r="E44" i="38"/>
  <c r="E43" i="38"/>
  <c r="E40" i="38"/>
  <c r="E57" i="38"/>
  <c r="E47" i="38"/>
  <c r="E55" i="38"/>
  <c r="E54" i="38"/>
  <c r="E38" i="38"/>
  <c r="E50" i="38"/>
  <c r="E53" i="38"/>
  <c r="E58" i="38"/>
  <c r="E39" i="38"/>
  <c r="E51" i="38"/>
  <c r="E35" i="38"/>
  <c r="E48" i="38"/>
  <c r="P61" i="38"/>
  <c r="P65" i="38" s="1"/>
  <c r="P84" i="36"/>
  <c r="P88" i="36" s="1"/>
  <c r="P85" i="36"/>
  <c r="P62" i="38"/>
  <c r="P3" i="41" l="1"/>
  <c r="P2" i="41" s="1"/>
  <c r="E264" i="40"/>
  <c r="E260" i="41"/>
  <c r="E257" i="40"/>
  <c r="E256" i="41"/>
  <c r="E261" i="40"/>
  <c r="O1746" i="15"/>
  <c r="O1752" i="15" s="1"/>
  <c r="E253" i="41" s="1"/>
  <c r="P3" i="40"/>
  <c r="P73" i="40"/>
  <c r="P72" i="40" s="1"/>
  <c r="E282" i="40"/>
  <c r="P60" i="38"/>
  <c r="H31" i="38"/>
  <c r="P83" i="36"/>
  <c r="H43" i="36"/>
  <c r="P6" i="41" l="1"/>
  <c r="E254" i="40"/>
  <c r="P2" i="40"/>
  <c r="P6" i="40"/>
  <c r="A2946" i="15"/>
  <c r="A2947" i="15"/>
  <c r="A2949" i="15"/>
  <c r="A2945" i="15"/>
  <c r="A2948" i="15"/>
</calcChain>
</file>

<file path=xl/sharedStrings.xml><?xml version="1.0" encoding="utf-8"?>
<sst xmlns="http://schemas.openxmlformats.org/spreadsheetml/2006/main" count="22779" uniqueCount="4030">
  <si>
    <t>Nog in te voeren als de set compleet is</t>
  </si>
  <si>
    <t>YELLOWSTAR</t>
  </si>
  <si>
    <t>SET Tot.</t>
  </si>
  <si>
    <t>SET  NR:</t>
  </si>
  <si>
    <t>Nr. off</t>
  </si>
  <si>
    <t>Item describtion</t>
  </si>
  <si>
    <t>Length Circ.</t>
  </si>
  <si>
    <t>Diam [mm]</t>
  </si>
  <si>
    <t xml:space="preserve"> MBL CBL [kN]       </t>
  </si>
  <si>
    <t xml:space="preserve">MBL CGBL [t]       </t>
  </si>
  <si>
    <t>Construction -  strength                       [ N/mm² ]</t>
  </si>
  <si>
    <t>Fabr.                     Type nr.</t>
  </si>
  <si>
    <t>WLL [t]</t>
  </si>
  <si>
    <t>H-D WB</t>
  </si>
  <si>
    <t>Pin. D     mm</t>
  </si>
  <si>
    <t>Ins.  Width     mm</t>
  </si>
  <si>
    <t>Int. L     mm</t>
  </si>
  <si>
    <t>nom.     act.</t>
  </si>
  <si>
    <t>Mea-sured Length [m]</t>
  </si>
  <si>
    <t>Location</t>
  </si>
  <si>
    <t>Mark</t>
  </si>
  <si>
    <t>Remarks</t>
  </si>
  <si>
    <t xml:space="preserve"> His-tory</t>
  </si>
  <si>
    <t>Last Vis. Inspect.</t>
  </si>
  <si>
    <t>Next Vis. Inspect.</t>
  </si>
  <si>
    <t>Next 5-yearly Inspect.</t>
  </si>
  <si>
    <t>Eye - L [m]</t>
  </si>
  <si>
    <t>Weight in  Kg</t>
  </si>
  <si>
    <t>Pin Diam               in mm</t>
  </si>
  <si>
    <t>Value   [Euro]</t>
  </si>
  <si>
    <t>Markings on item</t>
  </si>
  <si>
    <t>Wire weight. / m</t>
  </si>
  <si>
    <t>Date:</t>
  </si>
  <si>
    <t>Mark No.</t>
  </si>
  <si>
    <t>Inspect. req.</t>
  </si>
  <si>
    <t>Testing req.</t>
  </si>
  <si>
    <t>SLINGS AND GROMMETS (SELECTED ON DIAMETER)</t>
  </si>
  <si>
    <t>Boven regel 7 nooit iets invullen of toevoegen</t>
  </si>
  <si>
    <t>-</t>
  </si>
  <si>
    <t>1870</t>
  </si>
  <si>
    <t>grommets</t>
  </si>
  <si>
    <t>51112</t>
  </si>
  <si>
    <t xml:space="preserve">7x6X36WS+iwrc 1960   </t>
  </si>
  <si>
    <t xml:space="preserve">Singapore </t>
  </si>
  <si>
    <t>HL</t>
  </si>
  <si>
    <t>2737</t>
  </si>
  <si>
    <t xml:space="preserve">Orsted </t>
  </si>
  <si>
    <t>new</t>
  </si>
  <si>
    <t>07 CDe 10</t>
  </si>
  <si>
    <t>2738</t>
  </si>
  <si>
    <t>ST&amp;HL</t>
  </si>
  <si>
    <t>2737-2738</t>
  </si>
  <si>
    <t>1871</t>
  </si>
  <si>
    <t>Synthetic grommets</t>
  </si>
  <si>
    <t>47853</t>
  </si>
  <si>
    <t>incl protective sleave ( ultraline)</t>
  </si>
  <si>
    <t>2739</t>
  </si>
  <si>
    <t>2740</t>
  </si>
  <si>
    <t>2739&amp;2740</t>
  </si>
  <si>
    <t>1580</t>
  </si>
  <si>
    <t>42046</t>
  </si>
  <si>
    <t>Vlaardingen</t>
  </si>
  <si>
    <t>1724</t>
  </si>
  <si>
    <t>DNV GL - N141G7GG-2, 11 VL 17</t>
  </si>
  <si>
    <t>1725</t>
  </si>
  <si>
    <t>DNV GL - N141G7GG-1, 11 VL 17</t>
  </si>
  <si>
    <t>1724-1725</t>
  </si>
  <si>
    <t>Grommet from AOWF, HL nrs still to be added</t>
  </si>
  <si>
    <t>1742</t>
  </si>
  <si>
    <t>39348</t>
  </si>
  <si>
    <t>2294-2295</t>
  </si>
  <si>
    <t>Synthetic grommets CFXD project - Not ordered</t>
  </si>
  <si>
    <t>1884</t>
  </si>
  <si>
    <t>31196</t>
  </si>
  <si>
    <t>?</t>
  </si>
  <si>
    <t>2767</t>
  </si>
  <si>
    <t>2768</t>
  </si>
  <si>
    <t>2767&amp;2768</t>
  </si>
  <si>
    <t>1818</t>
  </si>
  <si>
    <t>m</t>
  </si>
  <si>
    <t>2540</t>
  </si>
  <si>
    <t>Orsted spare</t>
  </si>
  <si>
    <t xml:space="preserve">2x double ultraline type </t>
  </si>
  <si>
    <t>2538</t>
  </si>
  <si>
    <t>2539</t>
  </si>
  <si>
    <t>2538&amp;2539</t>
  </si>
  <si>
    <t>1579</t>
  </si>
  <si>
    <t>34300</t>
  </si>
  <si>
    <t>1721</t>
  </si>
  <si>
    <t>1722</t>
  </si>
  <si>
    <t>DNV GL - N141G6CY-2, 11 VL 17</t>
  </si>
  <si>
    <t>1723</t>
  </si>
  <si>
    <t>DNV GL - N141G6CY-3, 11 VL 17</t>
  </si>
  <si>
    <t>1721-1723</t>
  </si>
  <si>
    <t>1817</t>
  </si>
  <si>
    <t>29528</t>
  </si>
  <si>
    <t xml:space="preserve">2x double flexor type </t>
  </si>
  <si>
    <t>2537</t>
  </si>
  <si>
    <t>2536</t>
  </si>
  <si>
    <t>1812</t>
  </si>
  <si>
    <t>32962</t>
  </si>
  <si>
    <t xml:space="preserve">ultraline type </t>
  </si>
  <si>
    <t>2527</t>
  </si>
  <si>
    <t>2526</t>
  </si>
  <si>
    <t>1813</t>
  </si>
  <si>
    <t>2529</t>
  </si>
  <si>
    <t>2528</t>
  </si>
  <si>
    <t>1814</t>
  </si>
  <si>
    <t>2531</t>
  </si>
  <si>
    <t>2530</t>
  </si>
  <si>
    <t>1815</t>
  </si>
  <si>
    <t>2533</t>
  </si>
  <si>
    <t>2532</t>
  </si>
  <si>
    <t>ref 11</t>
  </si>
  <si>
    <t>1816</t>
  </si>
  <si>
    <t>2535</t>
  </si>
  <si>
    <t>spare</t>
  </si>
  <si>
    <t>2534</t>
  </si>
  <si>
    <t>1801</t>
  </si>
  <si>
    <t>2500</t>
  </si>
  <si>
    <t>1652</t>
  </si>
  <si>
    <t>28763</t>
  </si>
  <si>
    <t>2006</t>
  </si>
  <si>
    <t>Reserved for Tapti</t>
  </si>
  <si>
    <t>2007</t>
  </si>
  <si>
    <t>2006-2007</t>
  </si>
  <si>
    <t>1655</t>
  </si>
  <si>
    <t>grommet</t>
  </si>
  <si>
    <t xml:space="preserve">6X36WS+iwrc 1960   </t>
  </si>
  <si>
    <t>2010</t>
  </si>
  <si>
    <t>ROT 2010129-12</t>
  </si>
  <si>
    <t>1556</t>
  </si>
  <si>
    <t>24711</t>
  </si>
  <si>
    <t>7x(6x36WS+IWCR) RHOL/1960 N/mm2</t>
  </si>
  <si>
    <t>1651</t>
  </si>
  <si>
    <t>Ex Taklift 4</t>
  </si>
  <si>
    <t>ROT 1910606-1-1   01 DT 19</t>
  </si>
  <si>
    <t>ROT 1910606-1-2   01 DT 19</t>
  </si>
  <si>
    <t>1651-1652</t>
  </si>
  <si>
    <t>1755</t>
  </si>
  <si>
    <t>21876</t>
  </si>
  <si>
    <t>2345</t>
  </si>
  <si>
    <t>Reserved for CFXD</t>
  </si>
  <si>
    <t>DNV-GL N141S9G0  VO0004027/4</t>
  </si>
  <si>
    <t>2346</t>
  </si>
  <si>
    <t>DNV-GL N141S9G0  VO0004027/5</t>
  </si>
  <si>
    <t>2345-2346</t>
  </si>
  <si>
    <t>New ordered for CFXD (hammer), Synthetic grommets</t>
  </si>
  <si>
    <t>1654</t>
  </si>
  <si>
    <t>25771</t>
  </si>
  <si>
    <t>2009</t>
  </si>
  <si>
    <t>1756</t>
  </si>
  <si>
    <t>20209</t>
  </si>
  <si>
    <t>2347</t>
  </si>
  <si>
    <t>HL 2347  VO0006117/17</t>
  </si>
  <si>
    <t>2348</t>
  </si>
  <si>
    <t>HL 2348  VO0006117/18</t>
  </si>
  <si>
    <t>2349</t>
  </si>
  <si>
    <t>HL 2349  VO0006117/19</t>
  </si>
  <si>
    <t>2350</t>
  </si>
  <si>
    <t>HL 2350  VO0006117/20</t>
  </si>
  <si>
    <t>2347-2350</t>
  </si>
  <si>
    <t>New ordered for CFXD (JFL), Synthetic grommets</t>
  </si>
  <si>
    <t>1732</t>
  </si>
  <si>
    <t>11772</t>
  </si>
  <si>
    <t>2255</t>
  </si>
  <si>
    <t>DNV-GL N14202ER-2</t>
  </si>
  <si>
    <t>2256</t>
  </si>
  <si>
    <t>DNV-GL N14202ER-3</t>
  </si>
  <si>
    <t>2257</t>
  </si>
  <si>
    <t>DNV-GL N14202ER-4</t>
  </si>
  <si>
    <t>2258</t>
  </si>
  <si>
    <t>DNV-GL N14202ER-5</t>
  </si>
  <si>
    <t>2259</t>
  </si>
  <si>
    <t>DNV-GL N14202ER-6</t>
  </si>
  <si>
    <t>2260</t>
  </si>
  <si>
    <t>DNV-GL N14202ER-7</t>
  </si>
  <si>
    <t>2261</t>
  </si>
  <si>
    <t>DNV-GL N14202ER-8</t>
  </si>
  <si>
    <t>2262</t>
  </si>
  <si>
    <t>DNV-GL N14202ER-9</t>
  </si>
  <si>
    <t>2263</t>
  </si>
  <si>
    <t>DNV-GL N14202ER-10</t>
  </si>
  <si>
    <t>2255-2263</t>
  </si>
  <si>
    <t>Synthetic grommets 98/2 project</t>
  </si>
  <si>
    <t>1008</t>
  </si>
  <si>
    <t>sling</t>
  </si>
  <si>
    <t>8370</t>
  </si>
  <si>
    <t xml:space="preserve">7x6x36WS+iwrc 1960   </t>
  </si>
  <si>
    <t>171</t>
  </si>
  <si>
    <t>20' Cont. HAKU 255104-8</t>
  </si>
  <si>
    <t xml:space="preserve">LR ROT 0111158-1  12CDe01 </t>
  </si>
  <si>
    <t>172</t>
  </si>
  <si>
    <t xml:space="preserve">HV LR ROT 0111158-2  12CDe01 </t>
  </si>
  <si>
    <t>173</t>
  </si>
  <si>
    <t>20' Cont. LCRU 557566-0</t>
  </si>
  <si>
    <t xml:space="preserve">HV LR ROT 0111158-3  12CDe01 </t>
  </si>
  <si>
    <t>174</t>
  </si>
  <si>
    <t xml:space="preserve">HV LR ROT 0111158-4  12CDe01 </t>
  </si>
  <si>
    <t>171-174</t>
  </si>
  <si>
    <t>20' Cont. HAKU 255104-8 &amp; 20' Cont. LCRU 557566-0</t>
  </si>
  <si>
    <t>1574</t>
  </si>
  <si>
    <t>23789</t>
  </si>
  <si>
    <t>7x(6x36WS-IWRC)1960N/mm2</t>
  </si>
  <si>
    <t>1702</t>
  </si>
  <si>
    <t>LR, MSL, HL1702, HAM 1902098/1A1</t>
  </si>
  <si>
    <t>1703</t>
  </si>
  <si>
    <t>LR, MSL, HL1703, HAM 1902098/2A1</t>
  </si>
  <si>
    <t>1702-1703</t>
  </si>
  <si>
    <t>1390</t>
  </si>
  <si>
    <t>20645</t>
  </si>
  <si>
    <t>1134</t>
  </si>
  <si>
    <t>LR ROT 1012549-1  07 CDe 10</t>
  </si>
  <si>
    <t>1135</t>
  </si>
  <si>
    <t>LR ROT 1012549-2  07 CDe 10</t>
  </si>
  <si>
    <t>1134-1135</t>
  </si>
  <si>
    <t>1520</t>
  </si>
  <si>
    <t>21319</t>
  </si>
  <si>
    <t>1509</t>
  </si>
  <si>
    <t>ROT 1711093-1   06 PVB 17</t>
  </si>
  <si>
    <t>1510</t>
  </si>
  <si>
    <t>ROT 1711093-2   06 PVB 17</t>
  </si>
  <si>
    <t>1509-1510</t>
  </si>
  <si>
    <t>1391</t>
  </si>
  <si>
    <t>1136</t>
  </si>
  <si>
    <t>LR ROT 1012550-1   07 CDe 10</t>
  </si>
  <si>
    <t>1137</t>
  </si>
  <si>
    <t>LR ROT 1012550-2   07 CDe 10</t>
  </si>
  <si>
    <t>1136-1137</t>
  </si>
  <si>
    <t>1600</t>
  </si>
  <si>
    <t>23790</t>
  </si>
  <si>
    <t>1804</t>
  </si>
  <si>
    <t>1687</t>
  </si>
  <si>
    <t>23240</t>
  </si>
  <si>
    <t>7x(6X36WS+iwrc) 1960N/mm2</t>
  </si>
  <si>
    <t>2114</t>
  </si>
  <si>
    <t>HV ROT 2012270-10  08PVB20</t>
  </si>
  <si>
    <t>new grommet Tapti</t>
  </si>
  <si>
    <t>1685</t>
  </si>
  <si>
    <t>21327</t>
  </si>
  <si>
    <t>2093</t>
  </si>
  <si>
    <t>HV ROT 2012270-9  08PVB20</t>
  </si>
  <si>
    <t>2094</t>
  </si>
  <si>
    <t>2093-2094</t>
  </si>
  <si>
    <t>new grommets Tapti</t>
  </si>
  <si>
    <t>1552</t>
  </si>
  <si>
    <t>1628</t>
  </si>
  <si>
    <t>HAM 1801138/13A1, Lloyds MN HL1628</t>
  </si>
  <si>
    <t>1629</t>
  </si>
  <si>
    <t>HAM 1801138/14A1, Lloyds MN HL1629</t>
  </si>
  <si>
    <t>1628-1629</t>
  </si>
  <si>
    <t>1612</t>
  </si>
  <si>
    <t>1837</t>
  </si>
  <si>
    <t>LR, MSL, HL1837, HAM 1902098/11A1</t>
  </si>
  <si>
    <t>1838</t>
  </si>
  <si>
    <t>LR, MSL, HL1838, HAM 1902098/12A1</t>
  </si>
  <si>
    <t>1837-1838</t>
  </si>
  <si>
    <t>HL 1837 reserved for Tapti (Vis insp 26-aug 2020)</t>
  </si>
  <si>
    <t>1531</t>
  </si>
  <si>
    <t>6x36WS-CW</t>
  </si>
  <si>
    <t>1518</t>
  </si>
  <si>
    <t>LR HAM 170477.4  UOS170419.4</t>
  </si>
  <si>
    <t>1519</t>
  </si>
  <si>
    <t>LR HAM 170477.5  UOS170419.5</t>
  </si>
  <si>
    <t>1518-1519</t>
  </si>
  <si>
    <t>1683</t>
  </si>
  <si>
    <t>2096</t>
  </si>
  <si>
    <t>HV ROT 2012270-12  08PVB20</t>
  </si>
  <si>
    <t>1692</t>
  </si>
  <si>
    <t>1686</t>
  </si>
  <si>
    <t>2098</t>
  </si>
  <si>
    <t>1684</t>
  </si>
  <si>
    <t>2097</t>
  </si>
  <si>
    <t>HV ROT 2012270-13  08PVB20</t>
  </si>
  <si>
    <t>1794</t>
  </si>
  <si>
    <t>synthetic grommets</t>
  </si>
  <si>
    <t>11870</t>
  </si>
  <si>
    <t>Singapore</t>
  </si>
  <si>
    <t>2468</t>
  </si>
  <si>
    <t>: E045744 Ph2 Mooring Rigging</t>
  </si>
  <si>
    <t>HL1140</t>
  </si>
  <si>
    <t>2469</t>
  </si>
  <si>
    <t>HL1141</t>
  </si>
  <si>
    <t>2468-2469</t>
  </si>
  <si>
    <t>HL1138-1141</t>
  </si>
  <si>
    <t>1711</t>
  </si>
  <si>
    <t>24898</t>
  </si>
  <si>
    <t>2120</t>
  </si>
  <si>
    <t>DNV-GL N14202ER-1</t>
  </si>
  <si>
    <t>2121</t>
  </si>
  <si>
    <t>2120-2121</t>
  </si>
  <si>
    <t>Synthetic grommets for salvage MBF 2020</t>
  </si>
  <si>
    <t>1587</t>
  </si>
  <si>
    <t>1523</t>
  </si>
  <si>
    <t>18139</t>
  </si>
  <si>
    <t>1513</t>
  </si>
  <si>
    <t>LR HAM 170477.1  UOS170419.1</t>
  </si>
  <si>
    <t>1514</t>
  </si>
  <si>
    <t>LR HAM 170477.2  UOS170419.2</t>
  </si>
  <si>
    <t>1515</t>
  </si>
  <si>
    <t>LR HAM 170477.3  UOS170419.3</t>
  </si>
  <si>
    <t>1513-1515</t>
  </si>
  <si>
    <t>1653</t>
  </si>
  <si>
    <t>18158</t>
  </si>
  <si>
    <t>2008</t>
  </si>
  <si>
    <t>1688</t>
  </si>
  <si>
    <t>18168</t>
  </si>
  <si>
    <t>2109</t>
  </si>
  <si>
    <t>HV ROT 2012270-22  08PVB20</t>
  </si>
  <si>
    <t>2110</t>
  </si>
  <si>
    <t>HV ROT 2012270-23  08PVB20</t>
  </si>
  <si>
    <t>2109-2110</t>
  </si>
  <si>
    <t>1691</t>
  </si>
  <si>
    <t>1604</t>
  </si>
  <si>
    <t>18134</t>
  </si>
  <si>
    <t>1811</t>
  </si>
  <si>
    <t>LR, MSL, HL1811, HAM1902098/8A1</t>
  </si>
  <si>
    <t>LR, MSL, HL1812, HAM1902098/9A1</t>
  </si>
  <si>
    <t>1811-1812</t>
  </si>
  <si>
    <t>1578</t>
  </si>
  <si>
    <t>20140</t>
  </si>
  <si>
    <t>1720</t>
  </si>
  <si>
    <t>DNV GL,  N141G7GH    11 VL 17</t>
  </si>
  <si>
    <t>1680</t>
  </si>
  <si>
    <t>16422</t>
  </si>
  <si>
    <t>6x36ws+stk</t>
  </si>
  <si>
    <t>Taklift 4</t>
  </si>
  <si>
    <t>1138</t>
  </si>
  <si>
    <t xml:space="preserve">not ordered </t>
  </si>
  <si>
    <t>LR ROT 1012548-1  08 AH 10</t>
  </si>
  <si>
    <t>1139</t>
  </si>
  <si>
    <t>LR ROT 1012548-2  08 AH 10</t>
  </si>
  <si>
    <t>1140</t>
  </si>
  <si>
    <t>LR ROT 1012548-3  08 AH 10</t>
  </si>
  <si>
    <t>1141</t>
  </si>
  <si>
    <t>LR ROT 1012548-4  08 AH 10</t>
  </si>
  <si>
    <t>1138-1141</t>
  </si>
  <si>
    <t>1656</t>
  </si>
  <si>
    <t>2011</t>
  </si>
  <si>
    <t>1796</t>
  </si>
  <si>
    <t>8358</t>
  </si>
  <si>
    <t>2473</t>
  </si>
  <si>
    <t>HL1139</t>
  </si>
  <si>
    <t>8359</t>
  </si>
  <si>
    <t>2474</t>
  </si>
  <si>
    <t>8360</t>
  </si>
  <si>
    <t>2475</t>
  </si>
  <si>
    <t>8361</t>
  </si>
  <si>
    <t>2473-2475</t>
  </si>
  <si>
    <t>1805</t>
  </si>
  <si>
    <t>19288</t>
  </si>
  <si>
    <t xml:space="preserve">Vlaardingen </t>
  </si>
  <si>
    <t>2507</t>
  </si>
  <si>
    <t>Orsted</t>
  </si>
  <si>
    <t>2508</t>
  </si>
  <si>
    <t>not used</t>
  </si>
  <si>
    <t>1887</t>
  </si>
  <si>
    <t>18207</t>
  </si>
  <si>
    <t>2771</t>
  </si>
  <si>
    <t>2772</t>
  </si>
  <si>
    <t>2771-2772</t>
  </si>
  <si>
    <t>16873</t>
  </si>
  <si>
    <t>1750</t>
  </si>
  <si>
    <t>In Vlaardingen</t>
  </si>
  <si>
    <t>DNV-GL N141S9G0  VO0004027/1</t>
  </si>
  <si>
    <t>1751</t>
  </si>
  <si>
    <t>DNV-GL N141S9G0  VO0004027/2</t>
  </si>
  <si>
    <t>1752</t>
  </si>
  <si>
    <t>DNV-GL N141S9G0  VO0004027/3</t>
  </si>
  <si>
    <t>1753</t>
  </si>
  <si>
    <t>1754</t>
  </si>
  <si>
    <t>1750-1754</t>
  </si>
  <si>
    <t>HL 1751-1753 reserved for CFXD, Synthetic grommets</t>
  </si>
  <si>
    <t>1768</t>
  </si>
  <si>
    <t>13244</t>
  </si>
  <si>
    <t>7x6x36ws+stk</t>
  </si>
  <si>
    <t>2390</t>
  </si>
  <si>
    <t xml:space="preserve">Container COLU 243586 2 HOT oranje </t>
  </si>
  <si>
    <t>Container COLU 243586 2 HOT oranje</t>
  </si>
  <si>
    <t>1890</t>
  </si>
  <si>
    <t>15794</t>
  </si>
  <si>
    <t>2777</t>
  </si>
  <si>
    <t xml:space="preserve">New ordered for CFXD </t>
  </si>
  <si>
    <t xml:space="preserve">with of eye 205 mm </t>
  </si>
  <si>
    <t>2778</t>
  </si>
  <si>
    <t>2777-2778</t>
  </si>
  <si>
    <t>1873</t>
  </si>
  <si>
    <t>2742</t>
  </si>
  <si>
    <t>2743</t>
  </si>
  <si>
    <t>2742-2743</t>
  </si>
  <si>
    <t>1771</t>
  </si>
  <si>
    <t>2402</t>
  </si>
  <si>
    <t xml:space="preserve">Damaged </t>
  </si>
  <si>
    <t>~44,5</t>
  </si>
  <si>
    <t>1757</t>
  </si>
  <si>
    <t>2351</t>
  </si>
  <si>
    <t>Damaged during project Oulu</t>
  </si>
  <si>
    <t>NA</t>
  </si>
  <si>
    <t>2352</t>
  </si>
  <si>
    <t>2351-2352</t>
  </si>
  <si>
    <t>1800</t>
  </si>
  <si>
    <t>2399</t>
  </si>
  <si>
    <t>New ordered for CFXD (Hammer), Synthetic grommets</t>
  </si>
  <si>
    <t>1522</t>
  </si>
  <si>
    <t>11773</t>
  </si>
  <si>
    <t xml:space="preserve">6x61SW+IWRC / Right Hand Regular Lay / SUPER TITAN </t>
  </si>
  <si>
    <t>1511</t>
  </si>
  <si>
    <t>ROT 1712795.1  11 DT 2017</t>
  </si>
  <si>
    <t>1512</t>
  </si>
  <si>
    <t>ROT 1712795.2  11 DT 2017</t>
  </si>
  <si>
    <t>1511-1512</t>
  </si>
  <si>
    <t>1806</t>
  </si>
  <si>
    <t>15009</t>
  </si>
  <si>
    <t>2509</t>
  </si>
  <si>
    <t>2510</t>
  </si>
  <si>
    <t>1782</t>
  </si>
  <si>
    <t>Synthetic sling</t>
  </si>
  <si>
    <t>2452</t>
  </si>
  <si>
    <t>2432</t>
  </si>
  <si>
    <t>2433</t>
  </si>
  <si>
    <t>2434</t>
  </si>
  <si>
    <t>2435</t>
  </si>
  <si>
    <t>2432-2435</t>
  </si>
  <si>
    <t>Synthetic grommets 98/2 FPSO project</t>
  </si>
  <si>
    <t>1770</t>
  </si>
  <si>
    <t>13342</t>
  </si>
  <si>
    <t>2400</t>
  </si>
  <si>
    <t>Reserved for CFXD BL2 campain</t>
  </si>
  <si>
    <t>HL 2353  VO0006117/1</t>
  </si>
  <si>
    <t>2401</t>
  </si>
  <si>
    <t>HL 2354  VO0006117/2</t>
  </si>
  <si>
    <t>~46</t>
  </si>
  <si>
    <t>2400-2401</t>
  </si>
  <si>
    <t>New ordered for CFXD BL2 (JFL), Synthetic grommets</t>
  </si>
  <si>
    <t>1758</t>
  </si>
  <si>
    <t>2353</t>
  </si>
  <si>
    <t>2354</t>
  </si>
  <si>
    <t>2353-2354</t>
  </si>
  <si>
    <t>1689</t>
  </si>
  <si>
    <t>12616</t>
  </si>
  <si>
    <t>2113</t>
  </si>
  <si>
    <t>HV ROT 2012270-26  08PVB20</t>
  </si>
  <si>
    <t>1622</t>
  </si>
  <si>
    <t xml:space="preserve">7x6X36WS+iwrc/RHOL 1960   </t>
  </si>
  <si>
    <t>1866</t>
  </si>
  <si>
    <t>ROT 1912971-1 -1  07MF19</t>
  </si>
  <si>
    <t>1867</t>
  </si>
  <si>
    <t>ROT 1912971-1 -2  07MF19</t>
  </si>
  <si>
    <t>1866-1867</t>
  </si>
  <si>
    <t>1614</t>
  </si>
  <si>
    <t>12635</t>
  </si>
  <si>
    <t>1845</t>
  </si>
  <si>
    <t>ROT 1912971-2 -1  07MF19</t>
  </si>
  <si>
    <t>12636</t>
  </si>
  <si>
    <t>1846</t>
  </si>
  <si>
    <t>ROT 1912971-2 -2  07MF19</t>
  </si>
  <si>
    <t>1845-1846</t>
  </si>
  <si>
    <t>Grommets from Stock. HL 1845 damaged</t>
  </si>
  <si>
    <t>1759</t>
  </si>
  <si>
    <t>11968</t>
  </si>
  <si>
    <t>2355</t>
  </si>
  <si>
    <t>2356</t>
  </si>
  <si>
    <t>2355-2356</t>
  </si>
  <si>
    <t>1624</t>
  </si>
  <si>
    <t>11390</t>
  </si>
  <si>
    <t>ROT 1912971-6 -1  07MF19</t>
  </si>
  <si>
    <t>ROT 1912971-6 -2  07MF19</t>
  </si>
  <si>
    <t>1870-1871</t>
  </si>
  <si>
    <t>1546</t>
  </si>
  <si>
    <t>11360</t>
  </si>
  <si>
    <t>1616</t>
  </si>
  <si>
    <t>HAM 1801138/4A1</t>
  </si>
  <si>
    <t>1545</t>
  </si>
  <si>
    <t>1544</t>
  </si>
  <si>
    <t>HAM 1801138/2A1</t>
  </si>
  <si>
    <t>HAM 1801138/3A1</t>
  </si>
  <si>
    <t>1568</t>
  </si>
  <si>
    <t>11393</t>
  </si>
  <si>
    <t>1681</t>
  </si>
  <si>
    <t>LR, MSL, HL1681 HAM1902098/5A1</t>
  </si>
  <si>
    <t>1682</t>
  </si>
  <si>
    <t>LR, MSL, HL1682 HAM1902098/6A1</t>
  </si>
  <si>
    <t>1681-1682</t>
  </si>
  <si>
    <t xml:space="preserve"> </t>
  </si>
  <si>
    <t>1543</t>
  </si>
  <si>
    <t>1610</t>
  </si>
  <si>
    <t>HAM 1801138/1A1</t>
  </si>
  <si>
    <t>1551</t>
  </si>
  <si>
    <t>1626</t>
  </si>
  <si>
    <t>HAM 1801138/12A1, Lloyds MN HL1626</t>
  </si>
  <si>
    <t>1549</t>
  </si>
  <si>
    <t>7x(6x36WS-IWRC)1960N/mm1</t>
  </si>
  <si>
    <t>HAM 1801138/9A1 Lloyds MN, Sling no. HL 1622</t>
  </si>
  <si>
    <t>1623</t>
  </si>
  <si>
    <t>HAM 1801138/10A1 Lloyds MN, Sling no. HL 1623</t>
  </si>
  <si>
    <t>1550</t>
  </si>
  <si>
    <t>HAM 1801138/11A1, Lloyds MN HL1624</t>
  </si>
  <si>
    <t>1620</t>
  </si>
  <si>
    <t xml:space="preserve">7x6X36WS+iwrc/RHOL/EEIPS 1960   </t>
  </si>
  <si>
    <t>1864</t>
  </si>
  <si>
    <t>ROT 1912971-3 -1  07MF19</t>
  </si>
  <si>
    <t>11391</t>
  </si>
  <si>
    <t>1865</t>
  </si>
  <si>
    <t>ROT 1912971-3 -2  07MF19</t>
  </si>
  <si>
    <t>1864-1865</t>
  </si>
  <si>
    <t>1619</t>
  </si>
  <si>
    <t>1862</t>
  </si>
  <si>
    <t>ROT 1912971-4 -1  07MF19</t>
  </si>
  <si>
    <t>1863</t>
  </si>
  <si>
    <t>ROT 1912971-4 -2  07MF19</t>
  </si>
  <si>
    <t>1862-1863</t>
  </si>
  <si>
    <t>1418</t>
  </si>
  <si>
    <t>10297</t>
  </si>
  <si>
    <t>1206</t>
  </si>
  <si>
    <t>Belongs to traverse 1400 ton setnr: ST&amp;HL 1012</t>
  </si>
  <si>
    <t>LR ROT 1113241-1   09 DT 11</t>
  </si>
  <si>
    <t>1207</t>
  </si>
  <si>
    <t>LR ROT 1113241-2   09 DT 11</t>
  </si>
  <si>
    <t>1208</t>
  </si>
  <si>
    <t>LR ROT 1113241-3   09 DT 11</t>
  </si>
  <si>
    <t>1209</t>
  </si>
  <si>
    <t>LR ROT 1113241-4   09 DT 11</t>
  </si>
  <si>
    <t>1206-1209</t>
  </si>
  <si>
    <t>Grommets for traverse 1400 ton (ST&amp;HL 1012), only to be used double</t>
  </si>
  <si>
    <t>1615</t>
  </si>
  <si>
    <t>11369</t>
  </si>
  <si>
    <t xml:space="preserve">7x(6X36WS+iwrc/RHOL 1960) </t>
  </si>
  <si>
    <t>1847</t>
  </si>
  <si>
    <t>ROT 1912971-5 -1  07MF19</t>
  </si>
  <si>
    <t>1848</t>
  </si>
  <si>
    <t>ROT 1912971-5 -2  07MF19</t>
  </si>
  <si>
    <t>1847-1848</t>
  </si>
  <si>
    <t>Grommets from stock, visual insp.5 aug 2020 !!</t>
  </si>
  <si>
    <t>1810</t>
  </si>
  <si>
    <t>11792</t>
  </si>
  <si>
    <t>2523</t>
  </si>
  <si>
    <t>New Synthetic grommet for Orsted Topside project</t>
  </si>
  <si>
    <t>1776</t>
  </si>
  <si>
    <t>2418</t>
  </si>
  <si>
    <t>New Synthetic grommets for 98/2 FPSO project</t>
  </si>
  <si>
    <t>2419</t>
  </si>
  <si>
    <t>2418-2419</t>
  </si>
  <si>
    <t>1777</t>
  </si>
  <si>
    <t>11674</t>
  </si>
  <si>
    <t>2420</t>
  </si>
  <si>
    <t>2421</t>
  </si>
  <si>
    <t>2420-2421</t>
  </si>
  <si>
    <t>1602</t>
  </si>
  <si>
    <t>10197</t>
  </si>
  <si>
    <t xml:space="preserve">7x(6X36WS+iwrc) 1960 N/mm2  </t>
  </si>
  <si>
    <t>1807</t>
  </si>
  <si>
    <t>LR,MSL, HL1807, HAM1902098/10A1</t>
  </si>
  <si>
    <t>1469</t>
  </si>
  <si>
    <t>10193</t>
  </si>
  <si>
    <t>1279</t>
  </si>
  <si>
    <t>HAM 1901693/A1 Lloyds MN Sling no. HL1279</t>
  </si>
  <si>
    <t>9222</t>
  </si>
  <si>
    <t>1280</t>
  </si>
  <si>
    <t>LR ROT 1515097-2   10 DT 15</t>
  </si>
  <si>
    <t>1281</t>
  </si>
  <si>
    <t>LR ROT 1515097-3   10 DT 15</t>
  </si>
  <si>
    <t>1282</t>
  </si>
  <si>
    <t>LR ROT 1515097-4   10 DT 15</t>
  </si>
  <si>
    <t>1279-1282</t>
  </si>
  <si>
    <t>Ex TL4, HL 1279 is replaced by a new grommet</t>
  </si>
  <si>
    <t>1739</t>
  </si>
  <si>
    <t>11841</t>
  </si>
  <si>
    <t>2285</t>
  </si>
  <si>
    <t>New Synthetic grommets for CFXD</t>
  </si>
  <si>
    <t>2286</t>
  </si>
  <si>
    <t>2285-2286</t>
  </si>
  <si>
    <t>New Synthetic grommets for CFXD (Piles up-end)</t>
  </si>
  <si>
    <t>1793</t>
  </si>
  <si>
    <t>1668</t>
  </si>
  <si>
    <t xml:space="preserve">singapore 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</si>
  <si>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</si>
  <si>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</si>
  <si>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</si>
  <si>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</si>
  <si>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</si>
  <si>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</si>
  <si>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</si>
  <si>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</si>
  <si>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</si>
  <si>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</si>
  <si>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2458-2467</t>
  </si>
  <si>
    <t>1878</t>
  </si>
  <si>
    <t>58.34</t>
  </si>
  <si>
    <t>103</t>
  </si>
  <si>
    <t xml:space="preserve">6X49WS+iwrc1960N/mm2 steel galvanized </t>
  </si>
  <si>
    <t>2752</t>
  </si>
  <si>
    <t xml:space="preserve">Orsted  project </t>
  </si>
  <si>
    <t>1883</t>
  </si>
  <si>
    <t>2766</t>
  </si>
  <si>
    <t>6X47WS+iwrc/RHOL/Z Grade</t>
  </si>
  <si>
    <t>1975</t>
  </si>
  <si>
    <t>ROT 2010275/1  01DT2020</t>
  </si>
  <si>
    <t>1976</t>
  </si>
  <si>
    <t>ROT 2010275/2  01DT2020</t>
  </si>
  <si>
    <t>1977</t>
  </si>
  <si>
    <t>ROT 2010275/3  01DT2020</t>
  </si>
  <si>
    <t>1978</t>
  </si>
  <si>
    <t>ROT 2010275/4  01DT2020</t>
  </si>
  <si>
    <t>1975-1978</t>
  </si>
  <si>
    <t>New slings for use on board</t>
  </si>
  <si>
    <t>1607</t>
  </si>
  <si>
    <t>7845</t>
  </si>
  <si>
    <t>6X52WS+iwrc …</t>
  </si>
  <si>
    <t>1821</t>
  </si>
  <si>
    <t>new slings V&amp;V 2019</t>
  </si>
  <si>
    <t>HV ROT 1911394-2/1   06DT19</t>
  </si>
  <si>
    <t>1822</t>
  </si>
  <si>
    <t>HV ROT 1911394-2/2   06DT19</t>
  </si>
  <si>
    <t>1821-1822</t>
  </si>
  <si>
    <t>1324</t>
  </si>
  <si>
    <t>6X49WS+iwrc …</t>
  </si>
  <si>
    <t>937</t>
  </si>
  <si>
    <t>LR ROT 0807744-3   08 DT 08</t>
  </si>
  <si>
    <t>938</t>
  </si>
  <si>
    <t>LR ROT 0911354   07 CDe 09</t>
  </si>
  <si>
    <t>937-938</t>
  </si>
  <si>
    <t>ex Taklift 4, HL 935 and 936 are rejected</t>
  </si>
  <si>
    <t>1333</t>
  </si>
  <si>
    <t>956</t>
  </si>
  <si>
    <t>LR ROT 0809032-4  09 CDe 08</t>
  </si>
  <si>
    <t>957</t>
  </si>
  <si>
    <t>LR ROT 0809032-2  09 CDe 08</t>
  </si>
  <si>
    <t>958</t>
  </si>
  <si>
    <t>LR ROT 0809032-1  09 CDe 08</t>
  </si>
  <si>
    <t>959</t>
  </si>
  <si>
    <t>LR ROT 0809032-3  09 CDe 08</t>
  </si>
  <si>
    <t>956-959</t>
  </si>
  <si>
    <t>1698</t>
  </si>
  <si>
    <t>8040</t>
  </si>
  <si>
    <t>6X49WS+iwrc/RHOL/1960N/mm2</t>
  </si>
  <si>
    <t>2107</t>
  </si>
  <si>
    <t>HV ROT 2012270-21-1  08PVB20</t>
  </si>
  <si>
    <t>2108</t>
  </si>
  <si>
    <t>HV ROT 2012270-21-2  08PVB20</t>
  </si>
  <si>
    <t>2107-2108</t>
  </si>
  <si>
    <t>new slings Tapti (CSBL 738t)</t>
  </si>
  <si>
    <t>1697</t>
  </si>
  <si>
    <t>2111</t>
  </si>
  <si>
    <t>HV ROT 2012270-24-1  08PVB20</t>
  </si>
  <si>
    <t>2112</t>
  </si>
  <si>
    <t>HV ROT 2012270-24-2  08PVB20</t>
  </si>
  <si>
    <t>2111-2112</t>
  </si>
  <si>
    <t>new slings Tapti (CSBL 720t)</t>
  </si>
  <si>
    <t>1696</t>
  </si>
  <si>
    <t>2099</t>
  </si>
  <si>
    <t>HV ROT 2012270-16  08PVB20</t>
  </si>
  <si>
    <t>1625</t>
  </si>
  <si>
    <t>8204</t>
  </si>
  <si>
    <t>6x52WS+IWRC/RHOL/SUPER TITAN</t>
  </si>
  <si>
    <t>1877</t>
  </si>
  <si>
    <t>For double use only</t>
  </si>
  <si>
    <t>HV ROT 1912321-5/1  07 DT 19</t>
  </si>
  <si>
    <t>HV ROT 1912321-5/2  07 DT 19</t>
  </si>
  <si>
    <t>1879</t>
  </si>
  <si>
    <t>HV ROT 1912321-5/3  07 DT 19</t>
  </si>
  <si>
    <t>1880</t>
  </si>
  <si>
    <t>HV ROT 1912321-5/4  07 DT 19</t>
  </si>
  <si>
    <t>1877-1880</t>
  </si>
  <si>
    <t>Reserved for Tapti. For double use only</t>
  </si>
  <si>
    <t>1695</t>
  </si>
  <si>
    <t>2115</t>
  </si>
  <si>
    <t>HV ROT 2012270-15-1  08PVB20</t>
  </si>
  <si>
    <t>2116</t>
  </si>
  <si>
    <t>HV ROT 2012270-15-2  08PVB20</t>
  </si>
  <si>
    <t>2115-2116</t>
  </si>
  <si>
    <t>1694</t>
  </si>
  <si>
    <t>2100</t>
  </si>
  <si>
    <t>HV ROT 2012270-17  08PVB20</t>
  </si>
  <si>
    <t>1331</t>
  </si>
  <si>
    <t>950</t>
  </si>
  <si>
    <t>Use only double !!</t>
  </si>
  <si>
    <t>LR ROT 0807745-1   08 DT 08</t>
  </si>
  <si>
    <t>951</t>
  </si>
  <si>
    <t>LR ROT 0807745-2   08 DT 08</t>
  </si>
  <si>
    <t>952</t>
  </si>
  <si>
    <t>LR ROT 0911355-1    07CDe09</t>
  </si>
  <si>
    <t>953</t>
  </si>
  <si>
    <t>LR ROT 0807745-4   08 DT 08</t>
  </si>
  <si>
    <t>950-953</t>
  </si>
  <si>
    <t xml:space="preserve"> Use  only double !!</t>
  </si>
  <si>
    <t>1419</t>
  </si>
  <si>
    <t>1210</t>
  </si>
  <si>
    <t>LR ROT 1212190-1  05 AH 12</t>
  </si>
  <si>
    <t>1211</t>
  </si>
  <si>
    <t>LR ROT 1212190-2  05 AH 12</t>
  </si>
  <si>
    <t>1212</t>
  </si>
  <si>
    <t>LR ROT 1212190-3  05 AH 12</t>
  </si>
  <si>
    <t>1213</t>
  </si>
  <si>
    <t>LR ROT 1212190-4  05 AH 12</t>
  </si>
  <si>
    <t>1210-1213</t>
  </si>
  <si>
    <t>HL 1212 to be used double</t>
  </si>
  <si>
    <t>1693</t>
  </si>
  <si>
    <t>2105</t>
  </si>
  <si>
    <t>HV ROT 2012270-20-1  08PVB20</t>
  </si>
  <si>
    <t>2106</t>
  </si>
  <si>
    <t>HV ROT 2012270-20-2  08PVB20</t>
  </si>
  <si>
    <t>2105-2106</t>
  </si>
  <si>
    <t>2095</t>
  </si>
  <si>
    <t>HV ROT 2012270-11  08PVB20</t>
  </si>
  <si>
    <t>1327</t>
  </si>
  <si>
    <t>945</t>
  </si>
  <si>
    <t>LR ROT 0807746-1  08 Cde 08</t>
  </si>
  <si>
    <t>946</t>
  </si>
  <si>
    <t>LR ROT 0807746-2  08 Cde 08</t>
  </si>
  <si>
    <t>947</t>
  </si>
  <si>
    <t>LR ROT 0807746-3  08 Cde 08</t>
  </si>
  <si>
    <t>948</t>
  </si>
  <si>
    <t>LR ROT 0807746-4  08 Cde 08</t>
  </si>
  <si>
    <t>945-948</t>
  </si>
  <si>
    <t>1326</t>
  </si>
  <si>
    <t>941</t>
  </si>
  <si>
    <t>LR ROT 0807747-1  08 CDe 08</t>
  </si>
  <si>
    <t>942</t>
  </si>
  <si>
    <t>LR ROT 0807747-2  08 CDe 08</t>
  </si>
  <si>
    <t>943</t>
  </si>
  <si>
    <t>LR ROT 0807747-3  08 CDe 08</t>
  </si>
  <si>
    <t>944</t>
  </si>
  <si>
    <t>LR ROT 0807747-4  08 CDe 08</t>
  </si>
  <si>
    <t>941-944</t>
  </si>
  <si>
    <t>2092</t>
  </si>
  <si>
    <t>HV ROT 2012270-8  08PVB20</t>
  </si>
  <si>
    <t>1690</t>
  </si>
  <si>
    <t>2087</t>
  </si>
  <si>
    <t>HV ROT 2012270-3  08PVB20</t>
  </si>
  <si>
    <t>1605</t>
  </si>
  <si>
    <t>missing</t>
  </si>
  <si>
    <t>HV ROT 1911394-6/1  06 DT 19</t>
  </si>
  <si>
    <t>HV ROT 1911394-6/2  06 DT 19</t>
  </si>
  <si>
    <t>HV ROT 1911394-6/3  06 DT 19</t>
  </si>
  <si>
    <t>HV ROT 1911394-6/4  06 DT 19</t>
  </si>
  <si>
    <t>1813-1816</t>
  </si>
  <si>
    <t>HL 1814+1815 Reserved for Tapti. HL 1813 and 1816 are missing</t>
  </si>
  <si>
    <t>1363</t>
  </si>
  <si>
    <t>1076</t>
  </si>
  <si>
    <t>LR ROT 0911357-1    07 CDe 09</t>
  </si>
  <si>
    <t>1077</t>
  </si>
  <si>
    <t>LR ROT 0911357-2    07 CDe 09</t>
  </si>
  <si>
    <t>1076-1077</t>
  </si>
  <si>
    <t>1590</t>
  </si>
  <si>
    <t>1764</t>
  </si>
  <si>
    <t>HV ROT 191134-3   06DT19</t>
  </si>
  <si>
    <t xml:space="preserve">  </t>
  </si>
  <si>
    <t>1362</t>
  </si>
  <si>
    <t>1072</t>
  </si>
  <si>
    <t>LR ROT 0911356-1    07 CDe 09</t>
  </si>
  <si>
    <t>1073</t>
  </si>
  <si>
    <t>LR ROT 0911356-2    07 CDe 09</t>
  </si>
  <si>
    <t>1074</t>
  </si>
  <si>
    <t>LR ROT 0911356-3    07 CDe 09</t>
  </si>
  <si>
    <t>1075</t>
  </si>
  <si>
    <t>LR ROT 0911356-4    07 CDe 09</t>
  </si>
  <si>
    <t>1072-1075</t>
  </si>
  <si>
    <t>1849</t>
  </si>
  <si>
    <t>HV ROT 1911394-7/1   06DT19</t>
  </si>
  <si>
    <t>1850</t>
  </si>
  <si>
    <t>HV ROT 1911394-7/2   06DT19</t>
  </si>
  <si>
    <t>1851</t>
  </si>
  <si>
    <t>HV ROT 1911394-7/3   06DT19</t>
  </si>
  <si>
    <t>1852</t>
  </si>
  <si>
    <t>HV ROT 1911394-7/4   06DT19</t>
  </si>
  <si>
    <t>1853</t>
  </si>
  <si>
    <t>HV ROT 1911394-7/5   06DT19</t>
  </si>
  <si>
    <t>1854</t>
  </si>
  <si>
    <t>HV ROT 1911394-7/6   06DT19</t>
  </si>
  <si>
    <t>1855</t>
  </si>
  <si>
    <t>HV ROT 1911394-7/7   06DT19</t>
  </si>
  <si>
    <t>1856</t>
  </si>
  <si>
    <t>HV ROT 1911394-7/8   06DT19</t>
  </si>
  <si>
    <t>1849-1856</t>
  </si>
  <si>
    <t>HL 1849 + 1854 Reserved for Tapti (Vis 26 Aug 2020)</t>
  </si>
  <si>
    <t>1785</t>
  </si>
  <si>
    <t>8191</t>
  </si>
  <si>
    <t>2441</t>
  </si>
  <si>
    <t>2442</t>
  </si>
  <si>
    <t>2441-2442</t>
  </si>
  <si>
    <t>project FPSO 98/2  closed spelter both side</t>
  </si>
  <si>
    <t>1547</t>
  </si>
  <si>
    <t>9094</t>
  </si>
  <si>
    <t>1618</t>
  </si>
  <si>
    <t>HAM 1801138/5A1</t>
  </si>
  <si>
    <t>HAM 1801138/6A1</t>
  </si>
  <si>
    <t>1618-1619</t>
  </si>
  <si>
    <t>1548</t>
  </si>
  <si>
    <t>HAM 1801138/7A1</t>
  </si>
  <si>
    <t>1621</t>
  </si>
  <si>
    <t>HAM 1801138/8A1</t>
  </si>
  <si>
    <t>1620-1621</t>
  </si>
  <si>
    <t>1478</t>
  </si>
  <si>
    <t>8230</t>
  </si>
  <si>
    <t>7x6X36WS+iwrc ….</t>
  </si>
  <si>
    <t>1315</t>
  </si>
  <si>
    <t>LR ROT 1415756-1 10 DT 14</t>
  </si>
  <si>
    <t>1316</t>
  </si>
  <si>
    <t>1317</t>
  </si>
  <si>
    <t>1318</t>
  </si>
  <si>
    <t>1315-1318</t>
  </si>
  <si>
    <t>HL 1315+1316 Visual insp. 17 Dec 2020, reserved for CFXD</t>
  </si>
  <si>
    <t>2077</t>
  </si>
  <si>
    <t>ROT 0809003/1 08 DT 08</t>
  </si>
  <si>
    <t>2078</t>
  </si>
  <si>
    <t>ROT 0809003/2 08 DT 08</t>
  </si>
  <si>
    <t>2079</t>
  </si>
  <si>
    <t>2080</t>
  </si>
  <si>
    <t>2077-2080</t>
  </si>
  <si>
    <t>1463</t>
  </si>
  <si>
    <t>8231</t>
  </si>
  <si>
    <t>Taklift 7</t>
  </si>
  <si>
    <t>1253</t>
  </si>
  <si>
    <t>LR ROT 1313913-1  09 PVB 13</t>
  </si>
  <si>
    <t>1254</t>
  </si>
  <si>
    <t>LR ROT 1313913-2  09 PVB 13</t>
  </si>
  <si>
    <t>1253-1254</t>
  </si>
  <si>
    <t>1477</t>
  </si>
  <si>
    <t>1311</t>
  </si>
  <si>
    <t>LR ROT 1415755 10 DT 14</t>
  </si>
  <si>
    <t>1312</t>
  </si>
  <si>
    <t>1313</t>
  </si>
  <si>
    <t>1314</t>
  </si>
  <si>
    <t>1311-1314</t>
  </si>
  <si>
    <t>7505</t>
  </si>
  <si>
    <t>2525</t>
  </si>
  <si>
    <t>1660</t>
  </si>
  <si>
    <t xml:space="preserve">6xK52WS+iwrc 1960   </t>
  </si>
  <si>
    <t>2018</t>
  </si>
  <si>
    <t>ROT 2010129/7  02DT2020</t>
  </si>
  <si>
    <t>1659</t>
  </si>
  <si>
    <t>2016</t>
  </si>
  <si>
    <t>ROT 2010129/5  02DT2020</t>
  </si>
  <si>
    <t>2017</t>
  </si>
  <si>
    <t>ROT 2010129/6  02DT2020</t>
  </si>
  <si>
    <t>2016-2017</t>
  </si>
  <si>
    <t>1588</t>
  </si>
  <si>
    <t>7298</t>
  </si>
  <si>
    <t>reserved for CFXD</t>
  </si>
  <si>
    <t>DNV-GL N141S9G1  VO0004027/6</t>
  </si>
  <si>
    <t>DNV-GL N141S9G1  VO0004027/7</t>
  </si>
  <si>
    <t>Spare</t>
  </si>
  <si>
    <t>DNV-GL N141S9G1  VO0004027/8</t>
  </si>
  <si>
    <t xml:space="preserve">new grommet per 1-12-2021 </t>
  </si>
  <si>
    <t>1755-1758</t>
  </si>
  <si>
    <t>Synthetic grommets reserved for CFXD - HL 1758 is new ordered</t>
  </si>
  <si>
    <t>1505</t>
  </si>
  <si>
    <t>5906</t>
  </si>
  <si>
    <t xml:space="preserve">6X49WS+iwrc   </t>
  </si>
  <si>
    <t>1493</t>
  </si>
  <si>
    <t>LR ROT 1512259- 1   09DT15</t>
  </si>
  <si>
    <t>1494</t>
  </si>
  <si>
    <t>LR ROT 1512259- 2   09DT15</t>
  </si>
  <si>
    <t>1495</t>
  </si>
  <si>
    <t>LR ROT 1512259- 3   09DT15</t>
  </si>
  <si>
    <t>1496</t>
  </si>
  <si>
    <t>LR ROT 1512259- 4   09DT15</t>
  </si>
  <si>
    <t>1493-1496</t>
  </si>
  <si>
    <t>1542</t>
  </si>
  <si>
    <t xml:space="preserve">6X49WS+iwrc 1960   </t>
  </si>
  <si>
    <t>1606</t>
  </si>
  <si>
    <t>ROT 1810846-1   04PVB18</t>
  </si>
  <si>
    <t>ROT 1810846-2   04PVB18</t>
  </si>
  <si>
    <t>1606-1607</t>
  </si>
  <si>
    <t>1334</t>
  </si>
  <si>
    <t>962</t>
  </si>
  <si>
    <t>LR ROT 0911330-3  02 CDe 09</t>
  </si>
  <si>
    <t>963</t>
  </si>
  <si>
    <t>LR ROT 0911330-4  02 CDe 09</t>
  </si>
  <si>
    <t>962-963</t>
  </si>
  <si>
    <t>1541</t>
  </si>
  <si>
    <t>For Fistuca test pile, not in stock R-dam</t>
  </si>
  <si>
    <t>1371</t>
  </si>
  <si>
    <t>5884</t>
  </si>
  <si>
    <t>T</t>
  </si>
  <si>
    <t>964</t>
  </si>
  <si>
    <t>LR ROT 0915179/1  11 DT 09</t>
  </si>
  <si>
    <t>965</t>
  </si>
  <si>
    <t>LR ROT 0915179/2  11 DT 09</t>
  </si>
  <si>
    <t>966</t>
  </si>
  <si>
    <t>LR ROT 0915179/3  11 DT 09</t>
  </si>
  <si>
    <t>967</t>
  </si>
  <si>
    <t>LR ROT 0915179/4  11 DT 09</t>
  </si>
  <si>
    <t>964-967</t>
  </si>
  <si>
    <t>1353</t>
  </si>
  <si>
    <t>1038</t>
  </si>
  <si>
    <t>Lost sling (ex. TL7) 20' Cont. 296296-4 (A4B)</t>
  </si>
  <si>
    <t>LR ROT 0911347-3  07 CDe 09</t>
  </si>
  <si>
    <t>1039</t>
  </si>
  <si>
    <t>Container G3067 Green HH OT ex Haven,</t>
  </si>
  <si>
    <t>1038-1039</t>
  </si>
  <si>
    <t>HL 1038 is lost, HL 1039 Reserved for CFXD</t>
  </si>
  <si>
    <t>1336</t>
  </si>
  <si>
    <t>968</t>
  </si>
  <si>
    <t>LR ROT 0911334-1  02 CDe 09</t>
  </si>
  <si>
    <t>969</t>
  </si>
  <si>
    <t>LR ROT 0911334-2  02 CDe 09</t>
  </si>
  <si>
    <t>970</t>
  </si>
  <si>
    <t>LR ROT 0911334-3  02 CDe 09</t>
  </si>
  <si>
    <t>971</t>
  </si>
  <si>
    <t>LR ROT 0911334-4  02 CDe 09</t>
  </si>
  <si>
    <t>968-971</t>
  </si>
  <si>
    <t>1372</t>
  </si>
  <si>
    <t>5886</t>
  </si>
  <si>
    <t>901</t>
  </si>
  <si>
    <t>902</t>
  </si>
  <si>
    <t>903</t>
  </si>
  <si>
    <t>904</t>
  </si>
  <si>
    <t>901-904</t>
  </si>
  <si>
    <t>1338</t>
  </si>
  <si>
    <t>976</t>
  </si>
  <si>
    <t>To be removed</t>
  </si>
  <si>
    <t>LR ROT 0911333-1  02 CDe 09</t>
  </si>
  <si>
    <t>977</t>
  </si>
  <si>
    <t>LR ROT 0911333-2  02 CDe 09</t>
  </si>
  <si>
    <t>978</t>
  </si>
  <si>
    <t>LR ROT 0911333-3  02 CDe 09</t>
  </si>
  <si>
    <t>979</t>
  </si>
  <si>
    <t>LR ROT 0911333-4  02 CDe 09</t>
  </si>
  <si>
    <t>976-979</t>
  </si>
  <si>
    <t>Lost or removed, ex TL6</t>
  </si>
  <si>
    <t>1337</t>
  </si>
  <si>
    <t>972</t>
  </si>
  <si>
    <t>LR ROT 0911337-1/A1  02 CDe 09</t>
  </si>
  <si>
    <t>973</t>
  </si>
  <si>
    <t>LR ROT 0911337-2/A1  02 CDe 09</t>
  </si>
  <si>
    <t>974</t>
  </si>
  <si>
    <t>LR ROT 0911337-3/A1  02 CDe 09</t>
  </si>
  <si>
    <t>975</t>
  </si>
  <si>
    <t>LR ROT 0911337-4/A1  02 CDe 09</t>
  </si>
  <si>
    <t>972-975</t>
  </si>
  <si>
    <t>1603</t>
  </si>
  <si>
    <t>5890</t>
  </si>
  <si>
    <t>1809</t>
  </si>
  <si>
    <t>HV ROT 1911394-4/1  06 DT 19</t>
  </si>
  <si>
    <t>HV ROT 1911394-4/2  06 DT 19</t>
  </si>
  <si>
    <t>1809-1810</t>
  </si>
  <si>
    <t>1354</t>
  </si>
  <si>
    <t>1040</t>
  </si>
  <si>
    <t>LR ROT 0911348-1  07 CDe 09</t>
  </si>
  <si>
    <t>1041</t>
  </si>
  <si>
    <t>LR ROT 0911348-2  07 CDe 09</t>
  </si>
  <si>
    <t>1042</t>
  </si>
  <si>
    <t>LR ROT 0911348-3  07 CDe 09</t>
  </si>
  <si>
    <t>1043</t>
  </si>
  <si>
    <t>LR ROT 0911348-4  07 CDe 09</t>
  </si>
  <si>
    <t>1040-1043</t>
  </si>
  <si>
    <t>1340</t>
  </si>
  <si>
    <t>984</t>
  </si>
  <si>
    <t>LR ROT 0911335-1  02 CDe 09</t>
  </si>
  <si>
    <t>985</t>
  </si>
  <si>
    <t>LR ROT 0911335-2  02 CDe 09</t>
  </si>
  <si>
    <t>986</t>
  </si>
  <si>
    <t>Damage</t>
  </si>
  <si>
    <t>LR ROT 0911335-3  02 CDe 09</t>
  </si>
  <si>
    <t>987</t>
  </si>
  <si>
    <t>LR ROT 0911335-4  02 CDe 09</t>
  </si>
  <si>
    <t>984-987</t>
  </si>
  <si>
    <t>LOST!! Can be removed</t>
  </si>
  <si>
    <t>1470</t>
  </si>
  <si>
    <t>1283</t>
  </si>
  <si>
    <t>LR ROT 1515096-1  10 DT 15</t>
  </si>
  <si>
    <t>1284</t>
  </si>
  <si>
    <t>LR ROT 1515096-2  10 DT 15</t>
  </si>
  <si>
    <t>1285</t>
  </si>
  <si>
    <t>LR ROT 1515096-3  10 DT 15</t>
  </si>
  <si>
    <t>1286</t>
  </si>
  <si>
    <t>LR ROT 1515096-4  10 DT 15</t>
  </si>
  <si>
    <t>1283-1286</t>
  </si>
  <si>
    <t>1490</t>
  </si>
  <si>
    <t>6465</t>
  </si>
  <si>
    <t>6X55WS+iwrc</t>
  </si>
  <si>
    <t>Use only double !!, use for MCPGF</t>
  </si>
  <si>
    <t>LR ROT 1410440    11 DT 14</t>
  </si>
  <si>
    <t>1364</t>
  </si>
  <si>
    <t>1365</t>
  </si>
  <si>
    <t>1366</t>
  </si>
  <si>
    <t>1363-1366</t>
  </si>
  <si>
    <t>Only for double use. 3 slings used for MCPGF</t>
  </si>
  <si>
    <t>1790</t>
  </si>
  <si>
    <t>5990</t>
  </si>
  <si>
    <t>6X49WS+iwrc /RHOL /1960N/mm2</t>
  </si>
  <si>
    <t>HV ROT 2012270-18-1  08PVB20</t>
  </si>
  <si>
    <t>2453</t>
  </si>
  <si>
    <t>HV ROT 2012270-18-2  08PVB20</t>
  </si>
  <si>
    <t>2452-2453</t>
  </si>
  <si>
    <t>new slings CFXD</t>
  </si>
  <si>
    <t>1699</t>
  </si>
  <si>
    <t>2101</t>
  </si>
  <si>
    <t>2102</t>
  </si>
  <si>
    <t>2101-2102</t>
  </si>
  <si>
    <t>new slings Tapti (CSBL 549.9t)</t>
  </si>
  <si>
    <t>1700</t>
  </si>
  <si>
    <t>2103</t>
  </si>
  <si>
    <t>HV ROT 2012270-19-1  08PVB20</t>
  </si>
  <si>
    <t>2104</t>
  </si>
  <si>
    <t>HV ROT 2012270-19-2  08PVB20</t>
  </si>
  <si>
    <t>2103-2104</t>
  </si>
  <si>
    <t>1829</t>
  </si>
  <si>
    <t>HV ROT 1911394-5/1    06 DT 19</t>
  </si>
  <si>
    <t>1830</t>
  </si>
  <si>
    <t>HV ROT 1911394-5/2    06 DT 19</t>
  </si>
  <si>
    <t>1829-1830</t>
  </si>
  <si>
    <t>1780</t>
  </si>
  <si>
    <t>Synthetic grommet</t>
  </si>
  <si>
    <t>6867</t>
  </si>
  <si>
    <t>2426</t>
  </si>
  <si>
    <t>2427</t>
  </si>
  <si>
    <t>min bending diameter  =170mm</t>
  </si>
  <si>
    <t>2426-2427</t>
  </si>
  <si>
    <t>Synthetic grommet for project FPSO 98/2</t>
  </si>
  <si>
    <t>6420</t>
  </si>
  <si>
    <t>2511</t>
  </si>
  <si>
    <t>2512</t>
  </si>
  <si>
    <t>1760</t>
  </si>
  <si>
    <t>7475</t>
  </si>
  <si>
    <t>2360</t>
  </si>
  <si>
    <t>7476</t>
  </si>
  <si>
    <t>2361</t>
  </si>
  <si>
    <t>2362</t>
  </si>
  <si>
    <t>2360-2362</t>
  </si>
  <si>
    <t>New Synthetic grommets for CFXD (pin pile load out)</t>
  </si>
  <si>
    <t>1761</t>
  </si>
  <si>
    <t>2364</t>
  </si>
  <si>
    <t>2365</t>
  </si>
  <si>
    <t>2366</t>
  </si>
  <si>
    <t>2364-2366</t>
  </si>
  <si>
    <t>1466</t>
  </si>
  <si>
    <t>1267</t>
  </si>
  <si>
    <t>287.5</t>
  </si>
  <si>
    <t>LRROT 14110131/1 08 AK 14</t>
  </si>
  <si>
    <t>1268</t>
  </si>
  <si>
    <t>LRROT 14110131/2 08 AK 14</t>
  </si>
  <si>
    <t>1269</t>
  </si>
  <si>
    <t>LRROT 14110131/3 08 AK 14</t>
  </si>
  <si>
    <t>1270</t>
  </si>
  <si>
    <t>LRROT 14110131/4 08 AK 14</t>
  </si>
  <si>
    <t>5579</t>
  </si>
  <si>
    <t>1267-1270</t>
  </si>
  <si>
    <t>div.</t>
  </si>
  <si>
    <t>1557</t>
  </si>
  <si>
    <t>300</t>
  </si>
  <si>
    <t>HAM 1902098/3A1, LR, MSL, HL1653</t>
  </si>
  <si>
    <t>HAM 1902098/4A1, LR, MSL, HL1654</t>
  </si>
  <si>
    <t>1653-1654</t>
  </si>
  <si>
    <t>1467</t>
  </si>
  <si>
    <t>1271</t>
  </si>
  <si>
    <t>LRROT 14110132/1 08 AK 14</t>
  </si>
  <si>
    <t>1272</t>
  </si>
  <si>
    <t>LRROT 14110132/2 08 AK 14</t>
  </si>
  <si>
    <t>1273</t>
  </si>
  <si>
    <t>LRROT 14110132/3 08 AK 14</t>
  </si>
  <si>
    <t>1274</t>
  </si>
  <si>
    <t>LRROT 14110132/4 08 AK 14</t>
  </si>
  <si>
    <t>1271-1274</t>
  </si>
  <si>
    <t>1468</t>
  </si>
  <si>
    <t>1275</t>
  </si>
  <si>
    <t>LRROT 14110133/1 08 AK 14</t>
  </si>
  <si>
    <t>1276</t>
  </si>
  <si>
    <t>LRROT 14110133/2 08 AK 14</t>
  </si>
  <si>
    <t>1277</t>
  </si>
  <si>
    <t>LRROT 14110133/3 08 AK 14</t>
  </si>
  <si>
    <t>1278</t>
  </si>
  <si>
    <t>LRROT 14110133/4 08 AK 14</t>
  </si>
  <si>
    <t>1275-1278</t>
  </si>
  <si>
    <t>1384</t>
  </si>
  <si>
    <t>1109</t>
  </si>
  <si>
    <t>LR ROT 1012522-4  03AH10</t>
  </si>
  <si>
    <t>1112</t>
  </si>
  <si>
    <t>LR ROT 1012522-1  03AH10</t>
  </si>
  <si>
    <t>1114</t>
  </si>
  <si>
    <t>LR ROT 1012522-2  03AH10</t>
  </si>
  <si>
    <t>1115</t>
  </si>
  <si>
    <t>LR ROT 1012522-3  03AH10</t>
  </si>
  <si>
    <t>1109, 1112, 1114, 1115</t>
  </si>
  <si>
    <t>5038</t>
  </si>
  <si>
    <t>G8xSESWS(47)+IWRC/RHOL/1960 N/mm2</t>
  </si>
  <si>
    <t>1868</t>
  </si>
  <si>
    <t/>
  </si>
  <si>
    <t>HV ROT 1912321-4    07DT19</t>
  </si>
  <si>
    <t>1869</t>
  </si>
  <si>
    <t>HV ROT 1912321-3    07DT19</t>
  </si>
  <si>
    <t>1099</t>
  </si>
  <si>
    <t>4905</t>
  </si>
  <si>
    <t xml:space="preserve">8X41WS+iwrc 1960   </t>
  </si>
  <si>
    <t>UOS</t>
  </si>
  <si>
    <t>97-435</t>
  </si>
  <si>
    <t>UOS 97-435  OL 759  12CDe01</t>
  </si>
  <si>
    <t>97-436</t>
  </si>
  <si>
    <t>UOS 97-436  OL 760  12CDe01</t>
  </si>
  <si>
    <t>97-435+436</t>
  </si>
  <si>
    <t>1411</t>
  </si>
  <si>
    <t>1187</t>
  </si>
  <si>
    <t>LR ROT 1111244-1  03DT11</t>
  </si>
  <si>
    <t>1188</t>
  </si>
  <si>
    <t>LR ROT 1111244-2  03DT11</t>
  </si>
  <si>
    <t>1189</t>
  </si>
  <si>
    <t>LR ROT 1111244-3  03DT11</t>
  </si>
  <si>
    <t>1190</t>
  </si>
  <si>
    <t>LR ROT 1111244-4  03DT11</t>
  </si>
  <si>
    <t>1187-1190</t>
  </si>
  <si>
    <t>1476</t>
  </si>
  <si>
    <t>1307</t>
  </si>
  <si>
    <t>LR ROT 1415754  10 DT 14</t>
  </si>
  <si>
    <t>1308</t>
  </si>
  <si>
    <t>1309</t>
  </si>
  <si>
    <t>1310</t>
  </si>
  <si>
    <t>1307-1310</t>
  </si>
  <si>
    <t>1299</t>
  </si>
  <si>
    <t>5343</t>
  </si>
  <si>
    <t>861</t>
  </si>
  <si>
    <t>LR ROT 0607611-1  10CDe06</t>
  </si>
  <si>
    <t>862</t>
  </si>
  <si>
    <t>LR ROT 0607611-2  10CDe06</t>
  </si>
  <si>
    <t>863</t>
  </si>
  <si>
    <t>LR ROT 0607611-3  10CDe06</t>
  </si>
  <si>
    <t>864</t>
  </si>
  <si>
    <t>LR ROT 0607611-4  10CDe06</t>
  </si>
  <si>
    <t>861-864</t>
  </si>
  <si>
    <t>HL 863 use only double</t>
  </si>
  <si>
    <t>1662</t>
  </si>
  <si>
    <t>At D/d = 3</t>
  </si>
  <si>
    <t>2023</t>
  </si>
  <si>
    <t>Set 3</t>
  </si>
  <si>
    <t>LR ROT 1310415.1 / UOS 20046-01</t>
  </si>
  <si>
    <t>2024</t>
  </si>
  <si>
    <t>Set 1</t>
  </si>
  <si>
    <t>LR ROT 1310415.2 / UOS 20046-02</t>
  </si>
  <si>
    <t>2025</t>
  </si>
  <si>
    <t>Set 2</t>
  </si>
  <si>
    <t>LR ROT 1310415.3 / UOS 20046-03</t>
  </si>
  <si>
    <t>verscrapt</t>
  </si>
  <si>
    <t>2026</t>
  </si>
  <si>
    <t>Set 2, cover damaged</t>
  </si>
  <si>
    <t>LR ROT 1310415.4</t>
  </si>
  <si>
    <t>2027</t>
  </si>
  <si>
    <t>LR ROT 1310415.5 / UOS 20046-05</t>
  </si>
  <si>
    <t>2028</t>
  </si>
  <si>
    <t>LR ROT 1310415.6 / UOS 20046-06</t>
  </si>
  <si>
    <t>2029</t>
  </si>
  <si>
    <t>Set 5</t>
  </si>
  <si>
    <t>LR ROT 1310415.7 / UOS 20046-07</t>
  </si>
  <si>
    <t>2030</t>
  </si>
  <si>
    <t>Set 4, cover damaged</t>
  </si>
  <si>
    <t>LR ROT 1310415.8</t>
  </si>
  <si>
    <t>2033</t>
  </si>
  <si>
    <t>Set 6</t>
  </si>
  <si>
    <t>LR ROT 1310415.11 / UOS 20046-11</t>
  </si>
  <si>
    <t>2034</t>
  </si>
  <si>
    <t>LR ROT 1310415.12 / UOS 20046-12</t>
  </si>
  <si>
    <t>2031</t>
  </si>
  <si>
    <t>Set 4</t>
  </si>
  <si>
    <t>LR ROT 1310415.9 / UOS 20046-09</t>
  </si>
  <si>
    <t>2032</t>
  </si>
  <si>
    <t>LR ROT 1310415.10 / UOS 20046-10</t>
  </si>
  <si>
    <t>2023-2032</t>
  </si>
  <si>
    <t>Synthetic grommet ex WOF, HL 2023, 2024, 2025, 2027 reserved for CFXD. HL 2026 &amp; 2030 rejected</t>
  </si>
  <si>
    <t>1474</t>
  </si>
  <si>
    <t>4814</t>
  </si>
  <si>
    <t>LR ROT 1415752  10 DT 14</t>
  </si>
  <si>
    <t>1300</t>
  </si>
  <si>
    <t>1301</t>
  </si>
  <si>
    <t>1302</t>
  </si>
  <si>
    <t>1299-1302</t>
  </si>
  <si>
    <t>1475</t>
  </si>
  <si>
    <t>1303</t>
  </si>
  <si>
    <t>LR ROT 1415753  10 DT 14</t>
  </si>
  <si>
    <t>1304</t>
  </si>
  <si>
    <t>1305</t>
  </si>
  <si>
    <t>1306</t>
  </si>
  <si>
    <t>1303-1306</t>
  </si>
  <si>
    <t>Taklift 4 ???</t>
  </si>
  <si>
    <t>2081</t>
  </si>
  <si>
    <t>ROT 9920076/1</t>
  </si>
  <si>
    <t>2082</t>
  </si>
  <si>
    <t>2083</t>
  </si>
  <si>
    <t>2084</t>
  </si>
  <si>
    <t>2081-2084</t>
  </si>
  <si>
    <t>1500</t>
  </si>
  <si>
    <t>damaged</t>
  </si>
  <si>
    <t>ROT 1510327   03DT15</t>
  </si>
  <si>
    <t>1410-1413</t>
  </si>
  <si>
    <t>Also use for couple grommets Main outer hooks. HL 1410 &amp; 1411 damaged</t>
  </si>
  <si>
    <t>SFL</t>
  </si>
  <si>
    <t>56</t>
  </si>
  <si>
    <t>57</t>
  </si>
  <si>
    <t>56-57</t>
  </si>
  <si>
    <t xml:space="preserve"> used for seafastening blocks</t>
  </si>
  <si>
    <t>1330</t>
  </si>
  <si>
    <t>7x6x36WS+iwrc ….</t>
  </si>
  <si>
    <t>954</t>
  </si>
  <si>
    <t>LR ROT  0809004-1   08 DT 08</t>
  </si>
  <si>
    <t>955</t>
  </si>
  <si>
    <t>LR ROT  0809004-2   08 DT 08</t>
  </si>
  <si>
    <t>954-955</t>
  </si>
  <si>
    <t>HL 955 rejected</t>
  </si>
  <si>
    <t>1670</t>
  </si>
  <si>
    <t>5324</t>
  </si>
  <si>
    <t>7x6x36WS+iwrc, rhol</t>
  </si>
  <si>
    <t>2040</t>
  </si>
  <si>
    <t>2041</t>
  </si>
  <si>
    <t>2040-2041</t>
  </si>
  <si>
    <t>new (jib) couple grommets</t>
  </si>
  <si>
    <t>4169</t>
  </si>
  <si>
    <t>6X36WS+iwrc 1960</t>
  </si>
  <si>
    <t>1885</t>
  </si>
  <si>
    <t>HV ROT 1911394-8/1   06DT19</t>
  </si>
  <si>
    <t>1886</t>
  </si>
  <si>
    <t>HV ROT 1911394-8/2   06DT19</t>
  </si>
  <si>
    <t>1885-1886</t>
  </si>
  <si>
    <t>1535</t>
  </si>
  <si>
    <t>6X41WS+iwrc 1960</t>
  </si>
  <si>
    <t>1524</t>
  </si>
  <si>
    <t>ROT 1711100-1</t>
  </si>
  <si>
    <t>1525</t>
  </si>
  <si>
    <t>ROT 1711100-2</t>
  </si>
  <si>
    <t>1526</t>
  </si>
  <si>
    <t>ROT 1711100-3</t>
  </si>
  <si>
    <t>1524-1526</t>
  </si>
  <si>
    <t>2,00</t>
  </si>
  <si>
    <t>1534</t>
  </si>
  <si>
    <t>1521</t>
  </si>
  <si>
    <t>ROT 1711099-1</t>
  </si>
  <si>
    <t>ROT 1711099-2</t>
  </si>
  <si>
    <t>ROT 1711099-3</t>
  </si>
  <si>
    <t>1521-1523</t>
  </si>
  <si>
    <t>1617</t>
  </si>
  <si>
    <t>1857</t>
  </si>
  <si>
    <t>HV ROT 1912321-2   07DT19</t>
  </si>
  <si>
    <t>1533</t>
  </si>
  <si>
    <t>ROT 1711097</t>
  </si>
  <si>
    <t>1420</t>
  </si>
  <si>
    <t>1214</t>
  </si>
  <si>
    <t>LR ROT 1212191-1   05 AH 12</t>
  </si>
  <si>
    <t>1215</t>
  </si>
  <si>
    <t>LR ROT 1212191-2   05 AH 12</t>
  </si>
  <si>
    <t>1216</t>
  </si>
  <si>
    <t>LR ROT 1212191-3   05 AH 12</t>
  </si>
  <si>
    <t>1217</t>
  </si>
  <si>
    <t>LR ROT 1212191-4   05 AH 12</t>
  </si>
  <si>
    <t>1214-1217</t>
  </si>
  <si>
    <t>HL 1217 use only double</t>
  </si>
  <si>
    <t>1342</t>
  </si>
  <si>
    <t>3817</t>
  </si>
  <si>
    <t>992</t>
  </si>
  <si>
    <t>LR ROT 0911322-1  01 CDe 09</t>
  </si>
  <si>
    <t>993</t>
  </si>
  <si>
    <t>LR ROT 0911322-2  01 CDe 09</t>
  </si>
  <si>
    <t>994</t>
  </si>
  <si>
    <t>LR ROT 0911322-3  01 CDe 09</t>
  </si>
  <si>
    <t>995</t>
  </si>
  <si>
    <t>Rejected</t>
  </si>
  <si>
    <t>LR ROT 0911322-4  01 CDe 09</t>
  </si>
  <si>
    <t>992-994</t>
  </si>
  <si>
    <t>HL 995 rejected</t>
  </si>
  <si>
    <t>1341</t>
  </si>
  <si>
    <t>988</t>
  </si>
  <si>
    <t>LR ROT 0911323-1  02 DT 09</t>
  </si>
  <si>
    <t>989</t>
  </si>
  <si>
    <t>LR ROT 0911323-2  02 DT 09</t>
  </si>
  <si>
    <t>990</t>
  </si>
  <si>
    <t>LR ROT 0911323-3  02 DT 09</t>
  </si>
  <si>
    <t>991</t>
  </si>
  <si>
    <t>LR ROT 0911323-4  02 DT 09</t>
  </si>
  <si>
    <t>988-991</t>
  </si>
  <si>
    <t>1356</t>
  </si>
  <si>
    <t xml:space="preserve">6X41WS+iwrc 1960   </t>
  </si>
  <si>
    <t>1044</t>
  </si>
  <si>
    <t>LR ROT 0911352-1  07 CDe 09</t>
  </si>
  <si>
    <t>1045</t>
  </si>
  <si>
    <t>LR ROT 0911352-2  07 CDe 09</t>
  </si>
  <si>
    <t>1046</t>
  </si>
  <si>
    <t>LR ROT 0911352-3  07 CDe 09</t>
  </si>
  <si>
    <t>1047</t>
  </si>
  <si>
    <t>LR ROT 0911352-4  07 CDe 09</t>
  </si>
  <si>
    <t>1044-1047</t>
  </si>
  <si>
    <t>1344</t>
  </si>
  <si>
    <t>1000</t>
  </si>
  <si>
    <t>UOS nr: I.2021-0558</t>
  </si>
  <si>
    <t>LR ROT 0911321-1  01 CDe 09</t>
  </si>
  <si>
    <t>1001</t>
  </si>
  <si>
    <t>UOS nr: I.2021-0559</t>
  </si>
  <si>
    <t>LR ROT 0911321-2  01 CDe 09</t>
  </si>
  <si>
    <t>1002</t>
  </si>
  <si>
    <t>UOS nr: I.2021-0560</t>
  </si>
  <si>
    <t>LR ROT 0911321-3  01 CDe 09</t>
  </si>
  <si>
    <t>1003</t>
  </si>
  <si>
    <t>UOS nr: I.2021-0561</t>
  </si>
  <si>
    <t>LR ROT 0911321-4  01 CDe 09</t>
  </si>
  <si>
    <t>1000-1003</t>
  </si>
  <si>
    <t>1343</t>
  </si>
  <si>
    <t>996</t>
  </si>
  <si>
    <t>LR ROT 0911324-1  02 DT 09</t>
  </si>
  <si>
    <t>997</t>
  </si>
  <si>
    <t>LR ROT 0911324-2  02 DT 09</t>
  </si>
  <si>
    <t>998</t>
  </si>
  <si>
    <t>LR ROT 0911324-3  02 DT 09</t>
  </si>
  <si>
    <t>999</t>
  </si>
  <si>
    <t>LR ROT 0911324-4  02 DT 09</t>
  </si>
  <si>
    <t>996-999</t>
  </si>
  <si>
    <t>1421</t>
  </si>
  <si>
    <t>1218</t>
  </si>
  <si>
    <t>LR ROT 1212192-1   05 AH 12</t>
  </si>
  <si>
    <t>1219</t>
  </si>
  <si>
    <t>LR ROT 1212192-2   05 AH 12</t>
  </si>
  <si>
    <t>1220</t>
  </si>
  <si>
    <t>LR ROT 1212192-3   05 AH 12</t>
  </si>
  <si>
    <t>1221</t>
  </si>
  <si>
    <t>LR ROT 1212192-4   05 AH 12</t>
  </si>
  <si>
    <t>1218-1221</t>
  </si>
  <si>
    <t>1355</t>
  </si>
  <si>
    <t>1048</t>
  </si>
  <si>
    <t>LR ROT 0911353-1  07 CDe 09</t>
  </si>
  <si>
    <t>1049</t>
  </si>
  <si>
    <t>LR ROT 0911353-2  07 CDe 09</t>
  </si>
  <si>
    <t>1050</t>
  </si>
  <si>
    <t>LR ROT 0911353-3  07 CDe 09</t>
  </si>
  <si>
    <t>1051</t>
  </si>
  <si>
    <t>LR ROT 0911353-4  07 CDe 09</t>
  </si>
  <si>
    <t>1048-1051</t>
  </si>
  <si>
    <t>1346</t>
  </si>
  <si>
    <t>LR ROT 0911320-1  01 CDe 09</t>
  </si>
  <si>
    <t>1009</t>
  </si>
  <si>
    <t>LR ROT 0911320-2  01 CDe 09</t>
  </si>
  <si>
    <t>1010</t>
  </si>
  <si>
    <t>LR ROT 0911320-3  01 CDe 09</t>
  </si>
  <si>
    <t>1011</t>
  </si>
  <si>
    <t>LR ROT 0911320-4  01 CDe 09</t>
  </si>
  <si>
    <t>1008-1011</t>
  </si>
  <si>
    <t>1345</t>
  </si>
  <si>
    <t xml:space="preserve">6X41WS+iwrc 1960 </t>
  </si>
  <si>
    <t>1004</t>
  </si>
  <si>
    <t>LR ROT 0911325-1  02 CDe 09</t>
  </si>
  <si>
    <t>1005</t>
  </si>
  <si>
    <t>LR ROT 0911325-2  02 CDe 09</t>
  </si>
  <si>
    <t>1006</t>
  </si>
  <si>
    <t>LR ROT 0911325-3  02 CDe 09</t>
  </si>
  <si>
    <t>1007</t>
  </si>
  <si>
    <t>LR ROT 0911325-4  02 CDe 09</t>
  </si>
  <si>
    <t>1004-1007</t>
  </si>
  <si>
    <t>1413</t>
  </si>
  <si>
    <t>3728</t>
  </si>
  <si>
    <t>1192</t>
  </si>
  <si>
    <t>LR ROT 1110378-1   04AH11</t>
  </si>
  <si>
    <t>1193</t>
  </si>
  <si>
    <t>LR ROT 1110378-2   04AH11</t>
  </si>
  <si>
    <t>1192-1193</t>
  </si>
  <si>
    <t>Use only double !</t>
  </si>
  <si>
    <t>1166</t>
  </si>
  <si>
    <t>3640</t>
  </si>
  <si>
    <t xml:space="preserve">6X36WS+iwrc 1860   </t>
  </si>
  <si>
    <t>201</t>
  </si>
  <si>
    <t>ROT 0111068/2 04 CDe 01</t>
  </si>
  <si>
    <t>203</t>
  </si>
  <si>
    <t xml:space="preserve">Use only double !! </t>
  </si>
  <si>
    <t>ROT 0111068/4 04 CDe 01</t>
  </si>
  <si>
    <t>201+203</t>
  </si>
  <si>
    <t>1674</t>
  </si>
  <si>
    <t>4415</t>
  </si>
  <si>
    <t>2047</t>
  </si>
  <si>
    <t>HV ROT 2011501-1   05DT2020</t>
  </si>
  <si>
    <t>2049</t>
  </si>
  <si>
    <t>Number HL 2048 is missing</t>
  </si>
  <si>
    <t>HV ROT 2011501-2   05DT2020</t>
  </si>
  <si>
    <t>2050</t>
  </si>
  <si>
    <t>HV ROT 2011501-3   05DT2020</t>
  </si>
  <si>
    <t>2051</t>
  </si>
  <si>
    <t>HV ROT 2011501-4   05DT2020</t>
  </si>
  <si>
    <t>2047,2049-2051</t>
  </si>
  <si>
    <t>1178</t>
  </si>
  <si>
    <t xml:space="preserve">6X47WS+iwrc 1770   </t>
  </si>
  <si>
    <t>539</t>
  </si>
  <si>
    <t>Use only double !!  HL 537-538 are rejected</t>
  </si>
  <si>
    <t>ROT 0406534/3 09 CDe 04</t>
  </si>
  <si>
    <t>540</t>
  </si>
  <si>
    <t>ROT 0406534/4 09 CDe 04</t>
  </si>
  <si>
    <t>539-540</t>
  </si>
  <si>
    <t>1706</t>
  </si>
  <si>
    <t>4256</t>
  </si>
  <si>
    <t>6X36WS+iwrc /RHOL /1960N/mm2</t>
  </si>
  <si>
    <t>2091</t>
  </si>
  <si>
    <t>HV ROT 2012270-6  08PVB20</t>
  </si>
  <si>
    <t>new slings Tapti (CSBL 390.6t)</t>
  </si>
  <si>
    <t xml:space="preserve">Sling </t>
  </si>
  <si>
    <t xml:space="preserve">Bokalift  2 </t>
  </si>
  <si>
    <t>2753</t>
  </si>
  <si>
    <t>2754</t>
  </si>
  <si>
    <t>2755</t>
  </si>
  <si>
    <t>HV ROT 2013494-3</t>
  </si>
  <si>
    <t>2756</t>
  </si>
  <si>
    <t>2753-2756</t>
  </si>
  <si>
    <t>4336</t>
  </si>
  <si>
    <t xml:space="preserve">6x36WS+iwrc 1960   </t>
  </si>
  <si>
    <t>2163</t>
  </si>
  <si>
    <t>For 98/2 project</t>
  </si>
  <si>
    <t>2164</t>
  </si>
  <si>
    <t>2163-2164</t>
  </si>
  <si>
    <t>1169</t>
  </si>
  <si>
    <t>339</t>
  </si>
  <si>
    <t>340</t>
  </si>
  <si>
    <t>339+340</t>
  </si>
  <si>
    <t>1781</t>
  </si>
  <si>
    <t>4022</t>
  </si>
  <si>
    <t>6X41WS+iwrc Galvd Super Titan RHRL Wire Rope</t>
  </si>
  <si>
    <t>2428</t>
  </si>
  <si>
    <t>2429</t>
  </si>
  <si>
    <t>2430</t>
  </si>
  <si>
    <t>2431</t>
  </si>
  <si>
    <t>2428-2431</t>
  </si>
  <si>
    <t>Sling for project FPSO 98/2</t>
  </si>
  <si>
    <t>Synthetic roundsling</t>
  </si>
  <si>
    <t>30989</t>
  </si>
  <si>
    <t>Extreema roundsling HMPE</t>
  </si>
  <si>
    <t>2161</t>
  </si>
  <si>
    <t>Synthetic grommets  length to be verfied- HL number to be marked</t>
  </si>
  <si>
    <t>1672</t>
  </si>
  <si>
    <t>22084</t>
  </si>
  <si>
    <t>2155</t>
  </si>
  <si>
    <t>2156</t>
  </si>
  <si>
    <t>2157</t>
  </si>
  <si>
    <t>2158</t>
  </si>
  <si>
    <t>2159</t>
  </si>
  <si>
    <t>2160</t>
  </si>
  <si>
    <t>2155-2160</t>
  </si>
  <si>
    <t>10280</t>
  </si>
  <si>
    <t>2141</t>
  </si>
  <si>
    <t>2142</t>
  </si>
  <si>
    <t>2143</t>
  </si>
  <si>
    <t>2144</t>
  </si>
  <si>
    <t>2145</t>
  </si>
  <si>
    <t>2146</t>
  </si>
  <si>
    <t>2147</t>
  </si>
  <si>
    <t>2148</t>
  </si>
  <si>
    <t>2141-2148</t>
  </si>
  <si>
    <t>9375</t>
  </si>
  <si>
    <t>2149</t>
  </si>
  <si>
    <t>2150</t>
  </si>
  <si>
    <t>2151</t>
  </si>
  <si>
    <t>2152</t>
  </si>
  <si>
    <t>2153</t>
  </si>
  <si>
    <t>2154</t>
  </si>
  <si>
    <t>2149-2154</t>
  </si>
  <si>
    <t>1669</t>
  </si>
  <si>
    <t>4650</t>
  </si>
  <si>
    <t xml:space="preserve">Dynema SK78-12str </t>
  </si>
  <si>
    <t>2039</t>
  </si>
  <si>
    <t>VO0005325/1</t>
  </si>
  <si>
    <t>2043</t>
  </si>
  <si>
    <t>VO0005369/2</t>
  </si>
  <si>
    <t>1673</t>
  </si>
  <si>
    <t>2045</t>
  </si>
  <si>
    <t>VO0005369/1</t>
  </si>
  <si>
    <t>1728</t>
  </si>
  <si>
    <t>2855</t>
  </si>
  <si>
    <t>2195</t>
  </si>
  <si>
    <t>HV ROT 2013494/1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</si>
  <si>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</si>
  <si>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</si>
  <si>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</si>
  <si>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</si>
  <si>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</si>
  <si>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</si>
  <si>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</si>
  <si>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</si>
  <si>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</si>
  <si>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2195-2204</t>
  </si>
  <si>
    <t>For 98/2 project - Used in Masterlink assembly - Superloop eye in one end, kous in other end</t>
  </si>
  <si>
    <t>1727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</si>
  <si>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</si>
  <si>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</si>
  <si>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</si>
  <si>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</si>
  <si>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</si>
  <si>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</si>
  <si>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</si>
  <si>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</si>
  <si>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</si>
  <si>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</si>
  <si>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</si>
  <si>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</si>
  <si>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</si>
  <si>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</si>
  <si>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</si>
  <si>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</si>
  <si>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</si>
  <si>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</si>
  <si>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</si>
  <si>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</si>
  <si>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2175-2194</t>
  </si>
  <si>
    <t>1783</t>
  </si>
  <si>
    <t>2952</t>
  </si>
  <si>
    <t xml:space="preserve">6x49WS+iwrc 1960   </t>
  </si>
  <si>
    <t>2436</t>
  </si>
  <si>
    <t>2437</t>
  </si>
  <si>
    <t>2438</t>
  </si>
  <si>
    <t>2436-2438</t>
  </si>
  <si>
    <t xml:space="preserve">For 98/2 FPSO project </t>
  </si>
  <si>
    <t>1745</t>
  </si>
  <si>
    <t>Synthetic roundsling grommet</t>
  </si>
  <si>
    <t>3012</t>
  </si>
  <si>
    <t>2300</t>
  </si>
  <si>
    <t>2301</t>
  </si>
  <si>
    <t>2300-2301</t>
  </si>
  <si>
    <t>Synthetic grommets  length to be verfied- HL number to be marked - Martijn Verhoef</t>
  </si>
  <si>
    <t>2963</t>
  </si>
  <si>
    <t>2002</t>
  </si>
  <si>
    <t>VO0004816/1  Lloyds cert 11242-215085</t>
  </si>
  <si>
    <t>2003</t>
  </si>
  <si>
    <t>VO0004816/2  Lloyds cert 11242-215085</t>
  </si>
  <si>
    <t>2004</t>
  </si>
  <si>
    <t>VO0004816/3  Lloyds cert 11242-215085</t>
  </si>
  <si>
    <t>2005</t>
  </si>
  <si>
    <t>VO0004816/4  Lloyds cert 11242-215085</t>
  </si>
  <si>
    <t>2002-2005</t>
  </si>
  <si>
    <t>Synthetic Grommet. 12 Strands, 2 Masterlinks 36t WLL on both ends</t>
  </si>
  <si>
    <t>1501</t>
  </si>
  <si>
    <t>2845</t>
  </si>
  <si>
    <t>1414</t>
  </si>
  <si>
    <t>ROT 1510328  03DT15</t>
  </si>
  <si>
    <t>1415</t>
  </si>
  <si>
    <t>1414-1415</t>
  </si>
  <si>
    <t xml:space="preserve">Bokalift 2 </t>
  </si>
  <si>
    <t>2757</t>
  </si>
  <si>
    <t>2758</t>
  </si>
  <si>
    <t>2759</t>
  </si>
  <si>
    <t>2760</t>
  </si>
  <si>
    <t>2757-2760</t>
  </si>
  <si>
    <t>1774</t>
  </si>
  <si>
    <t>2408</t>
  </si>
  <si>
    <t>2409</t>
  </si>
  <si>
    <t>2410</t>
  </si>
  <si>
    <t>2411</t>
  </si>
  <si>
    <t>2408-2411</t>
  </si>
  <si>
    <t>Synthetic Grommet. 12 Strands - 98/2 FPSO project</t>
  </si>
  <si>
    <t>1784</t>
  </si>
  <si>
    <t>2439</t>
  </si>
  <si>
    <t>1657</t>
  </si>
  <si>
    <t>2502</t>
  </si>
  <si>
    <t>2012</t>
  </si>
  <si>
    <t>LR ROT 1415673-3  09DT14</t>
  </si>
  <si>
    <t>2013</t>
  </si>
  <si>
    <t>LR ROT 1415673-4  09DT14</t>
  </si>
  <si>
    <t>2012-2013</t>
  </si>
  <si>
    <t>1472</t>
  </si>
  <si>
    <t>1658</t>
  </si>
  <si>
    <t>2014</t>
  </si>
  <si>
    <t>2015</t>
  </si>
  <si>
    <t>2014-2015</t>
  </si>
  <si>
    <t>2423</t>
  </si>
  <si>
    <t>1291</t>
  </si>
  <si>
    <t>LR ROT 1415673-1  09DT14</t>
  </si>
  <si>
    <t>1292</t>
  </si>
  <si>
    <t>LR ROT 1415673-2  09DT14</t>
  </si>
  <si>
    <t>1293</t>
  </si>
  <si>
    <t>1294</t>
  </si>
  <si>
    <t>1291-1294</t>
  </si>
  <si>
    <t>1473</t>
  </si>
  <si>
    <t>1295</t>
  </si>
  <si>
    <t>LR ROT 1415678-1  09DT14</t>
  </si>
  <si>
    <t>1296</t>
  </si>
  <si>
    <t>LR ROT 1415678-2  09DT14</t>
  </si>
  <si>
    <t>1297</t>
  </si>
  <si>
    <t>LR ROT 1415678-3  09DT14</t>
  </si>
  <si>
    <t>1298</t>
  </si>
  <si>
    <t>LR ROT 1415678-4  09DT14</t>
  </si>
  <si>
    <t>1295-1298</t>
  </si>
  <si>
    <t>1347</t>
  </si>
  <si>
    <t>1013</t>
  </si>
  <si>
    <t>LR ROT 0911342-2  03 CDe 09</t>
  </si>
  <si>
    <t>1015</t>
  </si>
  <si>
    <t>LR ROT 0911342-4  03 CDe 09</t>
  </si>
  <si>
    <t>1013+1015</t>
  </si>
  <si>
    <t>2422</t>
  </si>
  <si>
    <t>HV ROT 1911394-1/1  06 DT 19</t>
  </si>
  <si>
    <t>HV ROT 1911394-1/2  06 DT 19</t>
  </si>
  <si>
    <t>1819</t>
  </si>
  <si>
    <t>HV ROT 1911394-1/3  06 DT 19</t>
  </si>
  <si>
    <t>1820</t>
  </si>
  <si>
    <t>HV ROT 1911394-1/4  06 DT 19</t>
  </si>
  <si>
    <t>1817-1820</t>
  </si>
  <si>
    <t>1348</t>
  </si>
  <si>
    <t>1016</t>
  </si>
  <si>
    <t>LR ROT 0911341-1  03 CDe 09</t>
  </si>
  <si>
    <t>1017</t>
  </si>
  <si>
    <t>LR ROT 0911341-2  03 CDe 09</t>
  </si>
  <si>
    <t>1018</t>
  </si>
  <si>
    <t>LR ROT 0911341-3  03 CDe 09</t>
  </si>
  <si>
    <t>1019</t>
  </si>
  <si>
    <t>LR ROT 0911341-4  03 CDe 09</t>
  </si>
  <si>
    <t>1016-1019</t>
  </si>
  <si>
    <t>1349</t>
  </si>
  <si>
    <t>1020</t>
  </si>
  <si>
    <t>LR ROT 0911340-1  03 CDe 09</t>
  </si>
  <si>
    <t>1021</t>
  </si>
  <si>
    <t>LR ROT 0911340-2  03 CDe 09</t>
  </si>
  <si>
    <t>1022</t>
  </si>
  <si>
    <t>LR ROT 0911340-3  03 CDe 09</t>
  </si>
  <si>
    <t>1023</t>
  </si>
  <si>
    <t>LR ROT 0911340-4  03 CDe 09</t>
  </si>
  <si>
    <t>1020-1023</t>
  </si>
  <si>
    <t>1701</t>
  </si>
  <si>
    <t>2550</t>
  </si>
  <si>
    <t>2090</t>
  </si>
  <si>
    <t>new slings Tapti (CSBL 234t)</t>
  </si>
  <si>
    <t>2085</t>
  </si>
  <si>
    <t>HV ROT 2012270-1  08PVB20</t>
  </si>
  <si>
    <t>2086</t>
  </si>
  <si>
    <t>HV ROT 2012270-2  08PVB20</t>
  </si>
  <si>
    <t>1704</t>
  </si>
  <si>
    <t>2088</t>
  </si>
  <si>
    <t>27-01-22</t>
  </si>
  <si>
    <t>27-01-27</t>
  </si>
  <si>
    <t>HV ROT 2012270-4  08PVB20</t>
  </si>
  <si>
    <t>1705</t>
  </si>
  <si>
    <t>2089</t>
  </si>
  <si>
    <t>HV ROT 2012270-5  08PVB20</t>
  </si>
  <si>
    <t>1462</t>
  </si>
  <si>
    <t>1249</t>
  </si>
  <si>
    <t>LR ROT 1313912-1   09 DT 13</t>
  </si>
  <si>
    <t>1250</t>
  </si>
  <si>
    <t>LR ROT 1313912-2   09 DT 13</t>
  </si>
  <si>
    <t>1251</t>
  </si>
  <si>
    <t>LR ROT 1313912-3   09 DT 13</t>
  </si>
  <si>
    <t>1252</t>
  </si>
  <si>
    <t>LR ROT 1313912-4   09 DT 13</t>
  </si>
  <si>
    <t>1249-1252</t>
  </si>
  <si>
    <t>1482</t>
  </si>
  <si>
    <t>1894</t>
  </si>
  <si>
    <t>6X36WS+iwrc 2160</t>
  </si>
  <si>
    <t>1339</t>
  </si>
  <si>
    <t>LR ROT 1415675-1  09DT14</t>
  </si>
  <si>
    <t>LR ROT 1415675-2  09DT14</t>
  </si>
  <si>
    <t>LR ROT 1415675-3  09DT14</t>
  </si>
  <si>
    <t>LR ROT 1415675-4  09DT14</t>
  </si>
  <si>
    <t xml:space="preserve">6X36WS+iwrc 2160   </t>
  </si>
  <si>
    <t>1339-1342</t>
  </si>
  <si>
    <t>Scrap</t>
  </si>
  <si>
    <t>1508</t>
  </si>
  <si>
    <t>1497</t>
  </si>
  <si>
    <t xml:space="preserve">removed not useable </t>
  </si>
  <si>
    <t>ROT 1515103-1  12 DT 15</t>
  </si>
  <si>
    <t>1498</t>
  </si>
  <si>
    <t>ROT 1515103-2  12 DT 15</t>
  </si>
  <si>
    <t>1499</t>
  </si>
  <si>
    <t>ROT 1515103-3  12 DT 15</t>
  </si>
  <si>
    <t>ROT 1515103-4  12 DT 15</t>
  </si>
  <si>
    <t>1497-1500</t>
  </si>
  <si>
    <t>Only for double use</t>
  </si>
  <si>
    <t>1357</t>
  </si>
  <si>
    <t>1932</t>
  </si>
  <si>
    <t>1052</t>
  </si>
  <si>
    <t>LR ROT 0911349-1  07 DT 09</t>
  </si>
  <si>
    <t>1053</t>
  </si>
  <si>
    <t>LR ROT 0911349-2  07 DT 09</t>
  </si>
  <si>
    <t>1054</t>
  </si>
  <si>
    <t>LR ROT 0911349-3  07 DT 09</t>
  </si>
  <si>
    <t>1055</t>
  </si>
  <si>
    <t>LR ROT 0911349-4  07 DT 09</t>
  </si>
  <si>
    <t>1052-1055</t>
  </si>
  <si>
    <t>1350</t>
  </si>
  <si>
    <t>1024</t>
  </si>
  <si>
    <t>Use only double!!</t>
  </si>
  <si>
    <t>LR ROT 0911327-1  02 DT 09</t>
  </si>
  <si>
    <t>1025</t>
  </si>
  <si>
    <t>LR ROT 0911327-2  02 DT 09</t>
  </si>
  <si>
    <t>1026</t>
  </si>
  <si>
    <t>LR ROT 0911327-3  02 DT 09</t>
  </si>
  <si>
    <t>1027</t>
  </si>
  <si>
    <t>LR ROT 0911327-4  02 DT 09</t>
  </si>
  <si>
    <t>1024-1027</t>
  </si>
  <si>
    <t>HL 1024 &amp; 1025 only for double use !!</t>
  </si>
  <si>
    <t>1358</t>
  </si>
  <si>
    <t>1056</t>
  </si>
  <si>
    <t>LR ROT 0911350-1  07 DT 09</t>
  </si>
  <si>
    <t>1057</t>
  </si>
  <si>
    <t>LR ROT 0911350-2  07 DT 09</t>
  </si>
  <si>
    <t>1058</t>
  </si>
  <si>
    <t>LR ROT 0911350-3  07 DT 09</t>
  </si>
  <si>
    <t>1059</t>
  </si>
  <si>
    <t>LR ROT 0911350-4  07 DT 09</t>
  </si>
  <si>
    <t>1056-1059</t>
  </si>
  <si>
    <t>1351</t>
  </si>
  <si>
    <t>1028</t>
  </si>
  <si>
    <t>LR ROT 0911328-1  02 DT 09</t>
  </si>
  <si>
    <t>1029</t>
  </si>
  <si>
    <t>LR ROT 0911328-2  02 DT 09</t>
  </si>
  <si>
    <t>1030</t>
  </si>
  <si>
    <t>LR ROT 0911328-3  02 DT 09</t>
  </si>
  <si>
    <t>1031</t>
  </si>
  <si>
    <t>LR ROT 0911328-4  02 DT 09</t>
  </si>
  <si>
    <t>1028-1031</t>
  </si>
  <si>
    <t>1359</t>
  </si>
  <si>
    <t>1060</t>
  </si>
  <si>
    <t>LR ROT 0911351-1  07 CDe 09</t>
  </si>
  <si>
    <t>1061</t>
  </si>
  <si>
    <t>LR ROT 1013361     11 DT 10</t>
  </si>
  <si>
    <t>1062</t>
  </si>
  <si>
    <t>LR ROT 0911351-3  07 CDe 09</t>
  </si>
  <si>
    <t>1063</t>
  </si>
  <si>
    <t>LR ROT 0911351-4  07 CDe 09</t>
  </si>
  <si>
    <t>1060-1063</t>
  </si>
  <si>
    <t>1352</t>
  </si>
  <si>
    <t>1032</t>
  </si>
  <si>
    <t>LR ROT 0911329-1  02 DT 09</t>
  </si>
  <si>
    <t>1033</t>
  </si>
  <si>
    <t>LR ROT 0911329-2  02 DT 09</t>
  </si>
  <si>
    <t>1034</t>
  </si>
  <si>
    <t>LR ROT 0911329-3  02 DT 09</t>
  </si>
  <si>
    <t>1035</t>
  </si>
  <si>
    <t>LR ROT 0911329-4  02 DT 09</t>
  </si>
  <si>
    <t>1032-1035</t>
  </si>
  <si>
    <t>1962</t>
  </si>
  <si>
    <t>1194</t>
  </si>
  <si>
    <t>LR ROT 1110379-1  04DT11</t>
  </si>
  <si>
    <t>1195</t>
  </si>
  <si>
    <t>LR ROT 1110379-2  04DT11</t>
  </si>
  <si>
    <t>1196</t>
  </si>
  <si>
    <t>LR ROT 1110379-3  04DT11</t>
  </si>
  <si>
    <t>1197</t>
  </si>
  <si>
    <t>LR ROT 1110379-4  04DT11</t>
  </si>
  <si>
    <t>1194-1197</t>
  </si>
  <si>
    <t>1198</t>
  </si>
  <si>
    <t>LR ROT 1110380-1  04DT11</t>
  </si>
  <si>
    <t>1199</t>
  </si>
  <si>
    <t>LR ROT 1110380-2  04DT11</t>
  </si>
  <si>
    <t>1200</t>
  </si>
  <si>
    <t>LR ROT 1110380-3  04DT11</t>
  </si>
  <si>
    <t>1201</t>
  </si>
  <si>
    <t>LR ROT 1110380-4  04DT11</t>
  </si>
  <si>
    <t>1198-1201</t>
  </si>
  <si>
    <t>835</t>
  </si>
  <si>
    <t xml:space="preserve">LR ROT 0605104-1  03DT06 </t>
  </si>
  <si>
    <t>836</t>
  </si>
  <si>
    <t xml:space="preserve">LR ROT 0605104-2  03DT06 </t>
  </si>
  <si>
    <t>837</t>
  </si>
  <si>
    <t xml:space="preserve">LR ROT 0605104-3  03DT06 </t>
  </si>
  <si>
    <t>838</t>
  </si>
  <si>
    <t xml:space="preserve">LR ROT 0605104-4  03DT06 </t>
  </si>
  <si>
    <t>835-838</t>
  </si>
  <si>
    <t>1808</t>
  </si>
  <si>
    <t>1707</t>
  </si>
  <si>
    <t>2513</t>
  </si>
  <si>
    <t>2514</t>
  </si>
  <si>
    <t>2515</t>
  </si>
  <si>
    <t>2516</t>
  </si>
  <si>
    <t>2517</t>
  </si>
  <si>
    <t>2518</t>
  </si>
  <si>
    <t>2513-2518</t>
  </si>
  <si>
    <t>1792</t>
  </si>
  <si>
    <t>1665</t>
  </si>
  <si>
    <t>2456</t>
  </si>
  <si>
    <t>2457</t>
  </si>
  <si>
    <t>2456-2457</t>
  </si>
  <si>
    <t>New slings for Fly-jib BL2</t>
  </si>
  <si>
    <t>1791</t>
  </si>
  <si>
    <t>2454</t>
  </si>
  <si>
    <t>2455</t>
  </si>
  <si>
    <t>2454-2455</t>
  </si>
  <si>
    <t>6x36ws+IWRC,</t>
  </si>
  <si>
    <t>2733</t>
  </si>
  <si>
    <t xml:space="preserve">Deprecated do not use </t>
  </si>
  <si>
    <t>STD</t>
  </si>
  <si>
    <t>2617</t>
  </si>
  <si>
    <t>2618</t>
  </si>
  <si>
    <t>2617 + 2618</t>
  </si>
  <si>
    <t>2615</t>
  </si>
  <si>
    <t>2616</t>
  </si>
  <si>
    <t>2615 + 2616</t>
  </si>
  <si>
    <t>1836</t>
  </si>
  <si>
    <t>2614</t>
  </si>
  <si>
    <t>1835</t>
  </si>
  <si>
    <t>2612</t>
  </si>
  <si>
    <t>2613</t>
  </si>
  <si>
    <t>2612 + 2613</t>
  </si>
  <si>
    <t>1834</t>
  </si>
  <si>
    <t>2610</t>
  </si>
  <si>
    <t>2611</t>
  </si>
  <si>
    <t>2610 + 2611</t>
  </si>
  <si>
    <t>1833</t>
  </si>
  <si>
    <t>2608</t>
  </si>
  <si>
    <t>2609</t>
  </si>
  <si>
    <t>2608 + 2609</t>
  </si>
  <si>
    <t>1832</t>
  </si>
  <si>
    <t>2607</t>
  </si>
  <si>
    <t>1831</t>
  </si>
  <si>
    <t>2605</t>
  </si>
  <si>
    <t>2606</t>
  </si>
  <si>
    <t>2605 + 2606</t>
  </si>
  <si>
    <t>1827</t>
  </si>
  <si>
    <t>2555</t>
  </si>
  <si>
    <t>2556</t>
  </si>
  <si>
    <t>2555 + 2556</t>
  </si>
  <si>
    <t>1826</t>
  </si>
  <si>
    <t>2553</t>
  </si>
  <si>
    <t>2554</t>
  </si>
  <si>
    <t>2553 + 2554</t>
  </si>
  <si>
    <t>1825</t>
  </si>
  <si>
    <t>2552</t>
  </si>
  <si>
    <t>1824</t>
  </si>
  <si>
    <t>2551</t>
  </si>
  <si>
    <t>2550 + 2551</t>
  </si>
  <si>
    <t>1823</t>
  </si>
  <si>
    <t>2548</t>
  </si>
  <si>
    <t>2549</t>
  </si>
  <si>
    <t>2548 + 2549</t>
  </si>
  <si>
    <t>2546</t>
  </si>
  <si>
    <t>2547</t>
  </si>
  <si>
    <t>2546 + 2547</t>
  </si>
  <si>
    <t>2545</t>
  </si>
  <si>
    <t>2543</t>
  </si>
  <si>
    <t>2544</t>
  </si>
  <si>
    <t>2543 + 2544</t>
  </si>
  <si>
    <t>1675</t>
  </si>
  <si>
    <t>3*48</t>
  </si>
  <si>
    <t>4228</t>
  </si>
  <si>
    <t>SLBSS3-3/1</t>
  </si>
  <si>
    <t>SLBSS3-3/2</t>
  </si>
  <si>
    <t>SLBSS3-3/3</t>
  </si>
  <si>
    <t>SLBSS3-3/4</t>
  </si>
  <si>
    <t>SLBSS3-3/5</t>
  </si>
  <si>
    <t>min bending @D/d=3 =&gt; 140mm</t>
  </si>
  <si>
    <t>SLBSS3-3/1-5</t>
  </si>
  <si>
    <t>Synthetic slings Lankhorst nr: SLBSS3-3/1-5.</t>
  </si>
  <si>
    <t>Lankhorst nr: SLBSS3-3/1-5</t>
  </si>
  <si>
    <t>1676</t>
  </si>
  <si>
    <t>5*48</t>
  </si>
  <si>
    <t>7044</t>
  </si>
  <si>
    <t>SLBSS3-1/1</t>
  </si>
  <si>
    <t>SLBSS3-1/2</t>
  </si>
  <si>
    <t>SLBSS3-1/1-2</t>
  </si>
  <si>
    <t xml:space="preserve">Synthetic slings Lankhorst nr: SLBSS3-1/1-2. </t>
  </si>
  <si>
    <t>Lankhorst nr: SLBSS3-1/1-2</t>
  </si>
  <si>
    <t>1677</t>
  </si>
  <si>
    <t xml:space="preserve">Synthetic slings Lankhorst nr: SLBSS3-2/1-4. </t>
  </si>
  <si>
    <t>DNV-GL N141JCXH, Lankhorst nr: SLBSS3-2/1-4</t>
  </si>
  <si>
    <t>1749</t>
  </si>
  <si>
    <t>Steel grommet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</si>
  <si>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</si>
  <si>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</si>
  <si>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</si>
  <si>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</si>
  <si>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</si>
  <si>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</si>
  <si>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</si>
  <si>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</si>
  <si>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</si>
  <si>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2309-2318</t>
  </si>
  <si>
    <t>New grommets</t>
  </si>
  <si>
    <t>146</t>
  </si>
  <si>
    <t>1643</t>
  </si>
  <si>
    <t>1120</t>
  </si>
  <si>
    <t>1964</t>
  </si>
  <si>
    <t>ROT 1913255-5-1    08MF19</t>
  </si>
  <si>
    <t>1965</t>
  </si>
  <si>
    <t>ROT 1913255-5-2    08MF19</t>
  </si>
  <si>
    <t>1966</t>
  </si>
  <si>
    <t>ROT 1913255-5-3    08MF19</t>
  </si>
  <si>
    <t>1967</t>
  </si>
  <si>
    <t>ROT 1913255-5-4    08MF19</t>
  </si>
  <si>
    <t>1968</t>
  </si>
  <si>
    <t>ROT 1913255-5-5    08MF19</t>
  </si>
  <si>
    <t>1969</t>
  </si>
  <si>
    <t>ROT 1913255-5-6    08MF19</t>
  </si>
  <si>
    <t>1964-1969</t>
  </si>
  <si>
    <t>1648</t>
  </si>
  <si>
    <t>1970</t>
  </si>
  <si>
    <t>ROT 1913255-6-1   08MF19</t>
  </si>
  <si>
    <t>1971</t>
  </si>
  <si>
    <t>ROT 1913255-6-2   08MF19</t>
  </si>
  <si>
    <t>1972</t>
  </si>
  <si>
    <t>ROT 1913255-6-3   08MF19</t>
  </si>
  <si>
    <t>1973</t>
  </si>
  <si>
    <t>ROT 1913255-6-4   08MF19</t>
  </si>
  <si>
    <t>1974</t>
  </si>
  <si>
    <t>ROT 1913255-6-5   08MF19</t>
  </si>
  <si>
    <t>1970-1974</t>
  </si>
  <si>
    <t>1644</t>
  </si>
  <si>
    <t>1119</t>
  </si>
  <si>
    <t>2581</t>
  </si>
  <si>
    <t>2582</t>
  </si>
  <si>
    <t>2583</t>
  </si>
  <si>
    <t>2584</t>
  </si>
  <si>
    <t>2581/2584</t>
  </si>
  <si>
    <t>2696</t>
  </si>
  <si>
    <t>Orsted , BKL 2 Fenderboard Aft MER 155</t>
  </si>
  <si>
    <t>2732</t>
  </si>
  <si>
    <t>0040135-BOS-DES-DG-4066-01</t>
  </si>
  <si>
    <t>2731+2732</t>
  </si>
  <si>
    <t>1881</t>
  </si>
  <si>
    <t>2761</t>
  </si>
  <si>
    <t>2762</t>
  </si>
  <si>
    <t>2763</t>
  </si>
  <si>
    <t>2764</t>
  </si>
  <si>
    <t>2761+2764</t>
  </si>
  <si>
    <t>1797</t>
  </si>
  <si>
    <t>Synthetic Sling</t>
  </si>
  <si>
    <t>--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</si>
  <si>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</si>
  <si>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</si>
  <si>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</si>
  <si>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</si>
  <si>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</si>
  <si>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</si>
  <si>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</si>
  <si>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</si>
  <si>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</si>
  <si>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</si>
  <si>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2476-2485</t>
  </si>
  <si>
    <t>1779</t>
  </si>
  <si>
    <t>1609</t>
  </si>
  <si>
    <t>2424</t>
  </si>
  <si>
    <t>2425</t>
  </si>
  <si>
    <t>min bending diameter  =102mm</t>
  </si>
  <si>
    <t>2424-2425</t>
  </si>
  <si>
    <t>1483</t>
  </si>
  <si>
    <t>715</t>
  </si>
  <si>
    <t>Cont. HAKU 255015-0</t>
  </si>
  <si>
    <t xml:space="preserve">LR ROT 1415676-9  09DT14 </t>
  </si>
  <si>
    <t xml:space="preserve">LR ROT 1415676-10  09DT14 </t>
  </si>
  <si>
    <t xml:space="preserve">LR ROT 1415676-11  09DT14 </t>
  </si>
  <si>
    <t xml:space="preserve">LR ROT 1415676-12  09DT14 </t>
  </si>
  <si>
    <t>1351-1354</t>
  </si>
  <si>
    <t>(4 of 12 slings left)</t>
  </si>
  <si>
    <t>1632</t>
  </si>
  <si>
    <t>792</t>
  </si>
  <si>
    <t>1901</t>
  </si>
  <si>
    <t>ROT 1913255-1-1   08MF19</t>
  </si>
  <si>
    <t>1902</t>
  </si>
  <si>
    <t>ROT 1913255-1-2   08MF19</t>
  </si>
  <si>
    <t>1903</t>
  </si>
  <si>
    <t>ROT 1913255-1-3   08MF19</t>
  </si>
  <si>
    <t>1904</t>
  </si>
  <si>
    <t>ROT 1913255-1-4   08MF19</t>
  </si>
  <si>
    <t>1905</t>
  </si>
  <si>
    <t>ROT 1913255-1-5   08MF19</t>
  </si>
  <si>
    <t>1901-1905</t>
  </si>
  <si>
    <t>1642</t>
  </si>
  <si>
    <t>1960</t>
  </si>
  <si>
    <t xml:space="preserve">certificates missing </t>
  </si>
  <si>
    <t xml:space="preserve">HV ROT 1912321-1/1  07 DT 19 </t>
  </si>
  <si>
    <t>1961</t>
  </si>
  <si>
    <t xml:space="preserve">HV ROT 1912321-1/2  07 DT 19 </t>
  </si>
  <si>
    <t xml:space="preserve">HV ROT 1912321-1/3  07 DT 19 </t>
  </si>
  <si>
    <t>1963</t>
  </si>
  <si>
    <t xml:space="preserve">HV ROT 1912321-1/4  07 DT 19 </t>
  </si>
  <si>
    <t>1960-1963</t>
  </si>
  <si>
    <t>1484</t>
  </si>
  <si>
    <t xml:space="preserve">LR ROT 1415677-1  09DT14 </t>
  </si>
  <si>
    <t>1360</t>
  </si>
  <si>
    <t xml:space="preserve">LR ROT 1415677-2  09DT14 </t>
  </si>
  <si>
    <t>1361</t>
  </si>
  <si>
    <t xml:space="preserve">LR ROT 1415677-3  09DT14 </t>
  </si>
  <si>
    <t>728</t>
  </si>
  <si>
    <t>ROT 1913508   09DT19</t>
  </si>
  <si>
    <t>1359-1362</t>
  </si>
  <si>
    <t>HL 1362 is a new sling</t>
  </si>
  <si>
    <t>628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</si>
  <si>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</si>
  <si>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</si>
  <si>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</si>
  <si>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</si>
  <si>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</si>
  <si>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</si>
  <si>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</si>
  <si>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</si>
  <si>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</si>
  <si>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</si>
  <si>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</si>
  <si>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</si>
  <si>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</si>
  <si>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</si>
  <si>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</si>
  <si>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</si>
  <si>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</si>
  <si>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</si>
  <si>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</si>
  <si>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</si>
  <si>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2585/2604</t>
  </si>
  <si>
    <t>2711</t>
  </si>
  <si>
    <t>TE</t>
  </si>
  <si>
    <t>2712</t>
  </si>
  <si>
    <t>2711/2712</t>
  </si>
  <si>
    <t>2699</t>
  </si>
  <si>
    <t>2700</t>
  </si>
  <si>
    <t>2699/2700</t>
  </si>
  <si>
    <t>1633</t>
  </si>
  <si>
    <t>826</t>
  </si>
  <si>
    <t>1906</t>
  </si>
  <si>
    <t>1907</t>
  </si>
  <si>
    <t>1908</t>
  </si>
  <si>
    <t>1909</t>
  </si>
  <si>
    <t>1910</t>
  </si>
  <si>
    <t>1911</t>
  </si>
  <si>
    <t>1912</t>
  </si>
  <si>
    <t>1913</t>
  </si>
  <si>
    <t>1906-1913</t>
  </si>
  <si>
    <t>1635</t>
  </si>
  <si>
    <t>Sling</t>
  </si>
  <si>
    <t>547</t>
  </si>
  <si>
    <t>1924</t>
  </si>
  <si>
    <t>ROT 1913255-2-1   08MF19</t>
  </si>
  <si>
    <t>1925</t>
  </si>
  <si>
    <t>ROT 1913255-2-2   08MF19</t>
  </si>
  <si>
    <t>1926</t>
  </si>
  <si>
    <t>ROT 1913255-2-3   08MF19</t>
  </si>
  <si>
    <t>1927</t>
  </si>
  <si>
    <t>ROT 1913255-2-4   08MF19</t>
  </si>
  <si>
    <t>1928</t>
  </si>
  <si>
    <t>ROT 1913255-2-5   08MF19</t>
  </si>
  <si>
    <t>1929</t>
  </si>
  <si>
    <t>ROT 1913255-2-6   08MF19</t>
  </si>
  <si>
    <t>1924-1929</t>
  </si>
  <si>
    <t>1636</t>
  </si>
  <si>
    <t>1930</t>
  </si>
  <si>
    <t>ROT 1913255-3-1   08MF19</t>
  </si>
  <si>
    <t>1931</t>
  </si>
  <si>
    <t>ROT 1913255-3-2   08MF19</t>
  </si>
  <si>
    <t>ROT 1913255-3-3   08MF19</t>
  </si>
  <si>
    <t>1933</t>
  </si>
  <si>
    <t>ROT 1913255-3-4   08MF19</t>
  </si>
  <si>
    <t>1930-1933</t>
  </si>
  <si>
    <t>1637</t>
  </si>
  <si>
    <t>1934</t>
  </si>
  <si>
    <t>ROT 1913255-4-1   08MF19</t>
  </si>
  <si>
    <t>1935</t>
  </si>
  <si>
    <t>ROT 1913255-4-2   08MF19</t>
  </si>
  <si>
    <t>1936</t>
  </si>
  <si>
    <t>ROT 1913255-4-3   08MF19</t>
  </si>
  <si>
    <t>1937</t>
  </si>
  <si>
    <t>ROT 1913255-4-4   08MF19</t>
  </si>
  <si>
    <t>1934-1937</t>
  </si>
  <si>
    <t>471</t>
  </si>
  <si>
    <t>2709</t>
  </si>
  <si>
    <t>2710</t>
  </si>
  <si>
    <t>2709/2710</t>
  </si>
  <si>
    <t>2697</t>
  </si>
  <si>
    <t>2698</t>
  </si>
  <si>
    <t>2697/2698</t>
  </si>
  <si>
    <t>1828</t>
  </si>
  <si>
    <t>227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</si>
  <si>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</si>
  <si>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</si>
  <si>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</si>
  <si>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</si>
  <si>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</si>
  <si>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</si>
  <si>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</si>
  <si>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</si>
  <si>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</si>
  <si>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</si>
  <si>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</si>
  <si>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</si>
  <si>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</si>
  <si>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</si>
  <si>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</si>
  <si>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</si>
  <si>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</si>
  <si>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</si>
  <si>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</si>
  <si>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</si>
  <si>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</si>
  <si>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</si>
  <si>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</si>
  <si>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</si>
  <si>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24</t>
  </si>
  <si>
    <t>2557/2580</t>
  </si>
  <si>
    <t>177</t>
  </si>
  <si>
    <t>2701</t>
  </si>
  <si>
    <t>2702</t>
  </si>
  <si>
    <t>2703</t>
  </si>
  <si>
    <t>2704</t>
  </si>
  <si>
    <t>2705</t>
  </si>
  <si>
    <t>2706</t>
  </si>
  <si>
    <t>2707</t>
  </si>
  <si>
    <t>2708</t>
  </si>
  <si>
    <t>8</t>
  </si>
  <si>
    <t>2701/2708</t>
  </si>
  <si>
    <t>SHACKLES AND OTHER EQUIPMENT (SELECTED ON WLL/SWL)</t>
  </si>
  <si>
    <t>Lifting beam</t>
  </si>
  <si>
    <t>Rometal</t>
  </si>
  <si>
    <t>STHL</t>
  </si>
  <si>
    <t>Lifting beam 21.4m</t>
  </si>
  <si>
    <t>New Lifting beam for V&amp;V 2020</t>
  </si>
  <si>
    <t xml:space="preserve">QCT 3000t </t>
  </si>
  <si>
    <t xml:space="preserve">in progg </t>
  </si>
  <si>
    <t>H</t>
  </si>
  <si>
    <t>2769</t>
  </si>
  <si>
    <t xml:space="preserve">2769 </t>
  </si>
  <si>
    <t>0411</t>
  </si>
  <si>
    <t>lift frame</t>
  </si>
  <si>
    <t>NAMI</t>
  </si>
  <si>
    <t>R'dam</t>
  </si>
  <si>
    <t>ROT 0220878   07PVO03</t>
  </si>
  <si>
    <t>lift frame 22.7 x 20 m</t>
  </si>
  <si>
    <t>Storage barge Waalhaven, not load tested</t>
  </si>
  <si>
    <t>1255</t>
  </si>
  <si>
    <t>lifting beam</t>
  </si>
  <si>
    <t>Merewido</t>
  </si>
  <si>
    <t>Mid-piece</t>
  </si>
  <si>
    <t>LR ROT 0004300 - 1</t>
  </si>
  <si>
    <t>End-piece</t>
  </si>
  <si>
    <t>LR ROT 0004300 - 1A</t>
  </si>
  <si>
    <t>LR ROT 0004300 - 1B</t>
  </si>
  <si>
    <t>lifting beam 20m</t>
  </si>
  <si>
    <t>Load tested for 1000t, Storage barge Waalhaven</t>
  </si>
  <si>
    <t>1256</t>
  </si>
  <si>
    <t>LR ROT 0004300 - 2</t>
  </si>
  <si>
    <t>LR ROT 0004300 - 2A</t>
  </si>
  <si>
    <t>LR ROT 0004300 - 2B</t>
  </si>
  <si>
    <t>1872</t>
  </si>
  <si>
    <t xml:space="preserve">Spreader bar </t>
  </si>
  <si>
    <t>2741</t>
  </si>
  <si>
    <t>Orsted ( MBL still in progg )</t>
  </si>
  <si>
    <t>Ballgrab Receptacle</t>
  </si>
  <si>
    <t>HDW</t>
  </si>
  <si>
    <t>2322</t>
  </si>
  <si>
    <t>GL 2874 K - id no. 531523-2672</t>
  </si>
  <si>
    <t>Ballgrab Test pin</t>
  </si>
  <si>
    <t>2323</t>
  </si>
  <si>
    <t>Ballgrab Receptacle + Test pin</t>
  </si>
  <si>
    <t>2322-2323</t>
  </si>
  <si>
    <t>CFXD - Ballgrab Receptacle HL 2322, Test Pin HL 2323</t>
  </si>
  <si>
    <t>1743</t>
  </si>
  <si>
    <t>Ballgrab tool</t>
  </si>
  <si>
    <t>2296</t>
  </si>
  <si>
    <t>Ballgrab tool - Frame</t>
  </si>
  <si>
    <t>2297</t>
  </si>
  <si>
    <t>Ballgrab tool+frame</t>
  </si>
  <si>
    <t>2296-2297</t>
  </si>
  <si>
    <t>CFXD - Ballgrab HL 2296, frame HL 2297</t>
  </si>
  <si>
    <t>shackle</t>
  </si>
  <si>
    <t>GN-H14  (WB )</t>
  </si>
  <si>
    <t>2541</t>
  </si>
  <si>
    <t>2542</t>
  </si>
  <si>
    <t xml:space="preserve">GN-H14  ( WB ) </t>
  </si>
  <si>
    <t>2541-2542</t>
  </si>
  <si>
    <t>1740</t>
  </si>
  <si>
    <t>GN-H14</t>
  </si>
  <si>
    <t>WB</t>
  </si>
  <si>
    <t>act.</t>
  </si>
  <si>
    <t>2287</t>
  </si>
  <si>
    <t xml:space="preserve">CFXD reserved </t>
  </si>
  <si>
    <t>TEST AMS 2110011  02ET21 (GN210039)</t>
  </si>
  <si>
    <t>nom.</t>
  </si>
  <si>
    <t>2288</t>
  </si>
  <si>
    <t>nom./act</t>
  </si>
  <si>
    <t>1537</t>
  </si>
  <si>
    <t xml:space="preserve">Tri-Plate </t>
  </si>
  <si>
    <t>2506</t>
  </si>
  <si>
    <t>1802</t>
  </si>
  <si>
    <t>2501</t>
  </si>
  <si>
    <t>0040135-BOS-DES-DG-4021-01</t>
  </si>
  <si>
    <t xml:space="preserve">future Orsted </t>
  </si>
  <si>
    <t>2503</t>
  </si>
  <si>
    <t>2504</t>
  </si>
  <si>
    <t>2501-2504</t>
  </si>
  <si>
    <t>1712</t>
  </si>
  <si>
    <t>lifting beam 23m</t>
  </si>
  <si>
    <t>TWD/Rometal</t>
  </si>
  <si>
    <t>Load tested for 1510t, 31-03-2016</t>
  </si>
  <si>
    <t>1260</t>
  </si>
  <si>
    <t>Hollandia</t>
  </si>
  <si>
    <t>R1260</t>
  </si>
  <si>
    <r>
      <rPr>
        <sz val="8"/>
        <rFont val="Arial"/>
        <family val="2"/>
      </rPr>
      <t>Ø 610</t>
    </r>
  </si>
  <si>
    <t>LR ROT 5219  08AJO98</t>
  </si>
  <si>
    <t>MT Stål</t>
  </si>
  <si>
    <t>End-part</t>
  </si>
  <si>
    <t>Expansion part</t>
  </si>
  <si>
    <r>
      <rPr>
        <sz val="8"/>
        <rFont val="Arial"/>
        <family val="2"/>
      </rPr>
      <t>Ø 1016</t>
    </r>
  </si>
  <si>
    <t>ROT 1417177/4 - ST&amp;HL 1260</t>
  </si>
  <si>
    <t>MT Stål - Hollandia</t>
  </si>
  <si>
    <t>800/1500</t>
  </si>
  <si>
    <t>Several parts can be mounted together. Load tested for 700t at 26-11-2014 and 800t at 09-01-2019</t>
  </si>
  <si>
    <t>Wimorost</t>
  </si>
  <si>
    <t>LR ROT 0705168-1</t>
  </si>
  <si>
    <t>lifting beam 15m / 24m</t>
  </si>
  <si>
    <t>Load tested for 1200t, Also marked: LR ROT 0705168-1-1 u/i 1-3 07DT07</t>
  </si>
  <si>
    <t>LR ROT 0705168-2</t>
  </si>
  <si>
    <t>Load tested for 1200t, Also marked: LR ROT 0705168-2-1 u/i 1-3 07DT07</t>
  </si>
  <si>
    <t>1012</t>
  </si>
  <si>
    <t>traverse</t>
  </si>
  <si>
    <t>traverse 4.5m</t>
  </si>
  <si>
    <t>Load tested for 1400t, Belongs to TL4. used together with grommets Set: 1418</t>
  </si>
  <si>
    <t>1379</t>
  </si>
  <si>
    <t>Belongs to TL6</t>
  </si>
  <si>
    <t>20706 R  03 GL 98</t>
  </si>
  <si>
    <t>Load tested for 1200t, Belongs to TL6, on barge Waalh.</t>
  </si>
  <si>
    <t>2770</t>
  </si>
  <si>
    <t xml:space="preserve"> shackle</t>
  </si>
  <si>
    <t>nom</t>
  </si>
  <si>
    <t>reserved Orsted</t>
  </si>
  <si>
    <t>Hydraulic shackle</t>
  </si>
  <si>
    <t>Also marked: TEST AMS 1703278/2,  Ins.width with Hydr pack is min 370mm</t>
  </si>
  <si>
    <t>TEST AMS 1703268.1</t>
  </si>
  <si>
    <t>act</t>
  </si>
  <si>
    <t>1601</t>
  </si>
  <si>
    <t>TEST AMS 1703278.1</t>
  </si>
  <si>
    <t>Orsted SFW topside applicable ?</t>
  </si>
  <si>
    <t>TEST AMS 1703278.2</t>
  </si>
  <si>
    <t xml:space="preserve">Damagaged </t>
  </si>
  <si>
    <t>GN 40453 - DNV GL: N141DFU8-01, 09VL17</t>
  </si>
  <si>
    <t>GN 40453 - DNV GL: N141DFU8-02, 09VL17</t>
  </si>
  <si>
    <t>GN 40453 - DNV GL: N141DFU8-03, 09VL17</t>
  </si>
  <si>
    <t>(Hydraulic) shackle</t>
  </si>
  <si>
    <t>1600-1605</t>
  </si>
  <si>
    <t>shackles with hydraulic pack Lloyds certified,  Ins.width with Hydr pack is min 370mm. 3 shackles without hydr. pack, certified under DNV GL</t>
  </si>
  <si>
    <t>1489</t>
  </si>
  <si>
    <t>Grab Lifting Beam</t>
  </si>
  <si>
    <t>Bos Wieldrecht</t>
  </si>
  <si>
    <t>Also marked: LR Test …..</t>
  </si>
  <si>
    <t>1788</t>
  </si>
  <si>
    <t>Swivel</t>
  </si>
  <si>
    <t>850</t>
  </si>
  <si>
    <t>Nautilus</t>
  </si>
  <si>
    <t>2443</t>
  </si>
  <si>
    <t>Used for 98/2 FPSO project, 2 x pear links</t>
  </si>
  <si>
    <t>1183</t>
  </si>
  <si>
    <t>equaliser</t>
  </si>
  <si>
    <t>Huisman</t>
  </si>
  <si>
    <t>1183-A</t>
  </si>
  <si>
    <t>LR ROT 1512254-1</t>
  </si>
  <si>
    <t>1183-B</t>
  </si>
  <si>
    <t>LR ROT 1512254-2</t>
  </si>
  <si>
    <t>1183A-1183B</t>
  </si>
  <si>
    <t>From Stock. STHL 1183B was on TL4. Load tested for 800t, 19-05-2015</t>
  </si>
  <si>
    <t>GP P-6033 (WB)</t>
  </si>
  <si>
    <t>801</t>
  </si>
  <si>
    <t>Were on board TL4</t>
  </si>
  <si>
    <t>TEST ROT 1810866-1   11 PVB 18</t>
  </si>
  <si>
    <t>802</t>
  </si>
  <si>
    <t>TEST ROT 1810866-2   11 PVB 18</t>
  </si>
  <si>
    <t>803</t>
  </si>
  <si>
    <t>LR ROT 1015409  - 1   10DT10</t>
  </si>
  <si>
    <t>804</t>
  </si>
  <si>
    <t>LR ROT 1015412  - 3   10DT10</t>
  </si>
  <si>
    <t>805</t>
  </si>
  <si>
    <t>LR ROT 1015409  - 2   10DT10</t>
  </si>
  <si>
    <t>806</t>
  </si>
  <si>
    <t>LR ROT 1015412  - 4   10DT10</t>
  </si>
  <si>
    <t>801-806</t>
  </si>
  <si>
    <t>LR ROT 1611636/01  02 JBD 16</t>
  </si>
  <si>
    <t>lifting beam 12,5m</t>
  </si>
  <si>
    <t>Used for V&amp;V 2020, Load tested for 800t SWL</t>
  </si>
  <si>
    <t>1422</t>
  </si>
  <si>
    <t>Load distribution beam</t>
  </si>
  <si>
    <t>Overlasco</t>
  </si>
  <si>
    <t>FLU1202835 - 06 EZ 12</t>
  </si>
  <si>
    <t>Load distribution beam 14.3m</t>
  </si>
  <si>
    <t>Load tested for 750t, Also marked: LR FLU 1202835  06EZ12</t>
  </si>
  <si>
    <t>1713</t>
  </si>
  <si>
    <t>ASK Romein Vlissingen</t>
  </si>
  <si>
    <t>lifting beam diff. lengths max. 14m</t>
  </si>
  <si>
    <t>Ex OWF-WODS</t>
  </si>
  <si>
    <t>1719</t>
  </si>
  <si>
    <t>Moerdijk</t>
  </si>
  <si>
    <t>Ex OWF-WODS, stored at v.d. Vlist</t>
  </si>
  <si>
    <t>1516</t>
  </si>
  <si>
    <t>Artificial Hook Taklift 4</t>
  </si>
  <si>
    <t>Huisman-Wimorost</t>
  </si>
  <si>
    <t>LR ROT 0380701  03 Cde 04</t>
  </si>
  <si>
    <t>Load tested for 700t SWL 28-02-2016</t>
  </si>
  <si>
    <t>1487</t>
  </si>
  <si>
    <t>ROT 1416790</t>
  </si>
  <si>
    <t>lifting beam 12.5m</t>
  </si>
  <si>
    <t>Load tested for 700t, 25-11-2014</t>
  </si>
  <si>
    <t>Receptacle R.Adaptor</t>
  </si>
  <si>
    <t>part nr 172256( item 4)</t>
  </si>
  <si>
    <t>5496,0</t>
  </si>
  <si>
    <t>5496,1</t>
  </si>
  <si>
    <t>1888</t>
  </si>
  <si>
    <t>GN H14 (WB)</t>
  </si>
  <si>
    <t>IAHC</t>
  </si>
  <si>
    <t xml:space="preserve">Receptacle Shackle/Int </t>
  </si>
  <si>
    <t>2773-2775</t>
  </si>
  <si>
    <t>1889</t>
  </si>
  <si>
    <t>1876</t>
  </si>
  <si>
    <t>part nr 171558(item 3)</t>
  </si>
  <si>
    <t>1529,4</t>
  </si>
  <si>
    <t>1875</t>
  </si>
  <si>
    <t xml:space="preserve">Receptacle Pin Int </t>
  </si>
  <si>
    <t>part nr 168125 ( item 2)</t>
  </si>
  <si>
    <t>2746</t>
  </si>
  <si>
    <t>2747</t>
  </si>
  <si>
    <t>2748</t>
  </si>
  <si>
    <t>2749</t>
  </si>
  <si>
    <t>2746/2749</t>
  </si>
  <si>
    <t>1874</t>
  </si>
  <si>
    <t>ILT  2 (BL2)</t>
  </si>
  <si>
    <t>part nr 186126 (item 1)</t>
  </si>
  <si>
    <t>2745</t>
  </si>
  <si>
    <t>ILT 1 (Pop quayside)</t>
  </si>
  <si>
    <t>2744</t>
  </si>
  <si>
    <t>2744 +2745</t>
  </si>
  <si>
    <t>766,5</t>
  </si>
  <si>
    <t>1803</t>
  </si>
  <si>
    <t xml:space="preserve">Tri Plate </t>
  </si>
  <si>
    <t>2505</t>
  </si>
  <si>
    <t>1485</t>
  </si>
  <si>
    <t>4-5-6</t>
  </si>
  <si>
    <t>BOS Wieldrecht</t>
  </si>
  <si>
    <t>Load tested for 600t, 27-11-2014</t>
  </si>
  <si>
    <t>ROT 1417177-1</t>
  </si>
  <si>
    <t>lifting beam 4,5,6m</t>
  </si>
  <si>
    <t>1486</t>
  </si>
  <si>
    <t>ROT 1417177/2</t>
  </si>
  <si>
    <t>1394</t>
  </si>
  <si>
    <t>Bracings used together with spreaders Set 1317-1318</t>
  </si>
  <si>
    <t>ST&amp;HL 1394</t>
  </si>
  <si>
    <t>lift frame 9 x 7.2m</t>
  </si>
  <si>
    <t>Bracings used together with spreaders Set 1317-1318, load tested for 600t, 25-07-2008, stored in 40' Cont.</t>
  </si>
  <si>
    <t>1536</t>
  </si>
  <si>
    <t>Lifting beam Haven</t>
  </si>
  <si>
    <t>Lifting beam use for AH3 - Haven project</t>
  </si>
  <si>
    <t>ST&amp;HL 1394, DAD, not load tested</t>
  </si>
  <si>
    <t>601</t>
  </si>
  <si>
    <t>Reserved for Tapti, ex TL4</t>
  </si>
  <si>
    <t>TEST ROT 1810868-1   11 PVB 18</t>
  </si>
  <si>
    <t>602</t>
  </si>
  <si>
    <t>TEST ROT 1810868-2   11 PVB 18</t>
  </si>
  <si>
    <t>601-602</t>
  </si>
  <si>
    <t>CR G-2160 (WB)</t>
  </si>
  <si>
    <t>859</t>
  </si>
  <si>
    <t>Reserved for Fly jib lift BL2</t>
  </si>
  <si>
    <t>ROT 2010503-14 / UOS 020057-26</t>
  </si>
  <si>
    <t>860</t>
  </si>
  <si>
    <t xml:space="preserve">ROT 1015413/2 </t>
  </si>
  <si>
    <t>859-860</t>
  </si>
  <si>
    <t>HL 860 Reserved for Tapti, HL859 for fly-jib lift BL2</t>
  </si>
  <si>
    <t>1159</t>
  </si>
  <si>
    <t>599</t>
  </si>
  <si>
    <t>TEST ROT 1810867-2   12 PVB 18</t>
  </si>
  <si>
    <t>600</t>
  </si>
  <si>
    <t>603</t>
  </si>
  <si>
    <t>TEST ROT 1810867-1   12 PVB 18</t>
  </si>
  <si>
    <t>604</t>
  </si>
  <si>
    <t xml:space="preserve">Orsted SFW topside rigging reserved </t>
  </si>
  <si>
    <t>599+600+603+604</t>
  </si>
  <si>
    <t>HL 600+603+604 Reserved for Tapti. HL 599 Reserved for Fly jib lift BL2, oldpin of HL600 is stored in stock Vlaard.</t>
  </si>
  <si>
    <t>1599</t>
  </si>
  <si>
    <t>Ex OWF. Missing</t>
  </si>
  <si>
    <t>DNV N1403037</t>
  </si>
  <si>
    <t>Ex OWF/ex Wimorost. DNV Certif.</t>
  </si>
  <si>
    <t>1585</t>
  </si>
  <si>
    <t>Aluminium roller</t>
  </si>
  <si>
    <t>1744</t>
  </si>
  <si>
    <t>TEST ROT 1911006/3</t>
  </si>
  <si>
    <t>TEST ROT 1911006/3   02 [PVB] 19</t>
  </si>
  <si>
    <t>1746</t>
  </si>
  <si>
    <t>1747</t>
  </si>
  <si>
    <t>1744-1747</t>
  </si>
  <si>
    <t>1584</t>
  </si>
  <si>
    <t>1882</t>
  </si>
  <si>
    <t>2765</t>
  </si>
  <si>
    <t>1738</t>
  </si>
  <si>
    <t>lifting frame</t>
  </si>
  <si>
    <t>6.5x3.5</t>
  </si>
  <si>
    <t>Gunak, Istanbul</t>
  </si>
  <si>
    <t>Only visually inspected, valid for 1 year</t>
  </si>
  <si>
    <t>1555</t>
  </si>
  <si>
    <t>1645</t>
  </si>
  <si>
    <t>TEST ROT  1810491/2</t>
  </si>
  <si>
    <t>TEST ROT  1810491/2     06 DT 2018</t>
  </si>
  <si>
    <t>1646</t>
  </si>
  <si>
    <t>1647</t>
  </si>
  <si>
    <t>1649</t>
  </si>
  <si>
    <t>1645-1649</t>
  </si>
  <si>
    <t>1566</t>
  </si>
  <si>
    <t>TEST ROT 1910712-2.1</t>
  </si>
  <si>
    <t>TEST ROT 1910712-2.1   05MF19</t>
  </si>
  <si>
    <t>TEST ROT 1910712-2.2</t>
  </si>
  <si>
    <t>TEST ROT 1910712-2.2   05MF19</t>
  </si>
  <si>
    <t>TEST ROT 1910712-2.3</t>
  </si>
  <si>
    <t>TEST ROT 1910712-2.3   05MF19</t>
  </si>
  <si>
    <t>1678</t>
  </si>
  <si>
    <t>TEST ROT 1910712-2.4</t>
  </si>
  <si>
    <t>TEST ROT 1910712-2.4   05MF19</t>
  </si>
  <si>
    <t>1675-1678</t>
  </si>
  <si>
    <t>1593</t>
  </si>
  <si>
    <t>Linkplate</t>
  </si>
  <si>
    <t>CFXD</t>
  </si>
  <si>
    <t>TEST ROT 1910711   02 PVB 19</t>
  </si>
  <si>
    <t>1780-1783</t>
  </si>
  <si>
    <t>HL 1780+1781 reserved for CFXD, Vis Insp 17 Dec 2020</t>
  </si>
  <si>
    <t>1240</t>
  </si>
  <si>
    <t>load indicator</t>
  </si>
  <si>
    <t>LMS B.V.  LM 500 TS</t>
  </si>
  <si>
    <t>LM 500TS#1</t>
  </si>
  <si>
    <t xml:space="preserve"> 025042454</t>
  </si>
  <si>
    <t>LR ROT 0007976  11 PME 12</t>
  </si>
  <si>
    <t>Use together with shackles HL 501+503</t>
  </si>
  <si>
    <t>1241</t>
  </si>
  <si>
    <t>LM 500TS#2</t>
  </si>
  <si>
    <t xml:space="preserve"> 025042464</t>
  </si>
  <si>
    <t>LR ROT 0007977  11 PME 12</t>
  </si>
  <si>
    <t>Use together with shackles HL 502+504</t>
  </si>
  <si>
    <t>1121</t>
  </si>
  <si>
    <t>501</t>
  </si>
  <si>
    <t>TEST ROT 1512260-1  08 DT 15</t>
  </si>
  <si>
    <t>502</t>
  </si>
  <si>
    <t>503</t>
  </si>
  <si>
    <t>504</t>
  </si>
  <si>
    <t>501-504</t>
  </si>
  <si>
    <t>1123</t>
  </si>
  <si>
    <t>505</t>
  </si>
  <si>
    <t>From stock, were on board TL4</t>
  </si>
  <si>
    <t>TEST ROT 1810488-9   05 DT 18</t>
  </si>
  <si>
    <t>506</t>
  </si>
  <si>
    <t>TEST ROT 1810488-10   05 DT 18</t>
  </si>
  <si>
    <t>507</t>
  </si>
  <si>
    <t>TEST ROT 1810488-11   05 DT 18</t>
  </si>
  <si>
    <t>508</t>
  </si>
  <si>
    <t>TEST AMS 1802909  05 TW 18</t>
  </si>
  <si>
    <t>505-508</t>
  </si>
  <si>
    <t>HL 508 is ~8cm longer, spare pin in Stock</t>
  </si>
  <si>
    <t>1591</t>
  </si>
  <si>
    <t>TEST ROT 1910712-1.1    05MF19</t>
  </si>
  <si>
    <t>1769</t>
  </si>
  <si>
    <t>TEST ROT 1910712-1.2    05MF19</t>
  </si>
  <si>
    <t>TEST ROT 1910712-1.3    05MF19</t>
  </si>
  <si>
    <t>TEST ROT 1910712-1.4    05MF19</t>
  </si>
  <si>
    <t>260/267</t>
  </si>
  <si>
    <t>704/710</t>
  </si>
  <si>
    <t>1768-1771</t>
  </si>
  <si>
    <t>HL 1768-1769 Reserved for Tapti, HL 1770+1771 Reserved for CFXD Vis Insp 17 Dec 2020</t>
  </si>
  <si>
    <t>1663</t>
  </si>
  <si>
    <t>Shackle</t>
  </si>
  <si>
    <t>2035</t>
  </si>
  <si>
    <t>TEST ROT 2010503-12</t>
  </si>
  <si>
    <t>2036</t>
  </si>
  <si>
    <t>TEST ROT 2010503-13</t>
  </si>
  <si>
    <t>2035-2036</t>
  </si>
  <si>
    <t>ex HMC, reserved for CFXD</t>
  </si>
  <si>
    <t>1374</t>
  </si>
  <si>
    <t>1090</t>
  </si>
  <si>
    <t>TEST ROT 1810488-5    05DT2018</t>
  </si>
  <si>
    <t>1091</t>
  </si>
  <si>
    <t>TEST ROT 1810488-6    05DT2018</t>
  </si>
  <si>
    <t>1090-1091</t>
  </si>
  <si>
    <t>Reserved for Tapti. Hydraulic shackles</t>
  </si>
  <si>
    <t>LR ROT 1611636/02  02 JBD 16</t>
  </si>
  <si>
    <t>Load tested for 400t SWL.</t>
  </si>
  <si>
    <t>LR ROT 1611636/03  02 JBD 16</t>
  </si>
  <si>
    <t>Mercon</t>
  </si>
  <si>
    <t>GLS 1400918-2 NK</t>
  </si>
  <si>
    <t>lifting beam 15m</t>
  </si>
  <si>
    <t>Load tested for 400t, 18-09-2014</t>
  </si>
  <si>
    <t>1319</t>
  </si>
  <si>
    <t>GLS 1400918-1 NK</t>
  </si>
  <si>
    <t>1235</t>
  </si>
  <si>
    <t>Tri-plate</t>
  </si>
  <si>
    <t>Vlierodam - GN</t>
  </si>
  <si>
    <t>SV</t>
  </si>
  <si>
    <t>N.A.</t>
  </si>
  <si>
    <t>ROT 13062260-66 (DNV)</t>
  </si>
  <si>
    <t>18544</t>
  </si>
  <si>
    <t>ex Haven, Marking: ROT 13062260-66 (DNV) also marked: SV 18544 (HL 1235 to be inserted). MPI done @ 22-11-2017</t>
  </si>
  <si>
    <t>1554</t>
  </si>
  <si>
    <t>1640</t>
  </si>
  <si>
    <t>TEST ROT 1810491-1</t>
  </si>
  <si>
    <t>TEST ROT 1810491-1     06 DT 2018</t>
  </si>
  <si>
    <t>1641</t>
  </si>
  <si>
    <t>TEST ROT 1810491-2</t>
  </si>
  <si>
    <t>TEST ROT 1810491-2     06 DT 2018</t>
  </si>
  <si>
    <t>TEST ROT 1810491-3</t>
  </si>
  <si>
    <t>TEST ROT 1810491-3     06 DT 2018</t>
  </si>
  <si>
    <t>TEST ROT 1810491-4</t>
  </si>
  <si>
    <t>TEST ROT 1810491-4     06 DT 2018</t>
  </si>
  <si>
    <t>TEST ROT 1810491-5</t>
  </si>
  <si>
    <t>TEST ROT 1810491-5     06 DT 2018</t>
  </si>
  <si>
    <t>1640-1644</t>
  </si>
  <si>
    <t>1565</t>
  </si>
  <si>
    <t>1671</t>
  </si>
  <si>
    <t>TEST ROT 1910712-4.1</t>
  </si>
  <si>
    <t>TEST ROT 1910712-4.1   05MF19</t>
  </si>
  <si>
    <t>TEST ROT 1910712-4.2</t>
  </si>
  <si>
    <t>TEST ROT 1910712-4.2   05MF19</t>
  </si>
  <si>
    <t>TEST ROT 1910712-4.3</t>
  </si>
  <si>
    <t>TEST ROT 1910712-4.3   05MF19</t>
  </si>
  <si>
    <t>TEST ROT 1910712-4.4</t>
  </si>
  <si>
    <t>TEST ROT 1910712-4.4   05MF19</t>
  </si>
  <si>
    <t>1671-1674</t>
  </si>
  <si>
    <t>1778</t>
  </si>
  <si>
    <t>Masterlink assembly</t>
  </si>
  <si>
    <t>Masterlink GN-SC5</t>
  </si>
  <si>
    <t>2422-2423</t>
  </si>
  <si>
    <t>For 98/2  FPSO project</t>
  </si>
  <si>
    <t>GP P-6036 (H)</t>
  </si>
  <si>
    <t>414</t>
  </si>
  <si>
    <t>TEST ROT  1710294-1   03DT17</t>
  </si>
  <si>
    <t>415</t>
  </si>
  <si>
    <t>TEST ROT  1710294-2   03DT17</t>
  </si>
  <si>
    <t>TEST ROT  1710294-3   03DT17</t>
  </si>
  <si>
    <t>TEST ROT  1710294-4   03DT17</t>
  </si>
  <si>
    <t>414-417</t>
  </si>
  <si>
    <t>Ex Taklift 4, shackles are lost??</t>
  </si>
  <si>
    <t>1630</t>
  </si>
  <si>
    <t>GN H-14 (WB)</t>
  </si>
  <si>
    <t>Reserved for Orsted SFW MSF Rigging</t>
  </si>
  <si>
    <t>TEST ROT  1910553-4   07DT19</t>
  </si>
  <si>
    <t>TEST ROT  1910553-5   07DT19</t>
  </si>
  <si>
    <t>TEST ROT  1910553-6   07DT19</t>
  </si>
  <si>
    <t>TEST ROT  1910553-7   07DT19</t>
  </si>
  <si>
    <t>1887-1890</t>
  </si>
  <si>
    <t>HL 1888+1889 Reserved for Tapti</t>
  </si>
  <si>
    <t>1631</t>
  </si>
  <si>
    <t>1891</t>
  </si>
  <si>
    <t>Orsted SFW topside rigging reserved</t>
  </si>
  <si>
    <t>TEST ROT  1910553-8   07DT19</t>
  </si>
  <si>
    <t>1892</t>
  </si>
  <si>
    <t>TEST ROT  1910553-9   07DT19</t>
  </si>
  <si>
    <t>1893</t>
  </si>
  <si>
    <t>Ex OWF 563</t>
  </si>
  <si>
    <t>TEST ROT  1910553-10   07DT19</t>
  </si>
  <si>
    <t>Ex OWF 564</t>
  </si>
  <si>
    <t>TEST ROT  1910553-11   07DT19</t>
  </si>
  <si>
    <t>1891-1894</t>
  </si>
  <si>
    <t>Shackles ex OWF</t>
  </si>
  <si>
    <t>1576</t>
  </si>
  <si>
    <t>TEST ROT  1910712-3.1   05MF19</t>
  </si>
  <si>
    <t>TEST ROT  1910712-3.2   05MF19</t>
  </si>
  <si>
    <t>1708</t>
  </si>
  <si>
    <t>TEST ROT  1910712-3.3   05MF19</t>
  </si>
  <si>
    <t>1709</t>
  </si>
  <si>
    <t>TEST ROT  1910712-3.4   05MF19</t>
  </si>
  <si>
    <t>1710</t>
  </si>
  <si>
    <t>TEST ROT  1910712-3.5   05MF19</t>
  </si>
  <si>
    <t>TEST ROT  1910712-3.6   05MF19</t>
  </si>
  <si>
    <t>Ex HL1517 (re-numbered) DNV shackle</t>
  </si>
  <si>
    <t>TEST ROT  1710294-3   03DT17 ??</t>
  </si>
  <si>
    <t>TEST ROT  1910712-3.8   05MF19</t>
  </si>
  <si>
    <t>1706-1713</t>
  </si>
  <si>
    <t>HL 1706-1707 Vis insp 17 Dec 2020, HL 1708-1711 Vis insp 5 Mar 2020</t>
  </si>
  <si>
    <t>1553</t>
  </si>
  <si>
    <t>1630-1631</t>
  </si>
  <si>
    <t>ex OWF 562 567, reserved for CFXD?</t>
  </si>
  <si>
    <t>1527</t>
  </si>
  <si>
    <t>Load tested 19-June 2007</t>
  </si>
  <si>
    <t>1517</t>
  </si>
  <si>
    <t>TEST ROT 2010503-05</t>
  </si>
  <si>
    <t>TEST ROT 2010503-06</t>
  </si>
  <si>
    <t>TEST ROT 2010503-07</t>
  </si>
  <si>
    <t>TEST ROT 2010503-08</t>
  </si>
  <si>
    <t>TEST ROT 2010503-09</t>
  </si>
  <si>
    <t>1689-1693</t>
  </si>
  <si>
    <t>Ex Scanmet proj.</t>
  </si>
  <si>
    <t>410</t>
  </si>
  <si>
    <t>LR ROT 1212180-1   11-2017</t>
  </si>
  <si>
    <t>411</t>
  </si>
  <si>
    <t>LR ROT 1212180-2   11-2017</t>
  </si>
  <si>
    <t>412</t>
  </si>
  <si>
    <t>LR ROT 1212180-3   11-2017</t>
  </si>
  <si>
    <t>413</t>
  </si>
  <si>
    <t>LR ROT 1212180-4   11-2017</t>
  </si>
  <si>
    <t>410-413</t>
  </si>
  <si>
    <t>1014</t>
  </si>
  <si>
    <t>401</t>
  </si>
  <si>
    <t>TEST ROT  1810488-1   05DT18</t>
  </si>
  <si>
    <t>402</t>
  </si>
  <si>
    <t>TEST ROT  1810488-2   05DT18</t>
  </si>
  <si>
    <t>403</t>
  </si>
  <si>
    <t>TEST ROT  1810488-3   05DT18</t>
  </si>
  <si>
    <t>404</t>
  </si>
  <si>
    <t>TEST ROT  1810488-4   05DT18</t>
  </si>
  <si>
    <t>401-404</t>
  </si>
  <si>
    <t>1731</t>
  </si>
  <si>
    <t>ROV Hook</t>
  </si>
  <si>
    <t>GN HK14</t>
  </si>
  <si>
    <t>2251</t>
  </si>
  <si>
    <t>Nr reserved for future ROV hooks</t>
  </si>
  <si>
    <t>TEST AMS 2010541  12ET20</t>
  </si>
  <si>
    <t>2252</t>
  </si>
  <si>
    <t>TEST ROT  1810853-7   11PVB20</t>
  </si>
  <si>
    <t>2253</t>
  </si>
  <si>
    <t>2254</t>
  </si>
  <si>
    <t>TBN</t>
  </si>
  <si>
    <t>TEST ROT 1911006/1   02 [PVB] 19</t>
  </si>
  <si>
    <t>2251-2254</t>
  </si>
  <si>
    <t>Nr 2252-2254 reserved for future ROV hooks</t>
  </si>
  <si>
    <t>1730</t>
  </si>
  <si>
    <t>2325</t>
  </si>
  <si>
    <t>UOS.021397-16</t>
  </si>
  <si>
    <t>2326</t>
  </si>
  <si>
    <t>UOS.021397-17</t>
  </si>
  <si>
    <t>2327</t>
  </si>
  <si>
    <t>UOS.021397-18</t>
  </si>
  <si>
    <t>2328</t>
  </si>
  <si>
    <t>UOS.021397-19</t>
  </si>
  <si>
    <t>2325-2328</t>
  </si>
  <si>
    <t>UOS.021397-16  -19</t>
  </si>
  <si>
    <t>1540</t>
  </si>
  <si>
    <t>UOS. 021397-14</t>
  </si>
  <si>
    <t>TEST ROT 1710318-1 09 (DT) 17</t>
  </si>
  <si>
    <t>UOS. 021397-15</t>
  </si>
  <si>
    <t>TEST ROT 1710318-2 09 (DT) 17</t>
  </si>
  <si>
    <t>1540-1541</t>
  </si>
  <si>
    <t xml:space="preserve">UOS. 021397-14 UOS. 021397-15 </t>
  </si>
  <si>
    <t>2240</t>
  </si>
  <si>
    <t>Ex ST12332</t>
  </si>
  <si>
    <t>2241</t>
  </si>
  <si>
    <t>Ex ST12333</t>
  </si>
  <si>
    <t>2242</t>
  </si>
  <si>
    <t>Ex ST12334</t>
  </si>
  <si>
    <t>2243</t>
  </si>
  <si>
    <t>Ex ST12335</t>
  </si>
  <si>
    <t>2244</t>
  </si>
  <si>
    <t>Ex ST12336</t>
  </si>
  <si>
    <t>2245</t>
  </si>
  <si>
    <t>Ex ST12337</t>
  </si>
  <si>
    <t>2246</t>
  </si>
  <si>
    <t>Ex ST12338</t>
  </si>
  <si>
    <t>2247</t>
  </si>
  <si>
    <t>Ex ST12339</t>
  </si>
  <si>
    <t>2248</t>
  </si>
  <si>
    <t>Ex ST12340</t>
  </si>
  <si>
    <t>2249</t>
  </si>
  <si>
    <t>Ex ST12343</t>
  </si>
  <si>
    <t>2240-2249</t>
  </si>
  <si>
    <t>Ex Salvage</t>
  </si>
  <si>
    <t>1375</t>
  </si>
  <si>
    <t>1101</t>
  </si>
  <si>
    <t>UOS: 021397-10</t>
  </si>
  <si>
    <t>TEST ROT  1810853-1   11PVB18</t>
  </si>
  <si>
    <t>1102</t>
  </si>
  <si>
    <t>TEST ROT  1810853-2   11PVB18</t>
  </si>
  <si>
    <t>1103</t>
  </si>
  <si>
    <t>UOS: 021397-11</t>
  </si>
  <si>
    <t>TEST ROT  1810853-3   11PVB18</t>
  </si>
  <si>
    <t>1104</t>
  </si>
  <si>
    <t>UOS: 021397-12</t>
  </si>
  <si>
    <t>TEST ROT  1810853-4   11PVB18</t>
  </si>
  <si>
    <t>1105</t>
  </si>
  <si>
    <t>TEST ROT  1810853-5   11PVB18</t>
  </si>
  <si>
    <t>1106</t>
  </si>
  <si>
    <t>TEST ROT  1810853-6   11PVB18</t>
  </si>
  <si>
    <t>1107</t>
  </si>
  <si>
    <t>UOS: 021397-13</t>
  </si>
  <si>
    <t>TEST ROT  1810853-7   11PVB18</t>
  </si>
  <si>
    <t>1101-1107</t>
  </si>
  <si>
    <t>Ex TL4, HL 1102, 1105 reserved for CFXD</t>
  </si>
  <si>
    <t>1408</t>
  </si>
  <si>
    <t>1097</t>
  </si>
  <si>
    <t>Ex. Set 1375, Reserved for Tapti</t>
  </si>
  <si>
    <t>Test ROT 1610359-1  03DT16</t>
  </si>
  <si>
    <t>1098</t>
  </si>
  <si>
    <t>Test ROT 1610359-2  03DT16</t>
  </si>
  <si>
    <t>Test ROT 1610359-3  03DT16</t>
  </si>
  <si>
    <t>1100</t>
  </si>
  <si>
    <t>Test ROT 1610359-4  03DT16</t>
  </si>
  <si>
    <t>1097-1100</t>
  </si>
  <si>
    <t>R1409</t>
  </si>
  <si>
    <t>1092</t>
  </si>
  <si>
    <t>Ex. Set 1375 (TL7), used for hydraulic set</t>
  </si>
  <si>
    <t>TEST ROT 2110140  01DT2021</t>
  </si>
  <si>
    <t>Ex Hydr. Shackle. All other shackles of this set are on the TL7</t>
  </si>
  <si>
    <t>1409</t>
  </si>
  <si>
    <t>1093</t>
  </si>
  <si>
    <t>Ex. Set 1375</t>
  </si>
  <si>
    <t>NTS0700267 LR X07D-4</t>
  </si>
  <si>
    <t>1094</t>
  </si>
  <si>
    <t>NTS0700267 LR X07D-1</t>
  </si>
  <si>
    <t>1095</t>
  </si>
  <si>
    <t>NTS0700267 LR X07D-6</t>
  </si>
  <si>
    <t>1096</t>
  </si>
  <si>
    <t>NTS0700267 LR X07D-12</t>
  </si>
  <si>
    <t>1093-1096</t>
  </si>
  <si>
    <t>1174</t>
  </si>
  <si>
    <t>380</t>
  </si>
  <si>
    <t>LR ROT 1311767-1  9DT13</t>
  </si>
  <si>
    <t>381</t>
  </si>
  <si>
    <t>LR ROT 1311767-2  9DT13</t>
  </si>
  <si>
    <t>380-381</t>
  </si>
  <si>
    <t>1592</t>
  </si>
  <si>
    <t>1772</t>
  </si>
  <si>
    <t>TEST ROT 1910712-5.1   05 MF 19</t>
  </si>
  <si>
    <t>1773</t>
  </si>
  <si>
    <t>TEST ROT 1910712-5.2   05 MF 19</t>
  </si>
  <si>
    <t>TEST ROT 1910712-5.3   05 MF 19</t>
  </si>
  <si>
    <t>1775</t>
  </si>
  <si>
    <t>TEST ROT 1910712-5.4   05 MF 19</t>
  </si>
  <si>
    <t>TEST ROT 1910712-5.5   05 MF 19</t>
  </si>
  <si>
    <t>TEST ROT 1910712-5.6   05 MF 19</t>
  </si>
  <si>
    <t>1772-1777</t>
  </si>
  <si>
    <t xml:space="preserve">Reserved for Tapti. ex HMC. </t>
  </si>
  <si>
    <t>1162</t>
  </si>
  <si>
    <t>30</t>
  </si>
  <si>
    <t>TEST ROT 1610362-1   04 DT 16</t>
  </si>
  <si>
    <t>33</t>
  </si>
  <si>
    <t>TEST ROT 1610362-2   04 DT 16</t>
  </si>
  <si>
    <t>30+33</t>
  </si>
  <si>
    <t>Reserved for Tapti project</t>
  </si>
  <si>
    <t>R1162</t>
  </si>
  <si>
    <t>31</t>
  </si>
  <si>
    <t>New pin</t>
  </si>
  <si>
    <t>LR ROT 1212196-2   09 DT 12</t>
  </si>
  <si>
    <t>32</t>
  </si>
  <si>
    <t>New pin. Reserved for Tapti</t>
  </si>
  <si>
    <t>LR ROT 1212196-3   09 DT 12</t>
  </si>
  <si>
    <t>31+32</t>
  </si>
  <si>
    <t xml:space="preserve">HL 32 Reserved for Tapti. HL 31 Missing. </t>
  </si>
  <si>
    <t>1154</t>
  </si>
  <si>
    <t>855</t>
  </si>
  <si>
    <t>TEST ROT 1610386-1  12DT16</t>
  </si>
  <si>
    <t>856</t>
  </si>
  <si>
    <t>TEST ROT 1610386-2  12DT16</t>
  </si>
  <si>
    <t>857</t>
  </si>
  <si>
    <t>TEST ROT 1610386-3  12DT16</t>
  </si>
  <si>
    <t>858</t>
  </si>
  <si>
    <t>TEST ROT 1610386-4  12DT16</t>
  </si>
  <si>
    <t>855-858</t>
  </si>
  <si>
    <t>1124</t>
  </si>
  <si>
    <t>320</t>
  </si>
  <si>
    <t>LR ROT  1311763-1   11NV2017</t>
  </si>
  <si>
    <t>321</t>
  </si>
  <si>
    <t>LR ROT  1311763-2   11NV2017</t>
  </si>
  <si>
    <t>322</t>
  </si>
  <si>
    <t>LR ROT  1311763-3   07DT19</t>
  </si>
  <si>
    <t>323</t>
  </si>
  <si>
    <t>LR ROT  1311763-4   11NV2017</t>
  </si>
  <si>
    <t>320-323</t>
  </si>
  <si>
    <t>1122</t>
  </si>
  <si>
    <t>35</t>
  </si>
  <si>
    <t>Test ROT 1610358-4  02DT16</t>
  </si>
  <si>
    <t>37</t>
  </si>
  <si>
    <t>Test ROT 1610358-3  02DT16</t>
  </si>
  <si>
    <t>38</t>
  </si>
  <si>
    <t>Test ROT 1610358-2  02DT16</t>
  </si>
  <si>
    <t>GN   H10 (H)</t>
  </si>
  <si>
    <t>324</t>
  </si>
  <si>
    <t>Test ROT 1610358-1  02DT16</t>
  </si>
  <si>
    <t>35,36,38+324</t>
  </si>
  <si>
    <t>1082</t>
  </si>
  <si>
    <t>807</t>
  </si>
  <si>
    <t>TEST ROT 1810851-1  11(PVB)18</t>
  </si>
  <si>
    <t>808</t>
  </si>
  <si>
    <t>TEST ROT 1810851-2  11(PVB)18</t>
  </si>
  <si>
    <t>809</t>
  </si>
  <si>
    <t>TEST ROT 1810851-3  11(PVB)18</t>
  </si>
  <si>
    <t>810</t>
  </si>
  <si>
    <t>TEST ROT 1810851-4  11(PVB)18</t>
  </si>
  <si>
    <t>807-810</t>
  </si>
  <si>
    <t>1081</t>
  </si>
  <si>
    <t>494</t>
  </si>
  <si>
    <t>TEST ROT 1810850-1  11 PVB 18</t>
  </si>
  <si>
    <t>495</t>
  </si>
  <si>
    <t>TEST ROT 1810850-2  11 PVB 18</t>
  </si>
  <si>
    <t>496</t>
  </si>
  <si>
    <t>TEST ROT 1810850-3  11 PVB 18</t>
  </si>
  <si>
    <t>497</t>
  </si>
  <si>
    <t>TEST ROT 1810850-4  11 PVB 18</t>
  </si>
  <si>
    <t>494-497</t>
  </si>
  <si>
    <t>1071</t>
  </si>
  <si>
    <t>550</t>
  </si>
  <si>
    <t>TEST ROT 1810854-1   11PVB18</t>
  </si>
  <si>
    <t>551</t>
  </si>
  <si>
    <t>TEST ROT 1810854-2   11PVB18</t>
  </si>
  <si>
    <t>552</t>
  </si>
  <si>
    <t>TEST ROT 1810854-3   11PVB18</t>
  </si>
  <si>
    <t>553</t>
  </si>
  <si>
    <t>TEST ROT 1810854-4   11PVB18</t>
  </si>
  <si>
    <t>550-553</t>
  </si>
  <si>
    <t>1070</t>
  </si>
  <si>
    <t>302</t>
  </si>
  <si>
    <t>Was lost, but found back 12 Sept 2018</t>
  </si>
  <si>
    <t>LR ROT 0404877 - 3  08 DT 07</t>
  </si>
  <si>
    <t>303</t>
  </si>
  <si>
    <t>Test Rot 1910553-1   07DT19</t>
  </si>
  <si>
    <t>304</t>
  </si>
  <si>
    <t>Test Rot 1910553-2   07DT19</t>
  </si>
  <si>
    <t>303-304</t>
  </si>
  <si>
    <t>HL 303+304 Reserved for Tapti, HL 302 is not certified</t>
  </si>
  <si>
    <t>HL 302 not 5 Yearly tested</t>
  </si>
  <si>
    <t>605</t>
  </si>
  <si>
    <t>TEST ROT  1810852-1   11PVB18</t>
  </si>
  <si>
    <t>606</t>
  </si>
  <si>
    <t>TEST ROT  1810852-2   11PVB18</t>
  </si>
  <si>
    <t>607</t>
  </si>
  <si>
    <t>TEST ROT  1810852-3   11PVB18</t>
  </si>
  <si>
    <t>608</t>
  </si>
  <si>
    <t>TEST ROT  1810852-4   11PVB18</t>
  </si>
  <si>
    <t>605-608</t>
  </si>
  <si>
    <t>305</t>
  </si>
  <si>
    <t>LR ROT 1015415-1  11DT10</t>
  </si>
  <si>
    <t>306</t>
  </si>
  <si>
    <t>LR ROT 1015415-3  11DT10</t>
  </si>
  <si>
    <t>307</t>
  </si>
  <si>
    <t>LR ROT 1015415-2  11DT10</t>
  </si>
  <si>
    <t>305-307</t>
  </si>
  <si>
    <t>327</t>
  </si>
  <si>
    <t>LR ROT 1311768-1  9DT13</t>
  </si>
  <si>
    <t>329</t>
  </si>
  <si>
    <t>LR ROT 1311768-2  9DT13</t>
  </si>
  <si>
    <t>327+329</t>
  </si>
  <si>
    <t>TEST ROT 1911006/2</t>
  </si>
  <si>
    <t>TEST ROT 1911006/2   02 [PVB] 19</t>
  </si>
  <si>
    <t>1741</t>
  </si>
  <si>
    <t>1740-1743</t>
  </si>
  <si>
    <t>HL 1742+1743 Vis Insp 17 Dec 2020, Reserved for CFXD</t>
  </si>
  <si>
    <t>1595</t>
  </si>
  <si>
    <t>1789</t>
  </si>
  <si>
    <t>1788-1791</t>
  </si>
  <si>
    <t>HL 1788+1789 Vis Insp 17 Dec 2020, reserved for CFXD</t>
  </si>
  <si>
    <t>1786</t>
  </si>
  <si>
    <t>load Cell</t>
  </si>
  <si>
    <t>2440</t>
  </si>
  <si>
    <t xml:space="preserve"> Load Cell - project FPSO 98/2</t>
  </si>
  <si>
    <t>Up-end shoe</t>
  </si>
  <si>
    <t>TEST AMS 2010049-1   05TW20</t>
  </si>
  <si>
    <t>2138</t>
  </si>
  <si>
    <t>Max angle with horizontal = 15 deg.</t>
  </si>
  <si>
    <t>GN TR1</t>
  </si>
  <si>
    <t>2042</t>
  </si>
  <si>
    <t>1714</t>
  </si>
  <si>
    <t>Modular Spreader</t>
  </si>
  <si>
    <t>Eurorope</t>
  </si>
  <si>
    <t>01-W102-115090</t>
  </si>
  <si>
    <t>Mod. Spreader beam 5m total</t>
  </si>
  <si>
    <t>2 x end part = 1 x 3m mid part</t>
  </si>
  <si>
    <t>1582</t>
  </si>
  <si>
    <t>Link plate</t>
  </si>
  <si>
    <t>Crowner's Services</t>
  </si>
  <si>
    <t>1734</t>
  </si>
  <si>
    <t>1735</t>
  </si>
  <si>
    <t>1734-1735</t>
  </si>
  <si>
    <t>2450</t>
  </si>
  <si>
    <t>Ex SV 31619  N1416SMC-03</t>
  </si>
  <si>
    <t>2451</t>
  </si>
  <si>
    <t>Ex SV 31622  N1416SMC-04</t>
  </si>
  <si>
    <t>2450-2451</t>
  </si>
  <si>
    <t>For 98/2 FPSO project</t>
  </si>
  <si>
    <t>1726</t>
  </si>
  <si>
    <t>2165</t>
  </si>
  <si>
    <t>HV ROT 2013494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</si>
  <si>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</si>
  <si>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</si>
  <si>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</si>
  <si>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</si>
  <si>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</si>
  <si>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</si>
  <si>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</si>
  <si>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</si>
  <si>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</si>
  <si>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2165-2174</t>
  </si>
  <si>
    <t>1125</t>
  </si>
  <si>
    <t>250</t>
  </si>
  <si>
    <t>TEST ROT  1810859-1   11 PVB 18</t>
  </si>
  <si>
    <t>251</t>
  </si>
  <si>
    <t>TEST ROT  1810859-2   11 PVB 18</t>
  </si>
  <si>
    <t>252</t>
  </si>
  <si>
    <t>TEST ROT  1810859-3   11 PVB 18</t>
  </si>
  <si>
    <t>253</t>
  </si>
  <si>
    <t>TEST ROT  1810859-4   11 PVB 18</t>
  </si>
  <si>
    <t>250-253</t>
  </si>
  <si>
    <t>GN-H10 SUPER</t>
  </si>
  <si>
    <t>2290</t>
  </si>
  <si>
    <t>TEST ROT 1910712-6.3   05 [MF] 19</t>
  </si>
  <si>
    <t>2291</t>
  </si>
  <si>
    <t>TEST ROT 1910712-6.4   05 [MF] 19</t>
  </si>
  <si>
    <t>2292</t>
  </si>
  <si>
    <t>TEST ROT 1910712-6.5   05 [MF] 19</t>
  </si>
  <si>
    <t>2293</t>
  </si>
  <si>
    <t>TEST ROT 1910712-6.6   05 [MF] 19</t>
  </si>
  <si>
    <t>2290-2293</t>
  </si>
  <si>
    <t>ST</t>
  </si>
  <si>
    <t>6842</t>
  </si>
  <si>
    <t>TEST ROT 1910712-6.1   05 [MF] 19</t>
  </si>
  <si>
    <t>6843</t>
  </si>
  <si>
    <t>TEST ROT 1910712-6.2   05 [MF] 19</t>
  </si>
  <si>
    <t>6847</t>
  </si>
  <si>
    <t>6849</t>
  </si>
  <si>
    <t>6859</t>
  </si>
  <si>
    <t>6860</t>
  </si>
  <si>
    <t>6842-6860</t>
  </si>
  <si>
    <t>Back to SMIT Salvage!!</t>
  </si>
  <si>
    <t>1596</t>
  </si>
  <si>
    <t>TEST ROT 1910712-7.1   05 [MF] 19</t>
  </si>
  <si>
    <t>TEST ROT 1910712-7.2   05 [MF] 19</t>
  </si>
  <si>
    <t>AMS 1602718/01</t>
  </si>
  <si>
    <t>1795</t>
  </si>
  <si>
    <t>Ex OWF 56, added to this set</t>
  </si>
  <si>
    <t>1792-1795</t>
  </si>
  <si>
    <t>HK 1792+1793 Reserved for Tapti.</t>
  </si>
  <si>
    <t>1717</t>
  </si>
  <si>
    <t>2130</t>
  </si>
  <si>
    <t>Reserved for Kakinada</t>
  </si>
  <si>
    <t>2131</t>
  </si>
  <si>
    <t>2132</t>
  </si>
  <si>
    <t>2133</t>
  </si>
  <si>
    <t>2130-2133</t>
  </si>
  <si>
    <t>HL 2130 Reserved for Kakinada 98/2</t>
  </si>
  <si>
    <t>1718</t>
  </si>
  <si>
    <t>2134</t>
  </si>
  <si>
    <t>2135</t>
  </si>
  <si>
    <t>2136</t>
  </si>
  <si>
    <t>2137</t>
  </si>
  <si>
    <t>2134-2137</t>
  </si>
  <si>
    <t>1715</t>
  </si>
  <si>
    <t>2122</t>
  </si>
  <si>
    <t>Ex SV 31621  N1416SMC-01</t>
  </si>
  <si>
    <t>2123</t>
  </si>
  <si>
    <t>Ex SV 31620  N1416SMC-02</t>
  </si>
  <si>
    <t>2124</t>
  </si>
  <si>
    <t>2125</t>
  </si>
  <si>
    <t>2122-2125</t>
  </si>
  <si>
    <t>1716</t>
  </si>
  <si>
    <t>2126</t>
  </si>
  <si>
    <t>Ex SV 31963  N1416SMC-05</t>
  </si>
  <si>
    <t>2127</t>
  </si>
  <si>
    <t>Ex SV 31961  N1416SMC-06</t>
  </si>
  <si>
    <t>2128</t>
  </si>
  <si>
    <t>Ex SV 31962  N1416SMC-07</t>
  </si>
  <si>
    <t>2129</t>
  </si>
  <si>
    <t>Ex SV 31964  N1416SMC-08</t>
  </si>
  <si>
    <t>2126-2129</t>
  </si>
  <si>
    <t>HL 2126 &amp; 2129 load tested and valid till March 2025</t>
  </si>
  <si>
    <t>1558</t>
  </si>
  <si>
    <t>TEST ROT 1911006/1</t>
  </si>
  <si>
    <t>1655-1658</t>
  </si>
  <si>
    <t>1594</t>
  </si>
  <si>
    <t>1787</t>
  </si>
  <si>
    <t>1784-1787</t>
  </si>
  <si>
    <t>1577</t>
  </si>
  <si>
    <t>TEST ROT 1910712-9.1  05 MF 19</t>
  </si>
  <si>
    <t>TEST ROT 1910712-9.2  05 MF 19</t>
  </si>
  <si>
    <t>TEST ROT 1910712-9.3  05 MF 19</t>
  </si>
  <si>
    <t>TEST ROT 1910712-9.4  05 MF 19</t>
  </si>
  <si>
    <t>1714-1717</t>
  </si>
  <si>
    <t>Reserved for Tapti. ex HMC</t>
  </si>
  <si>
    <t>1570</t>
  </si>
  <si>
    <t>TEST ROT 1910712-8.1  05 DT 19</t>
  </si>
  <si>
    <t>TEST ROT 1910712-8.2  05 DT 19</t>
  </si>
  <si>
    <t>TEST ROT 1910712-8.3  05 DT 19</t>
  </si>
  <si>
    <t>TEST ROT 1910712-8.4  05 DT 19</t>
  </si>
  <si>
    <t>1685-1688</t>
  </si>
  <si>
    <t>1203</t>
  </si>
  <si>
    <t>LeBeon (WB)</t>
  </si>
  <si>
    <t>16</t>
  </si>
  <si>
    <t>TEST ROT 1810862-1   11 PVB 18</t>
  </si>
  <si>
    <t>17</t>
  </si>
  <si>
    <t>TEST ROT 1810862-2  11 PVB 18</t>
  </si>
  <si>
    <t>18</t>
  </si>
  <si>
    <t>TEST ROT 1810862-3   11 PVB 18</t>
  </si>
  <si>
    <t>19</t>
  </si>
  <si>
    <t>TEST ROT 1810862-4   11 PVB 18</t>
  </si>
  <si>
    <t>1 x GP P-6033 (WB) + 3 x LeBeon (WB)</t>
  </si>
  <si>
    <t>16-19</t>
  </si>
  <si>
    <t>560</t>
  </si>
  <si>
    <t>TEST ROT 1810863-1   11 PVB 18</t>
  </si>
  <si>
    <t>561</t>
  </si>
  <si>
    <t>TEST ROT 1810863-2   11 PVB 18</t>
  </si>
  <si>
    <t>562</t>
  </si>
  <si>
    <t>TEST ROT 1810863-3   11 PVB 18</t>
  </si>
  <si>
    <t>563</t>
  </si>
  <si>
    <t>TEST ROT 1810863-4   11 PVB 18</t>
  </si>
  <si>
    <t>560-563</t>
  </si>
  <si>
    <t>545</t>
  </si>
  <si>
    <t xml:space="preserve">LR ROT 0910878.1      05 CDe 09   </t>
  </si>
  <si>
    <t>546</t>
  </si>
  <si>
    <t xml:space="preserve">LR ROT 0910878.2      05 CDe 09   </t>
  </si>
  <si>
    <t>LR ROT 0504356-1    04 CDe 09</t>
  </si>
  <si>
    <t>GP P6033 (WB)</t>
  </si>
  <si>
    <t>548</t>
  </si>
  <si>
    <t>NTS0800423 LR NLM    X08F</t>
  </si>
  <si>
    <t>2x GN H14 (WB) + 1 x CR G-2160 (WB) + 1 x GP P6033 (WB)</t>
  </si>
  <si>
    <t>545-548</t>
  </si>
  <si>
    <t>Reserved for Kincardine</t>
  </si>
  <si>
    <t>446</t>
  </si>
  <si>
    <t>New shackle</t>
  </si>
  <si>
    <t>LR ROT 1210303  02CDe12</t>
  </si>
  <si>
    <t>447</t>
  </si>
  <si>
    <t>LR ROT 0708833-1  12DT07</t>
  </si>
  <si>
    <t>448</t>
  </si>
  <si>
    <t>LR ROT 0708833-2  12DT07</t>
  </si>
  <si>
    <t>449</t>
  </si>
  <si>
    <t>LR ROT 0708833-3  12DT07</t>
  </si>
  <si>
    <t>446-449</t>
  </si>
  <si>
    <t>HL 446 is replaced by new shackle</t>
  </si>
  <si>
    <t>1488</t>
  </si>
  <si>
    <t>1367</t>
  </si>
  <si>
    <t>LR ROT 1810856-1   11 PVB 18</t>
  </si>
  <si>
    <t>1368</t>
  </si>
  <si>
    <t>LR ROT 1810856-2   11 PVB 18</t>
  </si>
  <si>
    <t>1369</t>
  </si>
  <si>
    <t>LR ROT 1810856-3   11 PVB 18</t>
  </si>
  <si>
    <t>1370</t>
  </si>
  <si>
    <t>LR ROT 1810856-4   11 PVB 18</t>
  </si>
  <si>
    <t>1367-1370</t>
  </si>
  <si>
    <t>1377</t>
  </si>
  <si>
    <t>1086</t>
  </si>
  <si>
    <t>ROT 1912850-05, UOS 190351-05</t>
  </si>
  <si>
    <t>1087</t>
  </si>
  <si>
    <t>1088</t>
  </si>
  <si>
    <t>1086-1088</t>
  </si>
  <si>
    <t>1376</t>
  </si>
  <si>
    <t>LR ROT 1311769-1  9 DT 13</t>
  </si>
  <si>
    <t>1083</t>
  </si>
  <si>
    <t>LR ROT 1311769-2  9 DT 13</t>
  </si>
  <si>
    <t>1084</t>
  </si>
  <si>
    <t>LR ROT 1311769-3  9 DT 13</t>
  </si>
  <si>
    <t>1085</t>
  </si>
  <si>
    <t>LR ROT 1311769-4  9 DT 13</t>
  </si>
  <si>
    <t>1082-1085</t>
  </si>
  <si>
    <t>LR ROT  1311762-1   04PVB13</t>
  </si>
  <si>
    <t>LR ROT  1311762-2   04PVB13</t>
  </si>
  <si>
    <t>LR ROT  1311762-3   04PVB13</t>
  </si>
  <si>
    <t>LR ROT  1311762-4   04PVB13</t>
  </si>
  <si>
    <t>Location unknown</t>
  </si>
  <si>
    <t>LR ROT  1311762-5   04PVB13</t>
  </si>
  <si>
    <t>226-230</t>
  </si>
  <si>
    <t>HL 230 is missing</t>
  </si>
  <si>
    <t>230</t>
  </si>
  <si>
    <t>TEST ROT  1810855-1   11PVB 18</t>
  </si>
  <si>
    <t>231</t>
  </si>
  <si>
    <t>TEST ROT  1810855-2   11PVB 18</t>
  </si>
  <si>
    <t>232</t>
  </si>
  <si>
    <t>TEST ROT  1810855-3   11PVB 18</t>
  </si>
  <si>
    <t>1089</t>
  </si>
  <si>
    <t>TEST ROT  1810855-4   11PVB 18</t>
  </si>
  <si>
    <t>230-232+1089</t>
  </si>
  <si>
    <t>Ex Taklift 4, required for98/2 proj.</t>
  </si>
  <si>
    <t>0131</t>
  </si>
  <si>
    <t>924</t>
  </si>
  <si>
    <t>Pin: HL 922</t>
  </si>
  <si>
    <t>LR ROT 0708339-8  11 CDe 09</t>
  </si>
  <si>
    <t>925</t>
  </si>
  <si>
    <t>LR ROT 0708339-9  11 CDe 09</t>
  </si>
  <si>
    <t>924-925</t>
  </si>
  <si>
    <t>ROV shackle</t>
  </si>
  <si>
    <t>GN   H10 ROV BOW</t>
  </si>
  <si>
    <t>2470-2472</t>
  </si>
  <si>
    <t>GN   H10 ROV (WB)</t>
  </si>
  <si>
    <t>2412-2414</t>
  </si>
  <si>
    <t>Hydraulic bow shackles - 98/2 FPSO project</t>
  </si>
  <si>
    <t>GN   H14 ROV (WB)</t>
  </si>
  <si>
    <t>2415-2417</t>
  </si>
  <si>
    <t>Hydraulic WB shackles - 98/2 FPSO project</t>
  </si>
  <si>
    <t>GN   H14 (WB)</t>
  </si>
  <si>
    <t>TEST AMS 1910200-1  06 TW 19</t>
  </si>
  <si>
    <t>TEST AMS 1910200-2  06 TW 19</t>
  </si>
  <si>
    <t>TEST AMS 1910200-3  06 TW 19</t>
  </si>
  <si>
    <t>TEST AMS 1910200-4  06 TW 19</t>
  </si>
  <si>
    <t>1858-1861</t>
  </si>
  <si>
    <t>1502</t>
  </si>
  <si>
    <t>LR NTS 1100226.18</t>
  </si>
  <si>
    <t>LR NTS 1100226.28</t>
  </si>
  <si>
    <t>LR NTS 1100226.34</t>
  </si>
  <si>
    <t>LR NTS 1100226.7</t>
  </si>
  <si>
    <t>(ex SMP shackles)</t>
  </si>
  <si>
    <t>0132</t>
  </si>
  <si>
    <t>878</t>
  </si>
  <si>
    <t>TEST ROT 1810858-1  11 PVB 18</t>
  </si>
  <si>
    <t>879</t>
  </si>
  <si>
    <t>TEST ROT 1810858-2  11 PVB 18</t>
  </si>
  <si>
    <t>880</t>
  </si>
  <si>
    <t>TEST ROT 1810858-3  11 PVB 18</t>
  </si>
  <si>
    <t>881</t>
  </si>
  <si>
    <t>TEST ROT 1810858-4  11 PVB 18</t>
  </si>
  <si>
    <t>878-881</t>
  </si>
  <si>
    <t>839</t>
  </si>
  <si>
    <t>LR ROT 1015416-3  11DT10</t>
  </si>
  <si>
    <t>840</t>
  </si>
  <si>
    <t>LR ROT 1015416-2  11DT10</t>
  </si>
  <si>
    <t>841</t>
  </si>
  <si>
    <t>LR ROT 1015416-4  11DT10</t>
  </si>
  <si>
    <t>842</t>
  </si>
  <si>
    <t>LR ROT 1015416-1  11DT10</t>
  </si>
  <si>
    <t>839-842</t>
  </si>
  <si>
    <t>9</t>
  </si>
  <si>
    <t>ROT 1912852-01, UOS 190351-08</t>
  </si>
  <si>
    <t>10</t>
  </si>
  <si>
    <t>398</t>
  </si>
  <si>
    <t>399</t>
  </si>
  <si>
    <t>2 x GP P-6036 (H) + 2 x GN H10 (H)</t>
  </si>
  <si>
    <t>9-10+398-399</t>
  </si>
  <si>
    <t>140</t>
  </si>
  <si>
    <t>LR ROT  1311753-1   04PVB13</t>
  </si>
  <si>
    <t>141</t>
  </si>
  <si>
    <t>LR ROT  1311753-2   04PVB13</t>
  </si>
  <si>
    <t>142</t>
  </si>
  <si>
    <t>LR ROT  1311753-3   04PVB13</t>
  </si>
  <si>
    <t>1181</t>
  </si>
  <si>
    <t>LR ROT  1311753-4   04PVB13</t>
  </si>
  <si>
    <t>140-142+1181</t>
  </si>
  <si>
    <t>1410</t>
  </si>
  <si>
    <t>TEST ROT  1810857-1   11 PVB 18</t>
  </si>
  <si>
    <t>TEST ROT  1810857-2   11 PVB 18</t>
  </si>
  <si>
    <t>TEST ROT  1810857-3   11 PVB 18</t>
  </si>
  <si>
    <t>TEST ROT  1810857-4   11 PVB 18</t>
  </si>
  <si>
    <t>1611</t>
  </si>
  <si>
    <t>UOS. 021397-05</t>
  </si>
  <si>
    <t>TEST ROT  1910712-10.1   05MF19</t>
  </si>
  <si>
    <t>UOS. 021397-06</t>
  </si>
  <si>
    <t>TEST ROT  1910712-10.2   05MF19</t>
  </si>
  <si>
    <t>UOS. 021397-07</t>
  </si>
  <si>
    <t>TEST ROT  1910712-10.3   05MF19</t>
  </si>
  <si>
    <t>UOS. 021397-08</t>
  </si>
  <si>
    <t>TEST ROT  1910712-10.4   05MF19</t>
  </si>
  <si>
    <t>UOS. 021397-09</t>
  </si>
  <si>
    <t>TEST ROT  1910712-10.5   05MF19</t>
  </si>
  <si>
    <t>1831-1835</t>
  </si>
  <si>
    <t>873</t>
  </si>
  <si>
    <t>TEST ROT 1810865-1   11 PVB 18</t>
  </si>
  <si>
    <t>874</t>
  </si>
  <si>
    <t>TEST ROT 1810865-2   11 PVB 18</t>
  </si>
  <si>
    <t>873-875</t>
  </si>
  <si>
    <t>831</t>
  </si>
  <si>
    <t>LR ROT  1311757-1   11NV2017</t>
  </si>
  <si>
    <t>832</t>
  </si>
  <si>
    <t>LR ROT  1311757-2   11NV2017</t>
  </si>
  <si>
    <t>833</t>
  </si>
  <si>
    <t>LR ROT  1311757-3   11NV2017</t>
  </si>
  <si>
    <t>834</t>
  </si>
  <si>
    <t>LR ROT  1311757-4   11NV2017</t>
  </si>
  <si>
    <t>831-834</t>
  </si>
  <si>
    <t>394</t>
  </si>
  <si>
    <t>LR ROT 1212183-1   04 DT 12</t>
  </si>
  <si>
    <t>395</t>
  </si>
  <si>
    <t>LR ROT 1212183-2   04 DT 12</t>
  </si>
  <si>
    <t>396</t>
  </si>
  <si>
    <t>LR ROT 1212183-3   04 DT 12</t>
  </si>
  <si>
    <t>397</t>
  </si>
  <si>
    <t>LR ROT 1212183-4   04 DT 12</t>
  </si>
  <si>
    <t>394-397</t>
  </si>
  <si>
    <t>GN H14 (WB) (WB)</t>
  </si>
  <si>
    <t>AMS</t>
  </si>
  <si>
    <t>1</t>
  </si>
  <si>
    <t>LR AMS 1602716/1   01 HES 16</t>
  </si>
  <si>
    <t>5</t>
  </si>
  <si>
    <t>LR AMS 1602716/5   01 HES 16</t>
  </si>
  <si>
    <t>6</t>
  </si>
  <si>
    <t>LR AMS 1602716/6   01 HES 16</t>
  </si>
  <si>
    <t>LR AMS 1602716/10   01 HES 16</t>
  </si>
  <si>
    <t>11</t>
  </si>
  <si>
    <t>LR AMS 1602716/11   01 HES 16</t>
  </si>
  <si>
    <t>12</t>
  </si>
  <si>
    <t>LR AMS 1602716/12   01 HES 16</t>
  </si>
  <si>
    <t>14</t>
  </si>
  <si>
    <t>LR AMS 1602716/14   01 HES 16</t>
  </si>
  <si>
    <t xml:space="preserve">  1, 5, 6, 10, 11, 12 and 14</t>
  </si>
  <si>
    <t>762</t>
  </si>
  <si>
    <t>LRRot 1015454-1  11 DT 10</t>
  </si>
  <si>
    <t>763</t>
  </si>
  <si>
    <t>Rot 09012788/2  04 CDe 09</t>
  </si>
  <si>
    <t>764</t>
  </si>
  <si>
    <t>LRRot 1015454-2  11 DT 10</t>
  </si>
  <si>
    <t>2 x GP P-6033 (WB) + 1 x LeBeon (WB)</t>
  </si>
  <si>
    <t>762-764</t>
  </si>
  <si>
    <t>0149</t>
  </si>
  <si>
    <t>877</t>
  </si>
  <si>
    <t>1729</t>
  </si>
  <si>
    <t>ROV Shackle</t>
  </si>
  <si>
    <t>GN-H10 ROV</t>
  </si>
  <si>
    <t>2205</t>
  </si>
  <si>
    <t xml:space="preserve">HV TEST ROT 2013494-2 </t>
  </si>
  <si>
    <t>2205-2234</t>
  </si>
  <si>
    <t>1661</t>
  </si>
  <si>
    <t>Super shackle</t>
  </si>
  <si>
    <t>SUPER GN-H10 (H)</t>
  </si>
  <si>
    <t>2019</t>
  </si>
  <si>
    <t>LR ROT  2010503-1</t>
  </si>
  <si>
    <t>2020</t>
  </si>
  <si>
    <t>LR ROT  2010503-2</t>
  </si>
  <si>
    <t>2021</t>
  </si>
  <si>
    <t>LR ROT  2010503-3</t>
  </si>
  <si>
    <t>2022</t>
  </si>
  <si>
    <t>LR ROT  2010503-4</t>
  </si>
  <si>
    <t>2019-2022</t>
  </si>
  <si>
    <t>NOTE! SUPER GN-H10, same dimensions as GN-H9 85t, ex OWF</t>
  </si>
  <si>
    <t>LR ROT  1311755-1   04PVB13</t>
  </si>
  <si>
    <t>LR ROT  1311755-2   04PVB13</t>
  </si>
  <si>
    <t>7</t>
  </si>
  <si>
    <t>LR ROT  1311755-3   04PVB13</t>
  </si>
  <si>
    <t>LR ROT  1311755-4   04PVB13</t>
  </si>
  <si>
    <t>GP P-6036 (H) + 2 x GN H10 (H)</t>
  </si>
  <si>
    <t>5-8</t>
  </si>
  <si>
    <t>1161</t>
  </si>
  <si>
    <t>1424</t>
  </si>
  <si>
    <t>LR ROT 1311770-1  9DT13</t>
  </si>
  <si>
    <t>1425</t>
  </si>
  <si>
    <t>LR ROT 1311770-2  9DT13</t>
  </si>
  <si>
    <t>1426</t>
  </si>
  <si>
    <t>LR ROT 1311770-3  9DT13</t>
  </si>
  <si>
    <t>1427</t>
  </si>
  <si>
    <t>LR ROT 1311770-4  9DT13</t>
  </si>
  <si>
    <t>1424-1427</t>
  </si>
  <si>
    <t>New HL no. stamped, old no:1311770/1-4</t>
  </si>
  <si>
    <t>GP G-4163 (H)</t>
  </si>
  <si>
    <t>176</t>
  </si>
  <si>
    <t>TEST ROT 1610363-1   04 DT 16</t>
  </si>
  <si>
    <t>TEST ROT 1610363-2   04 DT 16</t>
  </si>
  <si>
    <t>178</t>
  </si>
  <si>
    <t>TEST ROT 1610363-3   04 DT 16</t>
  </si>
  <si>
    <t>179</t>
  </si>
  <si>
    <t>TEST ROT 1610363-4   04 DT 16</t>
  </si>
  <si>
    <t>176-179</t>
  </si>
  <si>
    <t>145</t>
  </si>
  <si>
    <t>LR ROT  0708835-1 12DT07</t>
  </si>
  <si>
    <t>LR ROT  0708835-2 12DT07</t>
  </si>
  <si>
    <t>147</t>
  </si>
  <si>
    <t>LR ROT  0708835-3 12DT07</t>
  </si>
  <si>
    <t>148</t>
  </si>
  <si>
    <t>LR ROT  0708835-4 12DT07</t>
  </si>
  <si>
    <t>145-148</t>
  </si>
  <si>
    <t>1664</t>
  </si>
  <si>
    <t>2037</t>
  </si>
  <si>
    <t>LR AMS 1602717/1</t>
  </si>
  <si>
    <t>2038</t>
  </si>
  <si>
    <t>LR AMS 1602717/2</t>
  </si>
  <si>
    <t>2037-2038</t>
  </si>
  <si>
    <t>HL nr still to be stamped</t>
  </si>
  <si>
    <t>MA85TP</t>
  </si>
  <si>
    <t>2407</t>
  </si>
  <si>
    <t>98/2 FPSO proj - Tri-plate with 55t + 85t shackles</t>
  </si>
  <si>
    <t>1608</t>
  </si>
  <si>
    <t>23482-1</t>
  </si>
  <si>
    <t>Test Rot 1910712-11.1</t>
  </si>
  <si>
    <t>23484-2</t>
  </si>
  <si>
    <t>Test Rot 1910712-11.2</t>
  </si>
  <si>
    <t>23486-3</t>
  </si>
  <si>
    <t>Test Rot 1910712-11.3</t>
  </si>
  <si>
    <t>23487-4</t>
  </si>
  <si>
    <t>Test Rot 1910712-11.4</t>
  </si>
  <si>
    <t>23489-5</t>
  </si>
  <si>
    <t>Test Rot 1910712-11.5</t>
  </si>
  <si>
    <t>23491-6</t>
  </si>
  <si>
    <t>Test Rot 1910712-11.6</t>
  </si>
  <si>
    <t>23492-7</t>
  </si>
  <si>
    <t>Test Rot 1910712-11.7</t>
  </si>
  <si>
    <t>23493</t>
  </si>
  <si>
    <t>Test Rot 1910712-11.8</t>
  </si>
  <si>
    <t>23495</t>
  </si>
  <si>
    <t>Test Rot 1910712-11.9</t>
  </si>
  <si>
    <t>23496</t>
  </si>
  <si>
    <t>Test Rot 1910712-11.10</t>
  </si>
  <si>
    <t>23498</t>
  </si>
  <si>
    <t>Test Rot 1910712-11.11</t>
  </si>
  <si>
    <t>23501</t>
  </si>
  <si>
    <t>Test Rot 1910712-11.12</t>
  </si>
  <si>
    <t>23482-23501</t>
  </si>
  <si>
    <t>Ex Subsea project</t>
  </si>
  <si>
    <t>1666</t>
  </si>
  <si>
    <t>SUPER GP G-5263 (H)</t>
  </si>
  <si>
    <t>27440</t>
  </si>
  <si>
    <t>TEST ROT 2010502-01</t>
  </si>
  <si>
    <t>27441</t>
  </si>
  <si>
    <t>TEST ROT 2010502-02</t>
  </si>
  <si>
    <t>27442</t>
  </si>
  <si>
    <t>TEST ROT 2010502-03</t>
  </si>
  <si>
    <t>27443</t>
  </si>
  <si>
    <t>TEST ROT 2010502-04</t>
  </si>
  <si>
    <t>27444</t>
  </si>
  <si>
    <t>TEST ROT 2010502-05</t>
  </si>
  <si>
    <t>27445</t>
  </si>
  <si>
    <t>TEST ROT 2010502-06</t>
  </si>
  <si>
    <t>27440-27445</t>
  </si>
  <si>
    <t>NOTE! SUPER GP-G-5263 shackle dimensions same as 55t G-4163 Standard shackle</t>
  </si>
  <si>
    <t>1667</t>
  </si>
  <si>
    <t>Super Shackle</t>
  </si>
  <si>
    <t>27447</t>
  </si>
  <si>
    <t>TEST ROT  2010502-07</t>
  </si>
  <si>
    <t>27448</t>
  </si>
  <si>
    <t>TEST ROT  2010502-08</t>
  </si>
  <si>
    <t>27449</t>
  </si>
  <si>
    <t>TEST ROT  2010502-09</t>
  </si>
  <si>
    <t>27450</t>
  </si>
  <si>
    <t>TEST ROT  2010502-10</t>
  </si>
  <si>
    <t>27451</t>
  </si>
  <si>
    <t>TEST ROT  2010502-11</t>
  </si>
  <si>
    <t>27452</t>
  </si>
  <si>
    <t>TEST ROT  2010502-12</t>
  </si>
  <si>
    <t>27447-27452</t>
  </si>
  <si>
    <t>1321</t>
  </si>
  <si>
    <t>1429</t>
  </si>
  <si>
    <t>LR ROT 1311771-1   9DT13</t>
  </si>
  <si>
    <t>1430</t>
  </si>
  <si>
    <t>LR ROT 1311771-2   9DT13</t>
  </si>
  <si>
    <t>1431</t>
  </si>
  <si>
    <t>LR ROT 1311771-3   9DT13</t>
  </si>
  <si>
    <t>1429-1431</t>
  </si>
  <si>
    <t>New HL no. stamped, old no:SV 12398-12400</t>
  </si>
  <si>
    <t>LR ROT  1311756-4   04PVB13</t>
  </si>
  <si>
    <t>1242</t>
  </si>
  <si>
    <t>TEST ROT  1513292-2   09JBD15</t>
  </si>
  <si>
    <t>1243</t>
  </si>
  <si>
    <t>TEST ROT  1513292-3   09JBD15</t>
  </si>
  <si>
    <t>1244</t>
  </si>
  <si>
    <t>TEST ROT  1513292-4   09JBD15</t>
  </si>
  <si>
    <t>1245</t>
  </si>
  <si>
    <t>TEST ROT  1513292-5   09JBD15</t>
  </si>
  <si>
    <t>1246</t>
  </si>
  <si>
    <t>TEST ROT  1513292-6   09JBD15</t>
  </si>
  <si>
    <t>1247</t>
  </si>
  <si>
    <t>TEST ROT  1513292-7   09JBD15</t>
  </si>
  <si>
    <t>1248</t>
  </si>
  <si>
    <t>TEST ROT  1513292-8   09JBD15</t>
  </si>
  <si>
    <t>1240-1248</t>
  </si>
  <si>
    <t>Shackles ex OSX project</t>
  </si>
  <si>
    <t>1400</t>
  </si>
  <si>
    <t>260</t>
  </si>
  <si>
    <t>LR ROT  1311756-1   04PVB13</t>
  </si>
  <si>
    <t>261</t>
  </si>
  <si>
    <t>LR ROT  1311756-2   04PVB13</t>
  </si>
  <si>
    <t>262</t>
  </si>
  <si>
    <t>LR ROT  1311756-3   04PVB13</t>
  </si>
  <si>
    <t>263</t>
  </si>
  <si>
    <t>Lost</t>
  </si>
  <si>
    <t>264</t>
  </si>
  <si>
    <t>LR ROT  1311756-5   04PVB13</t>
  </si>
  <si>
    <t>265</t>
  </si>
  <si>
    <t>LR ROT  1311756-6   04PVB13</t>
  </si>
  <si>
    <t>266</t>
  </si>
  <si>
    <t>LR ROT  1311756-7   04PVB13</t>
  </si>
  <si>
    <t>267</t>
  </si>
  <si>
    <t>LR ROT  1311756-8   04PVB13</t>
  </si>
  <si>
    <t>260-267</t>
  </si>
  <si>
    <t>HL 263, 265 &amp; 266 are lost</t>
  </si>
  <si>
    <t>268</t>
  </si>
  <si>
    <t>TEST ROT 1610364-1   04 DT 16</t>
  </si>
  <si>
    <t>269</t>
  </si>
  <si>
    <t>TEST ROT 1610364-2   04 DT 16</t>
  </si>
  <si>
    <t>268-269</t>
  </si>
  <si>
    <t>GP G-4153 (D)</t>
  </si>
  <si>
    <t>D</t>
  </si>
  <si>
    <t>190</t>
  </si>
  <si>
    <t>TEST ROT 1610366-1   04 DT 16</t>
  </si>
  <si>
    <t>191</t>
  </si>
  <si>
    <t>TEST ROT 1610366-2   04 DT 16</t>
  </si>
  <si>
    <t>192</t>
  </si>
  <si>
    <t>TEST ROT 1610366-3   04 DT 16</t>
  </si>
  <si>
    <t>193</t>
  </si>
  <si>
    <t>TEST ROT 1610366-4   04 DT 16</t>
  </si>
  <si>
    <t>190-193</t>
  </si>
  <si>
    <t>886</t>
  </si>
  <si>
    <t>old nr. SV 10622</t>
  </si>
  <si>
    <t>LR ROT 1015417-1  11DT10</t>
  </si>
  <si>
    <t>887</t>
  </si>
  <si>
    <t>old nr. SV 10623</t>
  </si>
  <si>
    <t>LR ROT 1015417-2  11DT10</t>
  </si>
  <si>
    <t>888</t>
  </si>
  <si>
    <t>old nr. SV 10624</t>
  </si>
  <si>
    <t>LR ROT 1015417-3  11DT10</t>
  </si>
  <si>
    <t>886-888</t>
  </si>
  <si>
    <t>1036</t>
  </si>
  <si>
    <t>185</t>
  </si>
  <si>
    <t>TEST ROT 1710295-1   03 DT 17</t>
  </si>
  <si>
    <t>186</t>
  </si>
  <si>
    <t>TEST ROT 1710295-2   03 DT 17</t>
  </si>
  <si>
    <t>187</t>
  </si>
  <si>
    <t>TEST ROT 1710295-3   03 DT 17</t>
  </si>
  <si>
    <t>188</t>
  </si>
  <si>
    <t>TEST ROT 1710295-4   03 DT 17</t>
  </si>
  <si>
    <t>185-188</t>
  </si>
  <si>
    <t>235</t>
  </si>
  <si>
    <t>LR ROT 1111270-1  09DKM11</t>
  </si>
  <si>
    <t>236</t>
  </si>
  <si>
    <t>LR ROT 1410436  08 JvH 14</t>
  </si>
  <si>
    <t>235+236</t>
  </si>
  <si>
    <t>HL 236 is a new shackle</t>
  </si>
  <si>
    <t>0135</t>
  </si>
  <si>
    <t>TEST ROT 1810864-1   11 PVB 18</t>
  </si>
  <si>
    <t>05 DT 11</t>
  </si>
  <si>
    <t>TEST ROT 1810864-2   11 PVB 18</t>
  </si>
  <si>
    <t>TEST ROT 1810864-3   11 PVB 18</t>
  </si>
  <si>
    <t>1416</t>
  </si>
  <si>
    <t>1202</t>
  </si>
  <si>
    <t>LR Rot 1311772-1    9 DT 13</t>
  </si>
  <si>
    <t>LR Rot 1311772-2    9 DT 13</t>
  </si>
  <si>
    <t>1204</t>
  </si>
  <si>
    <t>LR Rot 1311772-3    9 DT 13</t>
  </si>
  <si>
    <t>1205</t>
  </si>
  <si>
    <t>LR Rot 1311772-4    9 DT 13</t>
  </si>
  <si>
    <t>1202-1205</t>
  </si>
  <si>
    <t>TEST ROT 1610361-1   04 DT 16</t>
  </si>
  <si>
    <t>TEST ROT 1610361-2   04 DT 16</t>
  </si>
  <si>
    <t>TEST ROT 1610361-3   04 DT 16</t>
  </si>
  <si>
    <t>TEST ROT 1610361-4   04 DT 16</t>
  </si>
  <si>
    <t>1481</t>
  </si>
  <si>
    <t>1335</t>
  </si>
  <si>
    <t>LR ROT 1415674-1   09 DT 14</t>
  </si>
  <si>
    <t>LR ROT 1415674-2   09 DT 14</t>
  </si>
  <si>
    <t>LR ROT 1415674-3   09 DT 14</t>
  </si>
  <si>
    <t>LR ROT 1415674-4   09 DT 14</t>
  </si>
  <si>
    <t>1335-1338</t>
  </si>
  <si>
    <t>NTS1500246-18</t>
  </si>
  <si>
    <t>NTS1500246-20</t>
  </si>
  <si>
    <t>1503</t>
  </si>
  <si>
    <t>NTS1500246-27</t>
  </si>
  <si>
    <t>1504</t>
  </si>
  <si>
    <t>NTS1500246-32</t>
  </si>
  <si>
    <t>NTS1500246-37</t>
  </si>
  <si>
    <t>1506</t>
  </si>
  <si>
    <t>NTS1500246-41</t>
  </si>
  <si>
    <t>1507</t>
  </si>
  <si>
    <t>NTS1500246-42</t>
  </si>
  <si>
    <t>NTS1500246-46</t>
  </si>
  <si>
    <t>1501-1508</t>
  </si>
  <si>
    <t>NTS1500246-18/46</t>
  </si>
  <si>
    <t>617</t>
  </si>
  <si>
    <t>LR ROT  1311758-1   04PVB13</t>
  </si>
  <si>
    <t>618</t>
  </si>
  <si>
    <t>LR ROT  1311758-2   04PVB13</t>
  </si>
  <si>
    <t>619</t>
  </si>
  <si>
    <t>LR ROT  1311758-3   04PVB13</t>
  </si>
  <si>
    <t>620</t>
  </si>
  <si>
    <t>LR ROT  1311758-4   04PVB13</t>
  </si>
  <si>
    <t>617-620</t>
  </si>
  <si>
    <t>1799</t>
  </si>
  <si>
    <t xml:space="preserve">Masterlink </t>
  </si>
  <si>
    <t xml:space="preserve">McKINNON </t>
  </si>
  <si>
    <t>2496</t>
  </si>
  <si>
    <t>McKINNON HA 65-8 DNV 2.7.1</t>
  </si>
  <si>
    <t>2497</t>
  </si>
  <si>
    <t>2498</t>
  </si>
  <si>
    <t>2496-2498</t>
  </si>
  <si>
    <t>GP-4163 (H)</t>
  </si>
  <si>
    <t>2686</t>
  </si>
  <si>
    <t>0040135-BOS-DES-DG-4069-01</t>
  </si>
  <si>
    <t>2687</t>
  </si>
  <si>
    <t>2688</t>
  </si>
  <si>
    <t>2689</t>
  </si>
  <si>
    <t>2686-2689</t>
  </si>
  <si>
    <t>2680</t>
  </si>
  <si>
    <t>0040135-BOS-DES-DG-4068-01</t>
  </si>
  <si>
    <t>2681</t>
  </si>
  <si>
    <t>2682</t>
  </si>
  <si>
    <t>2683</t>
  </si>
  <si>
    <t>2523-2526</t>
  </si>
  <si>
    <t>1842</t>
  </si>
  <si>
    <t>2629</t>
  </si>
  <si>
    <t>0040135-BOS-DES-DG-4062-01</t>
  </si>
  <si>
    <t>2630</t>
  </si>
  <si>
    <t>2631</t>
  </si>
  <si>
    <t>2632</t>
  </si>
  <si>
    <t>2629-2632</t>
  </si>
  <si>
    <t>1840</t>
  </si>
  <si>
    <t>2623</t>
  </si>
  <si>
    <t>0040135-BOS-DES-DG-4061-01</t>
  </si>
  <si>
    <t>2624</t>
  </si>
  <si>
    <t>2625</t>
  </si>
  <si>
    <t>2626</t>
  </si>
  <si>
    <t>2623-2626</t>
  </si>
  <si>
    <t>2319</t>
  </si>
  <si>
    <t>1528</t>
  </si>
  <si>
    <t>RB Vlierodam</t>
  </si>
  <si>
    <t>25259</t>
  </si>
  <si>
    <t>25260</t>
  </si>
  <si>
    <t>25261</t>
  </si>
  <si>
    <t>25262</t>
  </si>
  <si>
    <t>25259 -  25262</t>
  </si>
  <si>
    <t>1581</t>
  </si>
  <si>
    <t>1733</t>
  </si>
  <si>
    <t>1726-1733</t>
  </si>
  <si>
    <t>2519</t>
  </si>
  <si>
    <t>2520</t>
  </si>
  <si>
    <t>2521</t>
  </si>
  <si>
    <t>2522</t>
  </si>
  <si>
    <t>2519-2522</t>
  </si>
  <si>
    <t>2304</t>
  </si>
  <si>
    <t>2305</t>
  </si>
  <si>
    <t>2306</t>
  </si>
  <si>
    <t>2307</t>
  </si>
  <si>
    <t>2304-2307</t>
  </si>
  <si>
    <t>827</t>
  </si>
  <si>
    <t>TEST ROT  1710293-1   03 JBD 17</t>
  </si>
  <si>
    <t>828</t>
  </si>
  <si>
    <t>TEST ROT  1710293-2   03 JBD 17</t>
  </si>
  <si>
    <t>829</t>
  </si>
  <si>
    <t>TEST ROT  1710293-3   03 JBD 17</t>
  </si>
  <si>
    <t>830</t>
  </si>
  <si>
    <t>TEST ROT  1710293-4   03 JBD 17</t>
  </si>
  <si>
    <t>827-830</t>
  </si>
  <si>
    <t>2403</t>
  </si>
  <si>
    <t>UOS. 021397-01</t>
  </si>
  <si>
    <t>LR ROT  1311759-1   04PVB13</t>
  </si>
  <si>
    <t>2404</t>
  </si>
  <si>
    <t>UOS. 021397-02</t>
  </si>
  <si>
    <t>LR ROT  1311759-2   04PVB13</t>
  </si>
  <si>
    <t>2405</t>
  </si>
  <si>
    <t>UOS. 021397-03</t>
  </si>
  <si>
    <t>LR ROT  1311759-3   04PVB13</t>
  </si>
  <si>
    <t>2406</t>
  </si>
  <si>
    <t>UOS. 021397-04</t>
  </si>
  <si>
    <t>LR ROT  1311759-4   04PVB13</t>
  </si>
  <si>
    <t>2403-2406</t>
  </si>
  <si>
    <t>Ordered by C. de Jonge for 98/2 FPSO project</t>
  </si>
  <si>
    <t>Shackle GN-H9</t>
  </si>
  <si>
    <t>2302</t>
  </si>
  <si>
    <t>2303</t>
  </si>
  <si>
    <t>2302-2303</t>
  </si>
  <si>
    <t>1401</t>
  </si>
  <si>
    <t>1185</t>
  </si>
  <si>
    <t>New mark no. to be stamped HL 1185</t>
  </si>
  <si>
    <t>1186</t>
  </si>
  <si>
    <t>New mark no. to be stamped HL 1186</t>
  </si>
  <si>
    <t>1185-1186</t>
  </si>
  <si>
    <t>926</t>
  </si>
  <si>
    <t>927</t>
  </si>
  <si>
    <t>928</t>
  </si>
  <si>
    <t>929</t>
  </si>
  <si>
    <t>926-929</t>
  </si>
  <si>
    <t>LR-Rot 1015419-1</t>
  </si>
  <si>
    <t>LR-Rot 1015419-3</t>
  </si>
  <si>
    <t>LR-Rot 1015419-5</t>
  </si>
  <si>
    <t>LR-Rot 1114424</t>
  </si>
  <si>
    <t>1418-1421</t>
  </si>
  <si>
    <t>New HL no's stamped</t>
  </si>
  <si>
    <t>1080</t>
  </si>
  <si>
    <t>1155</t>
  </si>
  <si>
    <t>New mark no. to be stamped HL 1155</t>
  </si>
  <si>
    <t>1156</t>
  </si>
  <si>
    <t>New mark no. to be stamped HL 1156</t>
  </si>
  <si>
    <t>1155-1156</t>
  </si>
  <si>
    <t>HL nrs still to be stamped</t>
  </si>
  <si>
    <t>1078</t>
  </si>
  <si>
    <t>1164</t>
  </si>
  <si>
    <t>LR ROT 1016676-1  12DT10</t>
  </si>
  <si>
    <t>1168</t>
  </si>
  <si>
    <t>LR ROT 1016676-2  12DT10</t>
  </si>
  <si>
    <t>1164+1168</t>
  </si>
  <si>
    <t>CR G-2130 (H)</t>
  </si>
  <si>
    <t>LR ROT 1015418-1 11DT10</t>
  </si>
  <si>
    <t>1417</t>
  </si>
  <si>
    <t>LR ROT 1015418-2 11DT10</t>
  </si>
  <si>
    <t>1416-1417</t>
  </si>
  <si>
    <t>1037</t>
  </si>
  <si>
    <t>241</t>
  </si>
  <si>
    <t>TEST ROT 1610365-1   04 DT 16</t>
  </si>
  <si>
    <t>242</t>
  </si>
  <si>
    <t>TEST ROT 1610365-2   04 DT 16</t>
  </si>
  <si>
    <t>243</t>
  </si>
  <si>
    <t>TEST ROT 1610365-3   04 DT 16</t>
  </si>
  <si>
    <t>244</t>
  </si>
  <si>
    <t>TEST ROT 1610365-4   04 DT 16</t>
  </si>
  <si>
    <t>245</t>
  </si>
  <si>
    <t>TEST ROT 1610365-5   04 DT 16</t>
  </si>
  <si>
    <t>246</t>
  </si>
  <si>
    <t>TEST ROT 1610365-6   04 DT 16</t>
  </si>
  <si>
    <t>247</t>
  </si>
  <si>
    <t>TEST ROT 1610365-7   04 DT 16</t>
  </si>
  <si>
    <t>248</t>
  </si>
  <si>
    <t>TEST ROT 1610365-8   04 DT 16</t>
  </si>
  <si>
    <t>241-248</t>
  </si>
  <si>
    <t>1532</t>
  </si>
  <si>
    <t>25687</t>
  </si>
  <si>
    <t>EX Leman nu Aberdeen AH3</t>
  </si>
  <si>
    <t>25688</t>
  </si>
  <si>
    <t>25689</t>
  </si>
  <si>
    <t>25690</t>
  </si>
  <si>
    <t>25691</t>
  </si>
  <si>
    <t>25692</t>
  </si>
  <si>
    <t>25693</t>
  </si>
  <si>
    <t>25694</t>
  </si>
  <si>
    <t>25687-25694</t>
  </si>
  <si>
    <t>SV nrs</t>
  </si>
  <si>
    <t>1748</t>
  </si>
  <si>
    <t>ROV hook</t>
  </si>
  <si>
    <t>2308</t>
  </si>
  <si>
    <t>2309</t>
  </si>
  <si>
    <t>2308-2309</t>
  </si>
  <si>
    <t>1634</t>
  </si>
  <si>
    <t>GN-H14 (WB)</t>
  </si>
  <si>
    <t>1915</t>
  </si>
  <si>
    <t>19-1583-1    Proofload cert GN</t>
  </si>
  <si>
    <t>1916</t>
  </si>
  <si>
    <t>19-1583-2    Proofload cert GN</t>
  </si>
  <si>
    <t>1917</t>
  </si>
  <si>
    <t>19-1583-3    Proofload cert GN</t>
  </si>
  <si>
    <t>1918</t>
  </si>
  <si>
    <t>19-1583-4    Proofload cert GN</t>
  </si>
  <si>
    <t>1919</t>
  </si>
  <si>
    <t>Sling saver shackle</t>
  </si>
  <si>
    <t>19-1583-5    Proofload cert GN</t>
  </si>
  <si>
    <t>1920</t>
  </si>
  <si>
    <t>19-1583-6    Proofload cert GN</t>
  </si>
  <si>
    <t>1921</t>
  </si>
  <si>
    <t>19-1583-7    Proofload cert GN</t>
  </si>
  <si>
    <t>1922</t>
  </si>
  <si>
    <t>19-1583-8    Proofload cert GN</t>
  </si>
  <si>
    <t>1923</t>
  </si>
  <si>
    <t>19-1583-9    Proofload cert GN</t>
  </si>
  <si>
    <t>1915-1923</t>
  </si>
  <si>
    <t>19-1583-1/9    Proofload cert GN</t>
  </si>
  <si>
    <t>2690</t>
  </si>
  <si>
    <t>2691</t>
  </si>
  <si>
    <t>2692</t>
  </si>
  <si>
    <t>2693</t>
  </si>
  <si>
    <t>2690-2693</t>
  </si>
  <si>
    <t>2659</t>
  </si>
  <si>
    <t>2660</t>
  </si>
  <si>
    <t>2661</t>
  </si>
  <si>
    <t>2662</t>
  </si>
  <si>
    <t>2659-2662</t>
  </si>
  <si>
    <t>MASTERLINK</t>
  </si>
  <si>
    <t>MASTERLINK  EN 1677-4 GR8</t>
  </si>
  <si>
    <t>2724</t>
  </si>
  <si>
    <t>MASTERLINK  EN 1677-4 GR9</t>
  </si>
  <si>
    <t>1860</t>
  </si>
  <si>
    <t>2715</t>
  </si>
  <si>
    <t>1859</t>
  </si>
  <si>
    <t>HOOK</t>
  </si>
  <si>
    <t>HK2S HOOK</t>
  </si>
  <si>
    <t>2714</t>
  </si>
  <si>
    <t>1858</t>
  </si>
  <si>
    <t>WB SHACKLE P-6033</t>
  </si>
  <si>
    <t>2713</t>
  </si>
  <si>
    <t>WB SHACKLE P-6034</t>
  </si>
  <si>
    <t>2725</t>
  </si>
  <si>
    <t>2726</t>
  </si>
  <si>
    <t>2727</t>
  </si>
  <si>
    <t>2728</t>
  </si>
  <si>
    <t>2729</t>
  </si>
  <si>
    <t>2730</t>
  </si>
  <si>
    <t>2725-2730</t>
  </si>
  <si>
    <t>1861</t>
  </si>
  <si>
    <t>2716</t>
  </si>
  <si>
    <t>2717</t>
  </si>
  <si>
    <t>2718</t>
  </si>
  <si>
    <t>2719</t>
  </si>
  <si>
    <t>2720</t>
  </si>
  <si>
    <t>2721</t>
  </si>
  <si>
    <t>2716/2721</t>
  </si>
  <si>
    <t>1843</t>
  </si>
  <si>
    <t>2633</t>
  </si>
  <si>
    <t>2634</t>
  </si>
  <si>
    <t>2633-2634</t>
  </si>
  <si>
    <t>1841</t>
  </si>
  <si>
    <t>2627</t>
  </si>
  <si>
    <t>2628</t>
  </si>
  <si>
    <t>2627-2628</t>
  </si>
  <si>
    <t>1798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</si>
  <si>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</si>
  <si>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</si>
  <si>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</si>
  <si>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</si>
  <si>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</si>
  <si>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</si>
  <si>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</si>
  <si>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</si>
  <si>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</si>
  <si>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</si>
  <si>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2486-2495</t>
  </si>
  <si>
    <t>1613</t>
  </si>
  <si>
    <t>GN-H9 (H)</t>
  </si>
  <si>
    <t>No Lloyds certificate  BA6GP</t>
  </si>
  <si>
    <t>No Lloyds certificate  BK6GP</t>
  </si>
  <si>
    <t>1844</t>
  </si>
  <si>
    <t>1841-1844</t>
  </si>
  <si>
    <t>1995</t>
  </si>
  <si>
    <t>19-1767-1     Proofload cert GN</t>
  </si>
  <si>
    <t>1996</t>
  </si>
  <si>
    <t>1997</t>
  </si>
  <si>
    <t>1998</t>
  </si>
  <si>
    <t>1995-1998</t>
  </si>
  <si>
    <t>1397</t>
  </si>
  <si>
    <t>1146</t>
  </si>
  <si>
    <t>LR ROT 1810861-1   11 PVB 18</t>
  </si>
  <si>
    <t>1147</t>
  </si>
  <si>
    <t>LR ROT 1810861-2   11 PVB 18</t>
  </si>
  <si>
    <t>1148</t>
  </si>
  <si>
    <t>LR ROT 1810861-3   11 PVB 18</t>
  </si>
  <si>
    <t>1146-1148</t>
  </si>
  <si>
    <t>1149</t>
  </si>
  <si>
    <t>old Smit 38</t>
  </si>
  <si>
    <t>LR ROT</t>
  </si>
  <si>
    <t>1150</t>
  </si>
  <si>
    <t>old Smit 40</t>
  </si>
  <si>
    <t>1151</t>
  </si>
  <si>
    <t>old Smit 41</t>
  </si>
  <si>
    <t>1152</t>
  </si>
  <si>
    <t>old Smit 42</t>
  </si>
  <si>
    <t>1153</t>
  </si>
  <si>
    <t>old Smit 43</t>
  </si>
  <si>
    <t>1149-1153</t>
  </si>
  <si>
    <t>54</t>
  </si>
  <si>
    <t>ROT 1610367-2   04 DT 16</t>
  </si>
  <si>
    <t>55</t>
  </si>
  <si>
    <t>ROT 1610367-1   04 DT 16</t>
  </si>
  <si>
    <t>ROT 1610368-1   04 DT 16</t>
  </si>
  <si>
    <t>58</t>
  </si>
  <si>
    <t>ROT 1610368-2   04 DT 16</t>
  </si>
  <si>
    <t>59</t>
  </si>
  <si>
    <t>ROT 1610368-3   04 DT 16</t>
  </si>
  <si>
    <t>54-59</t>
  </si>
  <si>
    <t>62</t>
  </si>
  <si>
    <t>LR ROT  0708837-3   12DT07</t>
  </si>
  <si>
    <t>63</t>
  </si>
  <si>
    <t>LR ROT  0708837-4   12DT07</t>
  </si>
  <si>
    <t>64</t>
  </si>
  <si>
    <t>LR ROT  0708837-5   12DT07</t>
  </si>
  <si>
    <t>65</t>
  </si>
  <si>
    <t>LR ROT  0708837-6   12DT07</t>
  </si>
  <si>
    <t>62-65</t>
  </si>
  <si>
    <t>0248</t>
  </si>
  <si>
    <t>1143</t>
  </si>
  <si>
    <t>LRROT 1016677-1  12 DT 10</t>
  </si>
  <si>
    <t>1144</t>
  </si>
  <si>
    <t>LRROT 1016677-2  12 DT 10</t>
  </si>
  <si>
    <t>1143-1144</t>
  </si>
  <si>
    <t>1480</t>
  </si>
  <si>
    <t>LR ROT 1411035-1   8 AK 13</t>
  </si>
  <si>
    <t>1328</t>
  </si>
  <si>
    <t>LR ROT 1411035-2   8 AK 13</t>
  </si>
  <si>
    <t>1329</t>
  </si>
  <si>
    <t>LR ROT 1411035-3   8 AK 13</t>
  </si>
  <si>
    <t>LR ROT 1411035-4   8 AK 13</t>
  </si>
  <si>
    <t>LR ROT 1411035-7   8 AK 13</t>
  </si>
  <si>
    <t>LR ROT 1411035-8   8 AK 13</t>
  </si>
  <si>
    <t>1327-1334</t>
  </si>
  <si>
    <t>1529</t>
  </si>
  <si>
    <t>25247</t>
  </si>
  <si>
    <t>24-05-2021`</t>
  </si>
  <si>
    <t>25249</t>
  </si>
  <si>
    <t>25252</t>
  </si>
  <si>
    <t>25253</t>
  </si>
  <si>
    <t>25255</t>
  </si>
  <si>
    <t>25256</t>
  </si>
  <si>
    <t>25258</t>
  </si>
  <si>
    <t>25247-25258</t>
  </si>
  <si>
    <t>EKH certif.</t>
  </si>
  <si>
    <t>1479</t>
  </si>
  <si>
    <t>LR ROT 1411034-1   8 AK 13</t>
  </si>
  <si>
    <t>1320</t>
  </si>
  <si>
    <t>LR ROT 1411034-2   8 AK 13</t>
  </si>
  <si>
    <t>LR ROT 1411034-3   8 AK 13</t>
  </si>
  <si>
    <t>1322</t>
  </si>
  <si>
    <t>LR ROT 1411034-4   8 AK 13</t>
  </si>
  <si>
    <t>1323</t>
  </si>
  <si>
    <t>LR ROT 1411034-5   8 AK 13</t>
  </si>
  <si>
    <t>LR ROT 1411034-6   8 AK 13</t>
  </si>
  <si>
    <t>1325</t>
  </si>
  <si>
    <t>LR ROT 1411034-7   8 AK 13</t>
  </si>
  <si>
    <t>LR ROT 1411034-8   8 AK 13</t>
  </si>
  <si>
    <t>1319-1326</t>
  </si>
  <si>
    <t>1385</t>
  </si>
  <si>
    <t>1116</t>
  </si>
  <si>
    <t>LR ROT 1810860-1   11 PVB 18</t>
  </si>
  <si>
    <t>1117</t>
  </si>
  <si>
    <t>LR ROT 1810860-2   11 PVB 18</t>
  </si>
  <si>
    <t>1118</t>
  </si>
  <si>
    <t>LR ROT 1810860-3   11 PVB 18</t>
  </si>
  <si>
    <t>LR ROT 1810860-4   11 PVB 18</t>
  </si>
  <si>
    <t>1116-1119</t>
  </si>
  <si>
    <t>LR ROT  1311773-2  09DT13</t>
  </si>
  <si>
    <t>1423</t>
  </si>
  <si>
    <t>LR ROT 1114425   9 DT 11</t>
  </si>
  <si>
    <t>1422-1423</t>
  </si>
  <si>
    <t>66</t>
  </si>
  <si>
    <t>LR ROT  1311773-1  09DT13</t>
  </si>
  <si>
    <t>68</t>
  </si>
  <si>
    <t>LR ROT  1111269-2  09DKM13</t>
  </si>
  <si>
    <t>70</t>
  </si>
  <si>
    <t>LR ROT  1111269-3  09DKM13</t>
  </si>
  <si>
    <t>66+68+70</t>
  </si>
  <si>
    <t>2663</t>
  </si>
  <si>
    <t>0040135-BOS-DES-DG-4065-01</t>
  </si>
  <si>
    <t>2664</t>
  </si>
  <si>
    <t>2665</t>
  </si>
  <si>
    <t>2666</t>
  </si>
  <si>
    <t>2668</t>
  </si>
  <si>
    <t>0040135-BOS-DES-DG-4065-02</t>
  </si>
  <si>
    <t>2669</t>
  </si>
  <si>
    <t>2670</t>
  </si>
  <si>
    <t>2671</t>
  </si>
  <si>
    <t>2672</t>
  </si>
  <si>
    <t>0040135-BOS-DES-DG-4065-03</t>
  </si>
  <si>
    <t>2673</t>
  </si>
  <si>
    <t>2674</t>
  </si>
  <si>
    <t>2675</t>
  </si>
  <si>
    <t>2676</t>
  </si>
  <si>
    <t>2677</t>
  </si>
  <si>
    <t>2678</t>
  </si>
  <si>
    <t>2679</t>
  </si>
  <si>
    <t>2663-2679</t>
  </si>
  <si>
    <t>1639</t>
  </si>
  <si>
    <t>1942</t>
  </si>
  <si>
    <t>19-1583-3     Proofload cert GN</t>
  </si>
  <si>
    <t>1943</t>
  </si>
  <si>
    <t>1944</t>
  </si>
  <si>
    <t>1945</t>
  </si>
  <si>
    <t>1946</t>
  </si>
  <si>
    <t>1947</t>
  </si>
  <si>
    <t>1948</t>
  </si>
  <si>
    <t>1949</t>
  </si>
  <si>
    <t>1942-1949</t>
  </si>
  <si>
    <t>1638</t>
  </si>
  <si>
    <t>1938</t>
  </si>
  <si>
    <t>19-1583-2     Proofload cert GN</t>
  </si>
  <si>
    <t>1939</t>
  </si>
  <si>
    <t>1940</t>
  </si>
  <si>
    <t>1941</t>
  </si>
  <si>
    <t>1938-1941</t>
  </si>
  <si>
    <t>Masterlink assembly (four legs wire rope)</t>
  </si>
  <si>
    <t>2298</t>
  </si>
  <si>
    <t>For CFXD project (for Ballgrab lifting tool), hard eyes on both sides</t>
  </si>
  <si>
    <t>2635</t>
  </si>
  <si>
    <t>0040135-BOS-DES-DG-4063-01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</si>
  <si>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</si>
  <si>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</si>
  <si>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</si>
  <si>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</si>
  <si>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</si>
  <si>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</si>
  <si>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</si>
  <si>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</si>
  <si>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</si>
  <si>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</si>
  <si>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</si>
  <si>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</si>
  <si>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</si>
  <si>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</si>
  <si>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</si>
  <si>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</si>
  <si>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</si>
  <si>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</si>
  <si>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</si>
  <si>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</si>
  <si>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</si>
  <si>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</si>
  <si>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</si>
  <si>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2635-2658</t>
  </si>
  <si>
    <t xml:space="preserve">safety latch hook </t>
  </si>
  <si>
    <t>SAFETY LATCH HOOK P-6714A</t>
  </si>
  <si>
    <t>GP G-4164</t>
  </si>
  <si>
    <t>TOOLS and WINCHES (Not to be indicated by capacity)</t>
  </si>
  <si>
    <t xml:space="preserve">Transport frame 1 </t>
  </si>
  <si>
    <t>2779</t>
  </si>
  <si>
    <t>Transport frame 2</t>
  </si>
  <si>
    <t>2780</t>
  </si>
  <si>
    <t xml:space="preserve">Transport frame </t>
  </si>
  <si>
    <t>2779-2780</t>
  </si>
  <si>
    <t>Stopper</t>
  </si>
  <si>
    <t>TMS Supplies</t>
  </si>
  <si>
    <t>2380</t>
  </si>
  <si>
    <t>Stopper Cutting tool</t>
  </si>
  <si>
    <t>Used for CFXD Bokalift 1 - dim.: 12,19*2,43*3,26m</t>
  </si>
  <si>
    <t>1765</t>
  </si>
  <si>
    <t>Tool</t>
  </si>
  <si>
    <t>2381</t>
  </si>
  <si>
    <t>Umbilical Reel</t>
  </si>
  <si>
    <t>2382</t>
  </si>
  <si>
    <t>Chute</t>
  </si>
  <si>
    <t>2383</t>
  </si>
  <si>
    <t>Frame</t>
  </si>
  <si>
    <t>2384</t>
  </si>
  <si>
    <t>Pile cleaning tool</t>
  </si>
  <si>
    <t>Draftec</t>
  </si>
  <si>
    <t>2381-2384</t>
  </si>
  <si>
    <t>Used for CFXD Bokalift 1 - 4 parts dim. Brushing tool: Ø3,394*~2.5m (H=14,87m incl. hose)</t>
  </si>
  <si>
    <t>1766</t>
  </si>
  <si>
    <t>Pile tailing clamp - 300t</t>
  </si>
  <si>
    <t>IHC IQIP</t>
  </si>
  <si>
    <t>2385</t>
  </si>
  <si>
    <t>Used for CFXD Bokalift 1 - dim.: 2,862*2,645*2,22m</t>
  </si>
  <si>
    <t>1767</t>
  </si>
  <si>
    <t>11t deck winches</t>
  </si>
  <si>
    <t>6x36WS+IWRC</t>
  </si>
  <si>
    <t>Degra</t>
  </si>
  <si>
    <t>2386</t>
  </si>
  <si>
    <t xml:space="preserve">DHW355-200/110-141-36-ZPG </t>
  </si>
  <si>
    <t>2387</t>
  </si>
  <si>
    <t>2386-2387</t>
  </si>
  <si>
    <t>Used for CFXD Bokalift 1</t>
  </si>
  <si>
    <t xml:space="preserve">Haspel + Frame </t>
  </si>
  <si>
    <t xml:space="preserve">M-BOSMOE </t>
  </si>
  <si>
    <t>2734</t>
  </si>
  <si>
    <t>EX eLSALVADOR EDP PROJECT</t>
  </si>
  <si>
    <t xml:space="preserve">Jacket Restrainer </t>
  </si>
  <si>
    <t xml:space="preserve">6.5 x 10 x 2.75 mtr </t>
  </si>
  <si>
    <t>2735</t>
  </si>
  <si>
    <t>2736</t>
  </si>
  <si>
    <t>2735+2736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</si>
  <si>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</si>
  <si>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</t>
  </si>
  <si>
    <t>PAS OP, HIER NIET IN WIJZIGEN ALLEEN WIJZIGEN IN HOOFDLIJST</t>
  </si>
  <si>
    <t xml:space="preserve"> Heavy Lift</t>
  </si>
  <si>
    <t xml:space="preserve"> SLINGS and SHACKLES</t>
  </si>
  <si>
    <t xml:space="preserve"> Vessel:</t>
  </si>
  <si>
    <t xml:space="preserve"> Date:</t>
  </si>
  <si>
    <t xml:space="preserve">  ( Next visual insp. 20-05-2021 )</t>
  </si>
  <si>
    <t>SLINGS</t>
  </si>
  <si>
    <t>SET number</t>
  </si>
  <si>
    <t>Quant.</t>
  </si>
  <si>
    <t>Length [m]   measured</t>
  </si>
  <si>
    <t>Diam.  [mm]</t>
  </si>
  <si>
    <t>MBL / Act./       Calc.BL [kN]</t>
  </si>
  <si>
    <t>MBL / Act./       Calc.BL [ t ]</t>
  </si>
  <si>
    <t>Eye-length    [m]</t>
  </si>
  <si>
    <t>ID number</t>
  </si>
  <si>
    <t xml:space="preserve"> Remarks</t>
  </si>
  <si>
    <t>Own weight [ t ]</t>
  </si>
  <si>
    <t>GROMMETS</t>
  </si>
  <si>
    <t>Approx. Length [m]</t>
  </si>
  <si>
    <t>Circumf. measured [m]</t>
  </si>
  <si>
    <t>~5.5</t>
  </si>
  <si>
    <t>~1.9</t>
  </si>
  <si>
    <t>~3.95</t>
  </si>
  <si>
    <t>~20.0</t>
  </si>
  <si>
    <t>~15.0</t>
  </si>
  <si>
    <t>~6.3</t>
  </si>
  <si>
    <t>~4.4</t>
  </si>
  <si>
    <t>~6.5</t>
  </si>
  <si>
    <t>~0.9</t>
  </si>
  <si>
    <t xml:space="preserve">SLINGS and SHACKLES            </t>
  </si>
  <si>
    <t>SHACKLES</t>
  </si>
  <si>
    <t>Fabricator / Type</t>
  </si>
  <si>
    <t>WLL               [ t ]</t>
  </si>
  <si>
    <t>max.Pin x min.intW x max.intH                         [mm]</t>
  </si>
  <si>
    <t>5 Yearly inspection</t>
  </si>
  <si>
    <t xml:space="preserve">VARIOUS OTHER LIFTING GEAR   </t>
  </si>
  <si>
    <t>WLL           [ t ]</t>
  </si>
  <si>
    <t>Item</t>
  </si>
  <si>
    <t>Dimensions    [mm]</t>
  </si>
  <si>
    <t>Yearly inspection</t>
  </si>
  <si>
    <t>Loadtesting required</t>
  </si>
  <si>
    <t>min</t>
  </si>
  <si>
    <t>max</t>
  </si>
  <si>
    <t xml:space="preserve">  4 Yearly Required</t>
  </si>
  <si>
    <t xml:space="preserve">  ( Next visual insp. 9 March 2017 )</t>
  </si>
  <si>
    <t>Length measured      [m]</t>
  </si>
  <si>
    <t>4 Yearly inspection</t>
  </si>
  <si>
    <t>4 yearly inspection required</t>
  </si>
  <si>
    <t>Location:</t>
  </si>
  <si>
    <t xml:space="preserve">  ( Visual inspection required )</t>
  </si>
  <si>
    <t>STEEL SLINGS</t>
  </si>
  <si>
    <t>Next Visual inspection</t>
  </si>
  <si>
    <t>STEEL GROMMETS</t>
  </si>
  <si>
    <t>SYNTHETIC GROMMETS/SLINGS</t>
  </si>
  <si>
    <t>Circumf./ length meas.[m]</t>
  </si>
  <si>
    <t>Item / Dimensions (m)</t>
  </si>
  <si>
    <t>Remarks / Location</t>
  </si>
  <si>
    <t>DIV</t>
  </si>
  <si>
    <t>Special Tools (not defined by capacity)</t>
  </si>
  <si>
    <t>SHACKLES 1750t - 200t</t>
  </si>
  <si>
    <t>SHACKLES 150t - 13.5t</t>
  </si>
  <si>
    <t>R1399*</t>
  </si>
  <si>
    <t>R1430</t>
  </si>
  <si>
    <t>R1398*</t>
  </si>
  <si>
    <t>R1401*</t>
  </si>
  <si>
    <t>R1078*</t>
  </si>
  <si>
    <t>R0222*</t>
  </si>
  <si>
    <t>Set number with R…* : Set number is temporary and can be changed when in use for sheerlegs</t>
  </si>
  <si>
    <t xml:space="preserve"> OPMERKINGEN</t>
  </si>
  <si>
    <t xml:space="preserve"> STROPPEN EN SLUITINGEN</t>
  </si>
  <si>
    <t xml:space="preserve"> Vaartuig:</t>
  </si>
  <si>
    <t xml:space="preserve"> Datum:</t>
  </si>
  <si>
    <t>STROPPEN</t>
  </si>
  <si>
    <t>SET            nummer</t>
  </si>
  <si>
    <t xml:space="preserve"> Aantal</t>
  </si>
  <si>
    <t>Lengte Meter</t>
  </si>
  <si>
    <t>Diameter millimeter</t>
  </si>
  <si>
    <t>MBL / Act.BL                        kN</t>
  </si>
  <si>
    <t>Lokatie           aanboord</t>
  </si>
  <si>
    <t xml:space="preserve"> Opmerkingen</t>
  </si>
  <si>
    <t>GROMMERS</t>
  </si>
  <si>
    <t>Omtrek Meter</t>
  </si>
  <si>
    <t>SLUITINGEN</t>
  </si>
  <si>
    <t>Merk     Type</t>
  </si>
  <si>
    <t>WLL          M-Ton</t>
  </si>
  <si>
    <t>Pen x Bek x intH   millimeter</t>
  </si>
  <si>
    <t xml:space="preserve"> 5 jaarlijks - </t>
  </si>
  <si>
    <t>OVERIG HIJSMATERIAAL</t>
  </si>
  <si>
    <t>ID</t>
  </si>
  <si>
    <t>2</t>
  </si>
  <si>
    <t>3</t>
  </si>
  <si>
    <t>4</t>
  </si>
  <si>
    <t>MAP</t>
  </si>
  <si>
    <t>Eigenaar</t>
  </si>
  <si>
    <t>Bedrijf - Project</t>
  </si>
  <si>
    <t>per Datum</t>
  </si>
  <si>
    <t>Dienst</t>
  </si>
  <si>
    <t xml:space="preserve"> Historie</t>
  </si>
  <si>
    <t>Record of Loads</t>
  </si>
  <si>
    <t>Bedrijf</t>
  </si>
  <si>
    <t>Nr</t>
  </si>
  <si>
    <t xml:space="preserve"> Merkkleur</t>
  </si>
  <si>
    <t>SET</t>
  </si>
  <si>
    <t>SET   NR:</t>
  </si>
  <si>
    <t>Locatie</t>
  </si>
  <si>
    <t>Bergplaats op locatie -1</t>
  </si>
  <si>
    <t>Bergplaats op locatie -2</t>
  </si>
  <si>
    <t>Bergplaats op locatie -3</t>
  </si>
  <si>
    <t xml:space="preserve"> Set       Totalen</t>
  </si>
  <si>
    <t>Aantal</t>
  </si>
  <si>
    <t>Artikel omschrijving</t>
  </si>
  <si>
    <t>Onderdeel</t>
  </si>
  <si>
    <t>Lengte /   Omtrek  M</t>
  </si>
  <si>
    <t>Diam in MM</t>
  </si>
  <si>
    <t xml:space="preserve"> MBL / ABL          kN</t>
  </si>
  <si>
    <t>Constructie-Treksterkte</t>
  </si>
  <si>
    <t>Eindverbinding</t>
  </si>
  <si>
    <t>Ooglengte in Meter</t>
  </si>
  <si>
    <t xml:space="preserve"> Gewicht in     Kilogram </t>
  </si>
  <si>
    <t>Nieuwwaarde  in EURO</t>
  </si>
  <si>
    <t>Restwaarde        in EURO</t>
  </si>
  <si>
    <t>Datum bep.      Restwaarde</t>
  </si>
  <si>
    <t>Merk                     Typenummer</t>
  </si>
  <si>
    <t>WLL in      M-Ton</t>
  </si>
  <si>
    <t>B+M             BB-VK</t>
  </si>
  <si>
    <t>Pen. D     mm</t>
  </si>
  <si>
    <t>Bek. W     mm</t>
  </si>
  <si>
    <t>Nummer              Fabriek Cert</t>
  </si>
  <si>
    <t>Datum           Fabriek Cert</t>
  </si>
  <si>
    <t>Merkteken volgens              Fabriek Cert</t>
  </si>
  <si>
    <t>Nummer                Test Cert</t>
  </si>
  <si>
    <t>Datum           Test Cert</t>
  </si>
  <si>
    <t>BREEKTEST     in kN</t>
  </si>
  <si>
    <t>Merkteken volgens              Test Cert</t>
  </si>
  <si>
    <t>Nummer                        Afm Cert</t>
  </si>
  <si>
    <t>Datum Afm Cert</t>
  </si>
  <si>
    <t>Pen Diam               in MM</t>
  </si>
  <si>
    <t>Kracht in kN</t>
  </si>
  <si>
    <t>Gemeten Lengte           in Meter</t>
  </si>
  <si>
    <t xml:space="preserve">Lengte Tussen     Klemmen </t>
  </si>
  <si>
    <t>Gemeten                 Diam in MM</t>
  </si>
  <si>
    <t>Nummer               MPI   Rapport</t>
  </si>
  <si>
    <t>Datum              MPI   Rapport</t>
  </si>
  <si>
    <t>Merktekens volgens                     MPI   Rapport</t>
  </si>
  <si>
    <t>Nummer               Werk certificaat</t>
  </si>
  <si>
    <t>Datum              Werk cert</t>
  </si>
  <si>
    <t>Merkteken volgens                      Werk certificaat</t>
  </si>
  <si>
    <t>Nummer                              Deelcert.</t>
  </si>
  <si>
    <t>Datum               Deelcert.</t>
  </si>
  <si>
    <t>Merkteken volgens Deelcertificaat</t>
  </si>
  <si>
    <t>Laatste Vis Inspectie</t>
  </si>
  <si>
    <t>Nummer (LAATSTE)                              Vis Insp Cert</t>
  </si>
  <si>
    <t>Volgende                 Vis Inspectie</t>
  </si>
  <si>
    <t>Nummer (NIEUWE)                              Vis Insp Cert</t>
  </si>
  <si>
    <t>Volgende                Test / Keuring</t>
  </si>
  <si>
    <t>Nieuw te          Merken</t>
  </si>
  <si>
    <t>Handelingen</t>
  </si>
  <si>
    <t>HL2737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</si>
</sst>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"/>
    <numFmt numFmtId="165" formatCode="0.0"/>
    <numFmt numFmtId="166" formatCode="0.000"/>
    <numFmt numFmtId="167" formatCode="[$-409]dd/mmm/yy;@"/>
    <numFmt numFmtId="168" formatCode="dd/mm/yyyy;@"/>
    <numFmt numFmtId="169" formatCode="[$-809]dd\ mmmm\ yyyy;@"/>
    <numFmt numFmtId="170" formatCode="[$-413]d\-mmm\-yy;@"/>
    <numFmt numFmtId="171" formatCode="[$-409]d\-mmm\-yy;@"/>
  </numFmts>
  <fonts count="9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sz val="9"/>
      <color indexed="10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20"/>
      <color indexed="8"/>
      <name val="Arial"/>
      <family val="2"/>
    </font>
    <font>
      <sz val="14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8"/>
      <color indexed="8"/>
      <name val="Arial"/>
      <family val="2"/>
    </font>
    <font>
      <sz val="9"/>
      <color indexed="12"/>
      <name val="Arial"/>
      <family val="2"/>
    </font>
    <font>
      <b/>
      <sz val="10"/>
      <name val="Arial"/>
      <family val="2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20"/>
      <color indexed="10"/>
      <name val="Arial"/>
      <family val="2"/>
    </font>
    <font>
      <sz val="18"/>
      <color indexed="10"/>
      <name val="Arial"/>
      <family val="2"/>
    </font>
    <font>
      <b/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indexed="9"/>
      <name val="Arial"/>
      <family val="2"/>
    </font>
    <font>
      <sz val="8"/>
      <color indexed="10"/>
      <name val="Arial"/>
      <family val="2"/>
    </font>
    <font>
      <sz val="8"/>
      <color rgb="FF00B050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u/>
      <sz val="8"/>
      <color indexed="8"/>
      <name val="Arial"/>
      <family val="2"/>
    </font>
    <font>
      <u/>
      <sz val="8"/>
      <color rgb="FFFF0000"/>
      <name val="Arial"/>
      <family val="2"/>
    </font>
    <font>
      <u/>
      <sz val="8"/>
      <color rgb="FF0070C0"/>
      <name val="Arial"/>
      <family val="2"/>
    </font>
    <font>
      <sz val="8"/>
      <color theme="1"/>
      <name val="Arial"/>
      <family val="2"/>
    </font>
    <font>
      <u/>
      <sz val="8"/>
      <name val="Arial"/>
      <family val="2"/>
    </font>
    <font>
      <u/>
      <sz val="8"/>
      <color theme="1"/>
      <name val="Arial"/>
      <family val="2"/>
    </font>
    <font>
      <sz val="8"/>
      <color indexed="17"/>
      <name val="Arial"/>
      <family val="2"/>
    </font>
    <font>
      <u/>
      <sz val="8"/>
      <color rgb="FF00B050"/>
      <name val="Arial"/>
      <family val="2"/>
    </font>
    <font>
      <u/>
      <sz val="8"/>
      <color theme="4"/>
      <name val="Arial"/>
      <family val="2"/>
    </font>
    <font>
      <b/>
      <i/>
      <sz val="8"/>
      <color indexed="8"/>
      <name val="Arial"/>
      <family val="2"/>
    </font>
    <font>
      <b/>
      <i/>
      <sz val="8"/>
      <name val="Arial"/>
      <family val="2"/>
    </font>
    <font>
      <sz val="8"/>
      <color rgb="FF006100"/>
      <name val="Arial"/>
      <family val="2"/>
    </font>
    <font>
      <sz val="8"/>
      <color rgb="FF0070C0"/>
      <name val="Arial"/>
      <family val="2"/>
    </font>
    <font>
      <sz val="8"/>
      <color rgb="FF00B0F0"/>
      <name val="Arial"/>
      <family val="2"/>
    </font>
    <font>
      <u/>
      <sz val="8"/>
      <color rgb="FF00B0F0"/>
      <name val="Arial"/>
      <family val="2"/>
    </font>
    <font>
      <b/>
      <sz val="11"/>
      <color rgb="FF9C0006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10"/>
      <color rgb="FF9C0006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rgb="FF7030A0"/>
      <name val="Arial"/>
      <family val="2"/>
    </font>
    <font>
      <u/>
      <sz val="8"/>
      <color rgb="FF7030A0"/>
      <name val="Arial"/>
      <family val="2"/>
    </font>
    <font>
      <sz val="9"/>
      <color rgb="FF7030A0"/>
      <name val="Arial"/>
      <family val="2"/>
    </font>
    <font>
      <sz val="9"/>
      <color rgb="FFFF0000"/>
      <name val="Arial"/>
      <family val="2"/>
    </font>
    <font>
      <i/>
      <sz val="8"/>
      <color rgb="FF00B050"/>
      <name val="Arial"/>
      <family val="2"/>
    </font>
    <font>
      <b/>
      <sz val="9"/>
      <color rgb="FFFF0000"/>
      <name val="Arial"/>
      <family val="2"/>
    </font>
    <font>
      <sz val="9"/>
      <color theme="1"/>
      <name val="Calibri"/>
      <family val="2"/>
      <scheme val="minor"/>
    </font>
    <font>
      <i/>
      <sz val="9"/>
      <name val="Arial"/>
      <family val="2"/>
    </font>
    <font>
      <sz val="9"/>
      <color theme="0"/>
      <name val="Arial"/>
      <family val="2"/>
    </font>
    <font>
      <b/>
      <sz val="9"/>
      <color rgb="FF00B050"/>
      <name val="Arial"/>
      <family val="2"/>
    </font>
    <font>
      <b/>
      <sz val="9"/>
      <color rgb="FF7030A0"/>
      <name val="Arial"/>
      <family val="2"/>
    </font>
    <font>
      <b/>
      <sz val="9"/>
      <color theme="9" tint="-0.249977111117893"/>
      <name val="Arial"/>
      <family val="2"/>
    </font>
    <font>
      <sz val="9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9C5700"/>
      <name val="Calibri"/>
      <family val="2"/>
      <scheme val="minor"/>
    </font>
    <font>
      <sz val="9"/>
      <color rgb="FF9C5700"/>
      <name val="Calibri"/>
      <family val="2"/>
      <scheme val="minor"/>
    </font>
    <font>
      <u/>
      <sz val="9"/>
      <color indexed="12"/>
      <name val="Arial"/>
      <family val="2"/>
    </font>
    <font>
      <sz val="9"/>
      <color rgb="FF00B050"/>
      <name val="Calibri"/>
      <family val="2"/>
      <scheme val="minor"/>
    </font>
    <font>
      <b/>
      <sz val="9"/>
      <color theme="8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b/>
      <sz val="8"/>
      <color rgb="FFFF0000"/>
      <name val="Arial"/>
      <family val="2"/>
    </font>
    <font>
      <i/>
      <sz val="8"/>
      <color rgb="FF000000"/>
      <name val="Arial"/>
      <family val="2"/>
    </font>
    <font>
      <u/>
      <sz val="8"/>
      <color rgb="FF000000"/>
      <name val="Arial"/>
      <family val="2"/>
    </font>
    <font>
      <i/>
      <sz val="8"/>
      <color rgb="FFFF0000"/>
      <name val="Arial"/>
      <family val="2"/>
    </font>
    <font>
      <sz val="9"/>
      <color rgb="FF000000"/>
      <name val="Calibri"/>
      <family val="2"/>
    </font>
    <font>
      <strike/>
      <sz val="8"/>
      <name val="Arial"/>
      <family val="2"/>
    </font>
    <font>
      <strike/>
      <sz val="8"/>
      <color rgb="FF000000"/>
      <name val="Arial"/>
      <family val="2"/>
    </font>
    <font>
      <strike/>
      <sz val="8"/>
      <color rgb="FF00B050"/>
      <name val="Arial"/>
      <family val="2"/>
    </font>
    <font>
      <i/>
      <strike/>
      <sz val="8"/>
      <color rgb="FF00B050"/>
      <name val="Arial"/>
      <family val="2"/>
    </font>
    <font>
      <strike/>
      <sz val="8"/>
      <color rgb="FFFF0000"/>
      <name val="Arial"/>
      <family val="2"/>
    </font>
    <font>
      <strike/>
      <u/>
      <sz val="8"/>
      <color rgb="FF00B050"/>
      <name val="Arial"/>
      <family val="2"/>
    </font>
    <font>
      <strike/>
      <sz val="8"/>
      <color indexed="12"/>
      <name val="Arial"/>
      <family val="2"/>
    </font>
    <font>
      <strike/>
      <u/>
      <sz val="8"/>
      <color indexed="12"/>
      <name val="Arial"/>
      <family val="2"/>
    </font>
    <font>
      <sz val="11"/>
      <color rgb="FF444444"/>
      <name val="Calibri"/>
      <family val="2"/>
      <charset val="1"/>
    </font>
    <font>
      <sz val="8"/>
      <color rgb="FF70AD47"/>
      <name val="Calibri"/>
      <family val="2"/>
      <charset val="1"/>
    </font>
    <font>
      <sz val="11"/>
      <color rgb="FFFF0000"/>
      <name val="Calibri"/>
      <family val="2"/>
      <charset val="1"/>
    </font>
  </fonts>
  <fills count="28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9">
    <xf numFmtId="0" fontId="0" fillId="0" borderId="0"/>
    <xf numFmtId="0" fontId="35" fillId="11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2" fillId="0" borderId="0"/>
    <xf numFmtId="0" fontId="2" fillId="0" borderId="0"/>
    <xf numFmtId="49" fontId="59" fillId="14" borderId="0" applyBorder="0" applyAlignment="0" applyProtection="0"/>
    <xf numFmtId="0" fontId="1" fillId="15" borderId="0" applyNumberFormat="0" applyBorder="0" applyAlignment="0" applyProtection="0"/>
    <xf numFmtId="0" fontId="75" fillId="16" borderId="0" applyNumberFormat="0" applyBorder="0" applyAlignment="0" applyProtection="0"/>
  </cellStyleXfs>
  <cellXfs count="1358">
    <xf numFmtId="0" fontId="0" fillId="0" borderId="0" xfId="0"/>
    <xf numFmtId="49" fontId="3" fillId="0" borderId="0" xfId="4" applyNumberFormat="1" applyFont="1" applyAlignment="1">
      <alignment horizontal="left" vertical="center"/>
    </xf>
    <xf numFmtId="49" fontId="3" fillId="0" borderId="1" xfId="5" applyNumberFormat="1" applyFont="1" applyBorder="1" applyAlignment="1">
      <alignment horizontal="center" vertical="center" wrapText="1"/>
    </xf>
    <xf numFmtId="49" fontId="4" fillId="0" borderId="0" xfId="2" applyNumberFormat="1" applyAlignment="1" applyProtection="1">
      <alignment horizontal="left" vertical="center"/>
    </xf>
    <xf numFmtId="0" fontId="3" fillId="0" borderId="0" xfId="0" applyFont="1"/>
    <xf numFmtId="49" fontId="3" fillId="0" borderId="0" xfId="2" applyNumberFormat="1" applyFont="1" applyAlignment="1" applyProtection="1">
      <alignment horizontal="left" vertical="center"/>
    </xf>
    <xf numFmtId="49" fontId="3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right" vertical="center"/>
    </xf>
    <xf numFmtId="49" fontId="5" fillId="0" borderId="2" xfId="0" applyNumberFormat="1" applyFont="1" applyBorder="1" applyAlignment="1" applyProtection="1">
      <alignment horizontal="left" vertical="center"/>
      <protection locked="0"/>
    </xf>
    <xf numFmtId="49" fontId="5" fillId="0" borderId="2" xfId="0" applyNumberFormat="1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right" vertical="center"/>
    </xf>
    <xf numFmtId="49" fontId="5" fillId="0" borderId="2" xfId="0" applyNumberFormat="1" applyFont="1" applyBorder="1" applyAlignment="1">
      <alignment horizontal="center" vertical="center" wrapText="1"/>
    </xf>
    <xf numFmtId="49" fontId="12" fillId="0" borderId="2" xfId="0" applyNumberFormat="1" applyFont="1" applyBorder="1" applyAlignment="1" applyProtection="1">
      <alignment horizontal="left" vertical="center"/>
      <protection locked="0"/>
    </xf>
    <xf numFmtId="49" fontId="13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2" fillId="0" borderId="2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4" fontId="3" fillId="0" borderId="0" xfId="0" applyNumberFormat="1" applyFont="1" applyAlignment="1">
      <alignment horizontal="right" vertical="center"/>
    </xf>
    <xf numFmtId="49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center" vertical="center"/>
    </xf>
    <xf numFmtId="49" fontId="6" fillId="0" borderId="0" xfId="2" applyNumberFormat="1" applyFont="1" applyAlignment="1" applyProtection="1">
      <alignment horizontal="left" vertical="center"/>
    </xf>
    <xf numFmtId="49" fontId="3" fillId="2" borderId="1" xfId="5" applyNumberFormat="1" applyFont="1" applyFill="1" applyBorder="1" applyAlignment="1">
      <alignment horizontal="center" vertical="center" wrapText="1"/>
    </xf>
    <xf numFmtId="49" fontId="3" fillId="3" borderId="1" xfId="5" applyNumberFormat="1" applyFont="1" applyFill="1" applyBorder="1" applyAlignment="1">
      <alignment horizontal="center" vertical="center" wrapText="1"/>
    </xf>
    <xf numFmtId="49" fontId="3" fillId="4" borderId="0" xfId="4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2" fontId="18" fillId="0" borderId="2" xfId="0" applyNumberFormat="1" applyFont="1" applyBorder="1" applyAlignment="1" applyProtection="1">
      <alignment horizontal="center" vertical="center"/>
      <protection locked="0"/>
    </xf>
    <xf numFmtId="2" fontId="5" fillId="0" borderId="0" xfId="0" applyNumberFormat="1" applyFont="1" applyAlignment="1">
      <alignment horizontal="center" vertical="center"/>
    </xf>
    <xf numFmtId="165" fontId="18" fillId="0" borderId="2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/>
    <xf numFmtId="49" fontId="12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18" fillId="5" borderId="0" xfId="0" applyNumberFormat="1" applyFont="1" applyFill="1" applyAlignment="1">
      <alignment horizontal="left" vertical="center"/>
    </xf>
    <xf numFmtId="168" fontId="18" fillId="0" borderId="2" xfId="0" applyNumberFormat="1" applyFont="1" applyBorder="1" applyAlignment="1" applyProtection="1">
      <alignment horizontal="center" vertical="center"/>
      <protection locked="0"/>
    </xf>
    <xf numFmtId="49" fontId="12" fillId="0" borderId="0" xfId="0" applyNumberFormat="1" applyFont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left" vertical="center"/>
      <protection locked="0"/>
    </xf>
    <xf numFmtId="2" fontId="5" fillId="0" borderId="0" xfId="0" applyNumberFormat="1" applyFont="1" applyAlignment="1" applyProtection="1">
      <alignment horizontal="center" vertical="center"/>
      <protection locked="0"/>
    </xf>
    <xf numFmtId="49" fontId="20" fillId="0" borderId="0" xfId="0" applyNumberFormat="1" applyFont="1" applyAlignment="1">
      <alignment vertical="center"/>
    </xf>
    <xf numFmtId="168" fontId="26" fillId="0" borderId="0" xfId="0" applyNumberFormat="1" applyFont="1" applyAlignment="1">
      <alignment horizontal="center" vertical="center"/>
    </xf>
    <xf numFmtId="49" fontId="12" fillId="0" borderId="4" xfId="0" applyNumberFormat="1" applyFont="1" applyBorder="1" applyAlignment="1">
      <alignment horizontal="left" vertical="center"/>
    </xf>
    <xf numFmtId="49" fontId="12" fillId="0" borderId="5" xfId="0" applyNumberFormat="1" applyFont="1" applyBorder="1" applyAlignment="1">
      <alignment horizontal="right" vertical="center"/>
    </xf>
    <xf numFmtId="49" fontId="5" fillId="6" borderId="6" xfId="0" applyNumberFormat="1" applyFont="1" applyFill="1" applyBorder="1" applyAlignment="1">
      <alignment horizontal="left" vertical="center"/>
    </xf>
    <xf numFmtId="168" fontId="5" fillId="6" borderId="7" xfId="0" applyNumberFormat="1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left" vertical="center"/>
    </xf>
    <xf numFmtId="168" fontId="5" fillId="6" borderId="9" xfId="0" applyNumberFormat="1" applyFont="1" applyFill="1" applyBorder="1" applyAlignment="1">
      <alignment horizontal="left" vertical="center"/>
    </xf>
    <xf numFmtId="49" fontId="5" fillId="6" borderId="0" xfId="0" applyNumberFormat="1" applyFont="1" applyFill="1" applyAlignment="1">
      <alignment horizontal="left" vertical="center"/>
    </xf>
    <xf numFmtId="49" fontId="12" fillId="6" borderId="4" xfId="0" quotePrefix="1" applyNumberFormat="1" applyFont="1" applyFill="1" applyBorder="1" applyAlignment="1">
      <alignment horizontal="left" vertical="center"/>
    </xf>
    <xf numFmtId="49" fontId="12" fillId="6" borderId="5" xfId="0" applyNumberFormat="1" applyFont="1" applyFill="1" applyBorder="1" applyAlignment="1">
      <alignment horizontal="left" vertical="center"/>
    </xf>
    <xf numFmtId="168" fontId="5" fillId="6" borderId="5" xfId="0" applyNumberFormat="1" applyFont="1" applyFill="1" applyBorder="1" applyAlignment="1">
      <alignment horizontal="left" vertical="center"/>
    </xf>
    <xf numFmtId="49" fontId="12" fillId="0" borderId="0" xfId="0" applyNumberFormat="1" applyFont="1" applyAlignment="1" applyProtection="1">
      <alignment horizontal="left" vertical="center"/>
      <protection locked="0"/>
    </xf>
    <xf numFmtId="49" fontId="16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2" fillId="0" borderId="10" xfId="0" applyNumberFormat="1" applyFont="1" applyBorder="1" applyAlignment="1" applyProtection="1">
      <alignment horizontal="center" vertical="center"/>
      <protection locked="0"/>
    </xf>
    <xf numFmtId="49" fontId="18" fillId="0" borderId="10" xfId="0" applyNumberFormat="1" applyFont="1" applyBorder="1" applyAlignment="1" applyProtection="1">
      <alignment horizontal="center" vertical="center" wrapText="1"/>
      <protection locked="0"/>
    </xf>
    <xf numFmtId="49" fontId="12" fillId="0" borderId="7" xfId="0" applyNumberFormat="1" applyFont="1" applyBorder="1" applyAlignment="1" applyProtection="1">
      <alignment horizontal="center" vertical="center"/>
      <protection locked="0"/>
    </xf>
    <xf numFmtId="49" fontId="18" fillId="0" borderId="10" xfId="0" applyNumberFormat="1" applyFont="1" applyBorder="1" applyAlignment="1" applyProtection="1">
      <alignment horizontal="center" vertical="center"/>
      <protection locked="0"/>
    </xf>
    <xf numFmtId="2" fontId="21" fillId="0" borderId="0" xfId="0" applyNumberFormat="1" applyFont="1" applyAlignment="1">
      <alignment horizontal="left" vertical="center"/>
    </xf>
    <xf numFmtId="2" fontId="22" fillId="0" borderId="0" xfId="0" applyNumberFormat="1" applyFont="1" applyAlignment="1">
      <alignment horizontal="center" vertical="center"/>
    </xf>
    <xf numFmtId="49" fontId="5" fillId="7" borderId="0" xfId="0" applyNumberFormat="1" applyFont="1" applyFill="1" applyAlignment="1" applyProtection="1">
      <alignment horizontal="left" vertical="center"/>
      <protection locked="0"/>
    </xf>
    <xf numFmtId="1" fontId="25" fillId="0" borderId="2" xfId="0" applyNumberFormat="1" applyFont="1" applyBorder="1" applyAlignment="1">
      <alignment horizontal="center" vertical="center"/>
    </xf>
    <xf numFmtId="3" fontId="3" fillId="0" borderId="0" xfId="4" applyNumberFormat="1" applyFont="1" applyAlignment="1" applyProtection="1">
      <alignment horizontal="center" vertical="center"/>
      <protection locked="0"/>
    </xf>
    <xf numFmtId="2" fontId="27" fillId="10" borderId="3" xfId="0" applyNumberFormat="1" applyFont="1" applyFill="1" applyBorder="1" applyAlignment="1">
      <alignment horizontal="left" vertical="center"/>
    </xf>
    <xf numFmtId="167" fontId="29" fillId="0" borderId="0" xfId="0" applyNumberFormat="1" applyFont="1" applyAlignment="1">
      <alignment horizontal="left" vertical="center"/>
    </xf>
    <xf numFmtId="49" fontId="26" fillId="10" borderId="3" xfId="0" applyNumberFormat="1" applyFont="1" applyFill="1" applyBorder="1" applyAlignment="1">
      <alignment horizontal="left" vertical="center"/>
    </xf>
    <xf numFmtId="49" fontId="12" fillId="0" borderId="10" xfId="0" applyNumberFormat="1" applyFont="1" applyBorder="1" applyAlignment="1" applyProtection="1">
      <alignment horizontal="center" vertical="center" wrapText="1"/>
      <protection locked="0"/>
    </xf>
    <xf numFmtId="49" fontId="12" fillId="0" borderId="8" xfId="0" applyNumberFormat="1" applyFont="1" applyBorder="1" applyAlignment="1" applyProtection="1">
      <alignment horizontal="center" vertical="center" wrapText="1"/>
      <protection locked="0"/>
    </xf>
    <xf numFmtId="49" fontId="18" fillId="0" borderId="8" xfId="0" applyNumberFormat="1" applyFont="1" applyBorder="1" applyAlignment="1" applyProtection="1">
      <alignment horizontal="center" vertical="center"/>
      <protection locked="0"/>
    </xf>
    <xf numFmtId="168" fontId="18" fillId="0" borderId="3" xfId="0" applyNumberFormat="1" applyFont="1" applyBorder="1" applyAlignment="1" applyProtection="1">
      <alignment horizontal="center" vertical="center"/>
      <protection locked="0"/>
    </xf>
    <xf numFmtId="2" fontId="12" fillId="0" borderId="10" xfId="0" applyNumberFormat="1" applyFont="1" applyBorder="1" applyAlignment="1" applyProtection="1">
      <alignment horizontal="center" vertical="center" wrapText="1"/>
      <protection locked="0"/>
    </xf>
    <xf numFmtId="3" fontId="24" fillId="0" borderId="0" xfId="4" applyNumberFormat="1" applyFont="1" applyAlignment="1" applyProtection="1">
      <alignment horizontal="center" vertical="center"/>
      <protection locked="0"/>
    </xf>
    <xf numFmtId="49" fontId="12" fillId="9" borderId="0" xfId="0" applyNumberFormat="1" applyFont="1" applyFill="1" applyAlignment="1" applyProtection="1">
      <alignment horizontal="left" vertical="center"/>
      <protection locked="0"/>
    </xf>
    <xf numFmtId="0" fontId="18" fillId="0" borderId="2" xfId="0" applyFont="1" applyBorder="1" applyAlignment="1" applyProtection="1">
      <alignment horizontal="center" vertical="center"/>
      <protection locked="0"/>
    </xf>
    <xf numFmtId="0" fontId="18" fillId="0" borderId="4" xfId="0" applyFont="1" applyBorder="1" applyAlignment="1" applyProtection="1">
      <alignment horizontal="center" vertical="center" wrapText="1"/>
      <protection locked="0"/>
    </xf>
    <xf numFmtId="2" fontId="12" fillId="0" borderId="0" xfId="0" applyNumberFormat="1" applyFont="1" applyAlignment="1" applyProtection="1">
      <alignment horizontal="left" vertical="center"/>
      <protection locked="0"/>
    </xf>
    <xf numFmtId="2" fontId="12" fillId="0" borderId="0" xfId="0" applyNumberFormat="1" applyFont="1" applyAlignment="1">
      <alignment horizontal="left" vertical="center"/>
    </xf>
    <xf numFmtId="49" fontId="27" fillId="0" borderId="10" xfId="0" applyNumberFormat="1" applyFont="1" applyBorder="1" applyAlignment="1" applyProtection="1">
      <alignment horizontal="center" vertical="center" wrapText="1"/>
      <protection locked="0"/>
    </xf>
    <xf numFmtId="49" fontId="30" fillId="0" borderId="10" xfId="0" applyNumberFormat="1" applyFont="1" applyBorder="1" applyAlignment="1" applyProtection="1">
      <alignment horizontal="center" vertical="center" wrapText="1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165" fontId="18" fillId="0" borderId="3" xfId="0" applyNumberFormat="1" applyFont="1" applyBorder="1" applyAlignment="1" applyProtection="1">
      <alignment horizontal="center" vertical="center"/>
      <protection locked="0"/>
    </xf>
    <xf numFmtId="1" fontId="25" fillId="0" borderId="3" xfId="0" applyNumberFormat="1" applyFont="1" applyBorder="1" applyAlignment="1">
      <alignment horizontal="center" vertical="center"/>
    </xf>
    <xf numFmtId="2" fontId="18" fillId="0" borderId="3" xfId="0" applyNumberFormat="1" applyFont="1" applyBorder="1" applyAlignment="1" applyProtection="1">
      <alignment horizontal="center" vertical="center"/>
      <protection locked="0"/>
    </xf>
    <xf numFmtId="0" fontId="18" fillId="0" borderId="19" xfId="0" applyFont="1" applyBorder="1" applyAlignment="1" applyProtection="1">
      <alignment horizontal="center" vertical="center" wrapText="1"/>
      <protection locked="0"/>
    </xf>
    <xf numFmtId="2" fontId="12" fillId="0" borderId="15" xfId="0" applyNumberFormat="1" applyFont="1" applyBorder="1" applyAlignment="1" applyProtection="1">
      <alignment horizontal="center" vertical="center" wrapText="1"/>
      <protection locked="0"/>
    </xf>
    <xf numFmtId="1" fontId="12" fillId="0" borderId="2" xfId="0" applyNumberFormat="1" applyFont="1" applyBorder="1" applyAlignment="1">
      <alignment horizontal="center" vertical="center"/>
    </xf>
    <xf numFmtId="2" fontId="12" fillId="0" borderId="2" xfId="0" applyNumberFormat="1" applyFont="1" applyBorder="1" applyAlignment="1" applyProtection="1">
      <alignment horizontal="center" vertical="center" wrapText="1"/>
      <protection locked="0"/>
    </xf>
    <xf numFmtId="1" fontId="18" fillId="0" borderId="2" xfId="0" applyNumberFormat="1" applyFont="1" applyBorder="1" applyAlignment="1">
      <alignment horizontal="center" vertical="center"/>
    </xf>
    <xf numFmtId="0" fontId="18" fillId="0" borderId="1" xfId="0" applyFont="1" applyBorder="1" applyAlignment="1" applyProtection="1">
      <alignment horizontal="center" vertical="center"/>
      <protection locked="0"/>
    </xf>
    <xf numFmtId="165" fontId="18" fillId="0" borderId="1" xfId="0" applyNumberFormat="1" applyFont="1" applyBorder="1" applyAlignment="1" applyProtection="1">
      <alignment horizontal="center" vertical="center"/>
      <protection locked="0"/>
    </xf>
    <xf numFmtId="1" fontId="12" fillId="0" borderId="1" xfId="0" applyNumberFormat="1" applyFont="1" applyBorder="1" applyAlignment="1">
      <alignment horizontal="center" vertical="center"/>
    </xf>
    <xf numFmtId="2" fontId="18" fillId="0" borderId="1" xfId="0" applyNumberFormat="1" applyFont="1" applyBorder="1" applyAlignment="1" applyProtection="1">
      <alignment horizontal="center" vertical="center"/>
      <protection locked="0"/>
    </xf>
    <xf numFmtId="0" fontId="18" fillId="0" borderId="11" xfId="0" applyFont="1" applyBorder="1" applyAlignment="1" applyProtection="1">
      <alignment horizontal="center" vertical="center" wrapText="1"/>
      <protection locked="0"/>
    </xf>
    <xf numFmtId="2" fontId="5" fillId="0" borderId="20" xfId="0" applyNumberFormat="1" applyFont="1" applyBorder="1" applyAlignment="1" applyProtection="1">
      <alignment horizontal="center" vertical="center"/>
      <protection locked="0"/>
    </xf>
    <xf numFmtId="49" fontId="20" fillId="0" borderId="21" xfId="0" applyNumberFormat="1" applyFont="1" applyBorder="1" applyAlignment="1">
      <alignment vertical="center"/>
    </xf>
    <xf numFmtId="2" fontId="23" fillId="0" borderId="23" xfId="0" applyNumberFormat="1" applyFont="1" applyBorder="1" applyAlignment="1" applyProtection="1">
      <alignment horizontal="center" vertical="center"/>
      <protection locked="0"/>
    </xf>
    <xf numFmtId="49" fontId="12" fillId="0" borderId="24" xfId="0" applyNumberFormat="1" applyFont="1" applyBorder="1" applyAlignment="1" applyProtection="1">
      <alignment horizontal="center" vertical="center" wrapText="1"/>
      <protection locked="0"/>
    </xf>
    <xf numFmtId="49" fontId="18" fillId="0" borderId="25" xfId="0" applyNumberFormat="1" applyFont="1" applyBorder="1" applyAlignment="1" applyProtection="1">
      <alignment horizontal="center" vertical="center" wrapText="1"/>
      <protection locked="0"/>
    </xf>
    <xf numFmtId="49" fontId="25" fillId="0" borderId="26" xfId="0" applyNumberFormat="1" applyFont="1" applyBorder="1" applyAlignment="1" applyProtection="1">
      <alignment horizontal="center" vertical="center"/>
      <protection locked="0"/>
    </xf>
    <xf numFmtId="2" fontId="12" fillId="0" borderId="25" xfId="0" applyNumberFormat="1" applyFont="1" applyBorder="1" applyAlignment="1" applyProtection="1">
      <alignment horizontal="center" vertical="center" wrapText="1"/>
      <protection locked="0"/>
    </xf>
    <xf numFmtId="166" fontId="12" fillId="0" borderId="25" xfId="0" applyNumberFormat="1" applyFont="1" applyBorder="1" applyAlignment="1" applyProtection="1">
      <alignment horizontal="center" vertical="center" wrapText="1"/>
      <protection locked="0"/>
    </xf>
    <xf numFmtId="49" fontId="25" fillId="0" borderId="28" xfId="0" applyNumberFormat="1" applyFont="1" applyBorder="1" applyAlignment="1" applyProtection="1">
      <alignment horizontal="center" vertical="center"/>
      <protection locked="0"/>
    </xf>
    <xf numFmtId="168" fontId="18" fillId="0" borderId="1" xfId="0" applyNumberFormat="1" applyFont="1" applyBorder="1" applyAlignment="1" applyProtection="1">
      <alignment horizontal="center" vertical="center"/>
      <protection locked="0"/>
    </xf>
    <xf numFmtId="166" fontId="12" fillId="0" borderId="29" xfId="0" applyNumberFormat="1" applyFont="1" applyBorder="1" applyAlignment="1" applyProtection="1">
      <alignment horizontal="center" vertical="center" wrapText="1"/>
      <protection locked="0"/>
    </xf>
    <xf numFmtId="2" fontId="8" fillId="0" borderId="23" xfId="0" applyNumberFormat="1" applyFont="1" applyBorder="1" applyAlignment="1" applyProtection="1">
      <alignment horizontal="center" vertical="center"/>
      <protection locked="0"/>
    </xf>
    <xf numFmtId="49" fontId="5" fillId="0" borderId="22" xfId="0" applyNumberFormat="1" applyFont="1" applyBorder="1" applyAlignment="1">
      <alignment horizontal="left" vertical="center"/>
    </xf>
    <xf numFmtId="2" fontId="7" fillId="0" borderId="23" xfId="0" applyNumberFormat="1" applyFont="1" applyBorder="1" applyAlignment="1" applyProtection="1">
      <alignment horizontal="center" vertical="center"/>
      <protection locked="0"/>
    </xf>
    <xf numFmtId="2" fontId="18" fillId="0" borderId="25" xfId="0" applyNumberFormat="1" applyFont="1" applyBorder="1" applyAlignment="1" applyProtection="1">
      <alignment horizontal="center" vertical="center" wrapText="1"/>
      <protection locked="0"/>
    </xf>
    <xf numFmtId="49" fontId="18" fillId="0" borderId="24" xfId="0" applyNumberFormat="1" applyFont="1" applyBorder="1" applyAlignment="1" applyProtection="1">
      <alignment horizontal="center" vertical="center" wrapText="1"/>
      <protection locked="0"/>
    </xf>
    <xf numFmtId="49" fontId="25" fillId="0" borderId="26" xfId="0" applyNumberFormat="1" applyFont="1" applyBorder="1" applyAlignment="1" applyProtection="1">
      <alignment horizontal="center" vertical="center" wrapText="1"/>
      <protection locked="0"/>
    </xf>
    <xf numFmtId="49" fontId="18" fillId="0" borderId="26" xfId="0" applyNumberFormat="1" applyFont="1" applyBorder="1" applyAlignment="1" applyProtection="1">
      <alignment horizontal="center" vertical="center"/>
      <protection locked="0"/>
    </xf>
    <xf numFmtId="2" fontId="5" fillId="0" borderId="0" xfId="0" applyNumberFormat="1" applyFont="1" applyAlignment="1">
      <alignment horizontal="left" vertical="center"/>
    </xf>
    <xf numFmtId="168" fontId="27" fillId="12" borderId="2" xfId="0" applyNumberFormat="1" applyFont="1" applyFill="1" applyBorder="1" applyAlignment="1" applyProtection="1">
      <alignment horizontal="center" vertical="center"/>
      <protection locked="0"/>
    </xf>
    <xf numFmtId="2" fontId="12" fillId="0" borderId="29" xfId="0" applyNumberFormat="1" applyFont="1" applyBorder="1" applyAlignment="1" applyProtection="1">
      <alignment horizontal="center" vertical="center" wrapText="1"/>
      <protection locked="0"/>
    </xf>
    <xf numFmtId="0" fontId="18" fillId="0" borderId="2" xfId="0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right" vertical="center"/>
      <protection locked="0"/>
    </xf>
    <xf numFmtId="49" fontId="5" fillId="7" borderId="0" xfId="0" applyNumberFormat="1" applyFont="1" applyFill="1" applyAlignment="1" applyProtection="1">
      <alignment horizontal="right" vertical="center"/>
      <protection locked="0"/>
    </xf>
    <xf numFmtId="49" fontId="12" fillId="0" borderId="0" xfId="0" applyNumberFormat="1" applyFont="1" applyAlignment="1" applyProtection="1">
      <alignment horizontal="right" vertical="center"/>
      <protection locked="0"/>
    </xf>
    <xf numFmtId="2" fontId="12" fillId="0" borderId="0" xfId="0" applyNumberFormat="1" applyFont="1" applyAlignment="1" applyProtection="1">
      <alignment horizontal="right" vertical="center"/>
      <protection locked="0"/>
    </xf>
    <xf numFmtId="49" fontId="12" fillId="9" borderId="0" xfId="0" applyNumberFormat="1" applyFont="1" applyFill="1" applyAlignment="1" applyProtection="1">
      <alignment horizontal="right" vertical="center"/>
      <protection locked="0"/>
    </xf>
    <xf numFmtId="49" fontId="12" fillId="0" borderId="0" xfId="0" applyNumberFormat="1" applyFont="1" applyAlignment="1">
      <alignment horizontal="right" vertical="center"/>
    </xf>
    <xf numFmtId="2" fontId="12" fillId="0" borderId="0" xfId="0" applyNumberFormat="1" applyFont="1" applyAlignment="1">
      <alignment horizontal="right" vertical="center"/>
    </xf>
    <xf numFmtId="49" fontId="18" fillId="0" borderId="2" xfId="0" applyNumberFormat="1" applyFont="1" applyBorder="1" applyAlignment="1" applyProtection="1">
      <alignment horizontal="center" vertical="center" wrapText="1"/>
      <protection locked="0"/>
    </xf>
    <xf numFmtId="49" fontId="12" fillId="0" borderId="26" xfId="0" applyNumberFormat="1" applyFont="1" applyBorder="1" applyAlignment="1" applyProtection="1">
      <alignment horizontal="center" vertical="center"/>
      <protection locked="0"/>
    </xf>
    <xf numFmtId="168" fontId="18" fillId="0" borderId="5" xfId="0" applyNumberFormat="1" applyFont="1" applyBorder="1" applyAlignment="1" applyProtection="1">
      <alignment horizontal="center" vertical="center"/>
      <protection locked="0"/>
    </xf>
    <xf numFmtId="166" fontId="12" fillId="0" borderId="2" xfId="0" applyNumberFormat="1" applyFont="1" applyBorder="1" applyAlignment="1" applyProtection="1">
      <alignment horizontal="center" vertical="center" wrapText="1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vertical="center" wrapText="1"/>
      <protection locked="0"/>
    </xf>
    <xf numFmtId="49" fontId="18" fillId="0" borderId="28" xfId="0" applyNumberFormat="1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165" fontId="12" fillId="0" borderId="2" xfId="0" applyNumberFormat="1" applyFont="1" applyBorder="1" applyAlignment="1" applyProtection="1">
      <alignment horizontal="center" vertical="center"/>
      <protection locked="0"/>
    </xf>
    <xf numFmtId="2" fontId="12" fillId="0" borderId="2" xfId="0" applyNumberFormat="1" applyFont="1" applyBorder="1" applyAlignment="1" applyProtection="1">
      <alignment horizontal="center" vertical="center"/>
      <protection locked="0"/>
    </xf>
    <xf numFmtId="165" fontId="18" fillId="0" borderId="2" xfId="0" applyNumberFormat="1" applyFont="1" applyBorder="1" applyAlignment="1" applyProtection="1">
      <alignment horizontal="center" vertical="center" wrapText="1"/>
      <protection locked="0"/>
    </xf>
    <xf numFmtId="165" fontId="12" fillId="0" borderId="2" xfId="0" applyNumberFormat="1" applyFont="1" applyBorder="1" applyAlignment="1" applyProtection="1">
      <alignment horizontal="center" vertical="center" wrapText="1"/>
      <protection locked="0"/>
    </xf>
    <xf numFmtId="2" fontId="5" fillId="0" borderId="34" xfId="0" applyNumberFormat="1" applyFont="1" applyBorder="1" applyAlignment="1" applyProtection="1">
      <alignment horizontal="center" vertical="center"/>
      <protection locked="0"/>
    </xf>
    <xf numFmtId="49" fontId="5" fillId="0" borderId="41" xfId="0" applyNumberFormat="1" applyFont="1" applyBorder="1" applyAlignment="1" applyProtection="1">
      <alignment horizontal="left" vertical="center"/>
      <protection locked="0"/>
    </xf>
    <xf numFmtId="49" fontId="5" fillId="0" borderId="21" xfId="0" applyNumberFormat="1" applyFont="1" applyBorder="1" applyAlignment="1" applyProtection="1">
      <alignment horizontal="left" vertical="center"/>
      <protection locked="0"/>
    </xf>
    <xf numFmtId="168" fontId="18" fillId="0" borderId="39" xfId="0" applyNumberFormat="1" applyFont="1" applyBorder="1" applyAlignment="1" applyProtection="1">
      <alignment horizontal="center" vertical="center"/>
      <protection locked="0"/>
    </xf>
    <xf numFmtId="49" fontId="18" fillId="0" borderId="27" xfId="0" applyNumberFormat="1" applyFont="1" applyBorder="1" applyAlignment="1" applyProtection="1">
      <alignment horizontal="center" vertical="center"/>
      <protection locked="0"/>
    </xf>
    <xf numFmtId="168" fontId="18" fillId="0" borderId="40" xfId="0" applyNumberFormat="1" applyFont="1" applyBorder="1" applyAlignment="1" applyProtection="1">
      <alignment horizontal="center" vertical="center"/>
      <protection locked="0"/>
    </xf>
    <xf numFmtId="168" fontId="36" fillId="0" borderId="16" xfId="4" applyNumberFormat="1" applyFont="1" applyBorder="1" applyAlignment="1" applyProtection="1">
      <alignment horizontal="left" vertical="center"/>
      <protection locked="0"/>
    </xf>
    <xf numFmtId="168" fontId="36" fillId="0" borderId="0" xfId="4" applyNumberFormat="1" applyFont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center"/>
      <protection locked="0"/>
    </xf>
    <xf numFmtId="49" fontId="37" fillId="0" borderId="0" xfId="4" applyNumberFormat="1" applyFont="1" applyAlignment="1" applyProtection="1">
      <alignment horizontal="center" vertical="center"/>
      <protection locked="0"/>
    </xf>
    <xf numFmtId="0" fontId="37" fillId="0" borderId="0" xfId="0" applyFont="1" applyProtection="1">
      <protection locked="0"/>
    </xf>
    <xf numFmtId="1" fontId="38" fillId="0" borderId="0" xfId="4" applyNumberFormat="1" applyFont="1" applyAlignment="1" applyProtection="1">
      <alignment horizontal="center" vertical="center"/>
      <protection locked="0"/>
    </xf>
    <xf numFmtId="49" fontId="38" fillId="0" borderId="0" xfId="4" applyNumberFormat="1" applyFont="1" applyAlignment="1" applyProtection="1">
      <alignment horizontal="left" vertical="center"/>
      <protection locked="0"/>
    </xf>
    <xf numFmtId="2" fontId="38" fillId="0" borderId="0" xfId="4" applyNumberFormat="1" applyFont="1" applyAlignment="1" applyProtection="1">
      <alignment horizontal="center" vertical="center"/>
      <protection locked="0"/>
    </xf>
    <xf numFmtId="49" fontId="38" fillId="0" borderId="0" xfId="4" applyNumberFormat="1" applyFont="1" applyAlignment="1" applyProtection="1">
      <alignment horizontal="center" vertical="center"/>
      <protection locked="0"/>
    </xf>
    <xf numFmtId="164" fontId="38" fillId="0" borderId="0" xfId="4" applyNumberFormat="1" applyFont="1" applyAlignment="1" applyProtection="1">
      <alignment horizontal="center" vertical="center"/>
      <protection locked="0"/>
    </xf>
    <xf numFmtId="3" fontId="38" fillId="0" borderId="0" xfId="4" applyNumberFormat="1" applyFont="1" applyAlignment="1">
      <alignment horizontal="center" vertical="center"/>
    </xf>
    <xf numFmtId="1" fontId="38" fillId="0" borderId="0" xfId="4" applyNumberFormat="1" applyFont="1" applyAlignment="1" applyProtection="1">
      <alignment horizontal="right" vertical="center"/>
      <protection locked="0"/>
    </xf>
    <xf numFmtId="4" fontId="38" fillId="0" borderId="0" xfId="4" applyNumberFormat="1" applyFont="1" applyAlignment="1" applyProtection="1">
      <alignment horizontal="right" vertical="center"/>
      <protection locked="0"/>
    </xf>
    <xf numFmtId="0" fontId="38" fillId="0" borderId="0" xfId="0" applyFont="1" applyProtection="1">
      <protection locked="0"/>
    </xf>
    <xf numFmtId="49" fontId="39" fillId="0" borderId="12" xfId="4" applyNumberFormat="1" applyFont="1" applyBorder="1" applyAlignment="1" applyProtection="1">
      <alignment horizontal="left" vertical="center"/>
      <protection locked="0"/>
    </xf>
    <xf numFmtId="49" fontId="41" fillId="0" borderId="0" xfId="2" applyNumberFormat="1" applyFont="1" applyAlignment="1">
      <alignment horizontal="center" vertical="center"/>
      <protection locked="0"/>
    </xf>
    <xf numFmtId="49" fontId="39" fillId="0" borderId="0" xfId="4" applyNumberFormat="1" applyFont="1" applyAlignment="1" applyProtection="1">
      <alignment horizontal="left" vertical="center"/>
      <protection locked="0"/>
    </xf>
    <xf numFmtId="2" fontId="39" fillId="0" borderId="0" xfId="4" applyNumberFormat="1" applyFont="1" applyAlignment="1" applyProtection="1">
      <alignment horizontal="center" vertical="center"/>
      <protection locked="0"/>
    </xf>
    <xf numFmtId="1" fontId="39" fillId="0" borderId="0" xfId="4" applyNumberFormat="1" applyFont="1" applyAlignment="1" applyProtection="1">
      <alignment horizontal="center" vertical="center"/>
      <protection locked="0"/>
    </xf>
    <xf numFmtId="49" fontId="39" fillId="0" borderId="0" xfId="4" applyNumberFormat="1" applyFont="1" applyAlignment="1" applyProtection="1">
      <alignment horizontal="center" vertical="center"/>
      <protection locked="0"/>
    </xf>
    <xf numFmtId="164" fontId="39" fillId="0" borderId="0" xfId="4" applyNumberFormat="1" applyFont="1" applyAlignment="1" applyProtection="1">
      <alignment horizontal="center" vertical="center"/>
      <protection locked="0"/>
    </xf>
    <xf numFmtId="3" fontId="39" fillId="0" borderId="0" xfId="4" applyNumberFormat="1" applyFont="1" applyAlignment="1">
      <alignment horizontal="center" vertical="center"/>
    </xf>
    <xf numFmtId="1" fontId="39" fillId="0" borderId="0" xfId="4" applyNumberFormat="1" applyFont="1" applyAlignment="1" applyProtection="1">
      <alignment horizontal="right" vertical="center"/>
      <protection locked="0"/>
    </xf>
    <xf numFmtId="4" fontId="39" fillId="0" borderId="0" xfId="4" applyNumberFormat="1" applyFont="1" applyAlignment="1" applyProtection="1">
      <alignment horizontal="right" vertical="center"/>
      <protection locked="0"/>
    </xf>
    <xf numFmtId="1" fontId="39" fillId="0" borderId="12" xfId="4" applyNumberFormat="1" applyFont="1" applyBorder="1" applyAlignment="1" applyProtection="1">
      <alignment horizontal="center" vertical="center"/>
      <protection locked="0"/>
    </xf>
    <xf numFmtId="49" fontId="39" fillId="0" borderId="12" xfId="4" applyNumberFormat="1" applyFont="1" applyBorder="1" applyAlignment="1" applyProtection="1">
      <alignment horizontal="center" vertical="center"/>
      <protection locked="0"/>
    </xf>
    <xf numFmtId="49" fontId="42" fillId="0" borderId="12" xfId="2" applyNumberFormat="1" applyFont="1" applyBorder="1" applyAlignment="1">
      <alignment horizontal="center" vertical="center"/>
      <protection locked="0"/>
    </xf>
    <xf numFmtId="0" fontId="39" fillId="0" borderId="0" xfId="0" applyFont="1" applyProtection="1">
      <protection locked="0"/>
    </xf>
    <xf numFmtId="1" fontId="44" fillId="0" borderId="0" xfId="4" applyNumberFormat="1" applyFont="1" applyAlignment="1" applyProtection="1">
      <alignment horizontal="center" vertical="center"/>
      <protection locked="0"/>
    </xf>
    <xf numFmtId="49" fontId="44" fillId="0" borderId="0" xfId="4" applyNumberFormat="1" applyFont="1" applyAlignment="1" applyProtection="1">
      <alignment horizontal="left" vertical="center"/>
      <protection locked="0"/>
    </xf>
    <xf numFmtId="2" fontId="44" fillId="0" borderId="0" xfId="4" applyNumberFormat="1" applyFont="1" applyAlignment="1" applyProtection="1">
      <alignment horizontal="center" vertical="center"/>
      <protection locked="0"/>
    </xf>
    <xf numFmtId="49" fontId="44" fillId="0" borderId="0" xfId="4" applyNumberFormat="1" applyFont="1" applyAlignment="1" applyProtection="1">
      <alignment horizontal="center" vertical="center"/>
      <protection locked="0"/>
    </xf>
    <xf numFmtId="164" fontId="44" fillId="0" borderId="0" xfId="4" applyNumberFormat="1" applyFont="1" applyAlignment="1" applyProtection="1">
      <alignment horizontal="center" vertical="center"/>
      <protection locked="0"/>
    </xf>
    <xf numFmtId="1" fontId="44" fillId="0" borderId="0" xfId="4" applyNumberFormat="1" applyFont="1" applyAlignment="1" applyProtection="1">
      <alignment horizontal="right" vertical="center"/>
      <protection locked="0"/>
    </xf>
    <xf numFmtId="4" fontId="44" fillId="0" borderId="0" xfId="4" applyNumberFormat="1" applyFont="1" applyAlignment="1" applyProtection="1">
      <alignment horizontal="right" vertical="center"/>
      <protection locked="0"/>
    </xf>
    <xf numFmtId="0" fontId="44" fillId="0" borderId="0" xfId="0" applyFont="1" applyProtection="1">
      <protection locked="0"/>
    </xf>
    <xf numFmtId="49" fontId="45" fillId="0" borderId="0" xfId="2" applyNumberFormat="1" applyFont="1" applyAlignment="1">
      <alignment horizontal="center" vertical="center"/>
      <protection locked="0"/>
    </xf>
    <xf numFmtId="0" fontId="44" fillId="0" borderId="0" xfId="0" applyFont="1" applyAlignment="1" applyProtection="1">
      <alignment horizontal="center"/>
      <protection locked="0"/>
    </xf>
    <xf numFmtId="49" fontId="42" fillId="0" borderId="0" xfId="2" applyNumberFormat="1" applyFont="1" applyAlignment="1">
      <alignment horizontal="center" vertical="center"/>
      <protection locked="0"/>
    </xf>
    <xf numFmtId="49" fontId="46" fillId="0" borderId="0" xfId="2" applyNumberFormat="1" applyFont="1" applyAlignment="1">
      <alignment horizontal="center" vertical="center"/>
      <protection locked="0"/>
    </xf>
    <xf numFmtId="165" fontId="44" fillId="0" borderId="0" xfId="4" applyNumberFormat="1" applyFont="1" applyAlignment="1" applyProtection="1">
      <alignment horizontal="right" vertical="center"/>
      <protection locked="0"/>
    </xf>
    <xf numFmtId="165" fontId="44" fillId="0" borderId="0" xfId="4" applyNumberFormat="1" applyFont="1" applyAlignment="1" applyProtection="1">
      <alignment horizontal="center" vertical="center"/>
      <protection locked="0"/>
    </xf>
    <xf numFmtId="0" fontId="44" fillId="0" borderId="0" xfId="0" applyFont="1" applyAlignment="1">
      <alignment horizontal="center"/>
    </xf>
    <xf numFmtId="2" fontId="37" fillId="0" borderId="0" xfId="4" applyNumberFormat="1" applyFont="1" applyAlignment="1">
      <alignment horizontal="center" vertical="center"/>
    </xf>
    <xf numFmtId="165" fontId="37" fillId="0" borderId="0" xfId="4" applyNumberFormat="1" applyFont="1" applyAlignment="1">
      <alignment horizontal="center" vertical="center"/>
    </xf>
    <xf numFmtId="2" fontId="39" fillId="0" borderId="0" xfId="4" applyNumberFormat="1" applyFont="1" applyAlignment="1">
      <alignment horizontal="center" vertical="center"/>
    </xf>
    <xf numFmtId="170" fontId="39" fillId="0" borderId="10" xfId="0" applyNumberFormat="1" applyFont="1" applyBorder="1" applyAlignment="1" applyProtection="1">
      <alignment horizontal="center" vertical="center"/>
      <protection locked="0"/>
    </xf>
    <xf numFmtId="1" fontId="39" fillId="0" borderId="0" xfId="0" applyNumberFormat="1" applyFont="1" applyAlignment="1">
      <alignment horizontal="center"/>
    </xf>
    <xf numFmtId="164" fontId="47" fillId="0" borderId="12" xfId="4" applyNumberFormat="1" applyFont="1" applyBorder="1" applyAlignment="1" applyProtection="1">
      <alignment horizontal="center" vertical="center"/>
      <protection locked="0"/>
    </xf>
    <xf numFmtId="49" fontId="47" fillId="0" borderId="12" xfId="4" applyNumberFormat="1" applyFont="1" applyBorder="1" applyAlignment="1" applyProtection="1">
      <alignment horizontal="center" vertical="center"/>
      <protection locked="0"/>
    </xf>
    <xf numFmtId="2" fontId="47" fillId="0" borderId="12" xfId="4" applyNumberFormat="1" applyFont="1" applyBorder="1" applyAlignment="1" applyProtection="1">
      <alignment horizontal="center" vertical="center"/>
      <protection locked="0"/>
    </xf>
    <xf numFmtId="1" fontId="47" fillId="0" borderId="12" xfId="4" applyNumberFormat="1" applyFont="1" applyBorder="1" applyAlignment="1" applyProtection="1">
      <alignment horizontal="right" vertical="center"/>
      <protection locked="0"/>
    </xf>
    <xf numFmtId="2" fontId="44" fillId="0" borderId="0" xfId="4" applyNumberFormat="1" applyFont="1" applyAlignment="1">
      <alignment horizontal="center" vertical="center"/>
    </xf>
    <xf numFmtId="3" fontId="44" fillId="0" borderId="0" xfId="4" applyNumberFormat="1" applyFont="1" applyAlignment="1">
      <alignment horizontal="center" vertical="center"/>
    </xf>
    <xf numFmtId="49" fontId="45" fillId="0" borderId="12" xfId="2" applyNumberFormat="1" applyFont="1" applyBorder="1" applyAlignment="1">
      <alignment horizontal="center" vertical="center"/>
      <protection locked="0"/>
    </xf>
    <xf numFmtId="1" fontId="38" fillId="0" borderId="0" xfId="0" applyNumberFormat="1" applyFont="1" applyAlignment="1">
      <alignment horizontal="center"/>
    </xf>
    <xf numFmtId="2" fontId="38" fillId="0" borderId="0" xfId="4" applyNumberFormat="1" applyFont="1" applyAlignment="1">
      <alignment horizontal="center" vertical="center"/>
    </xf>
    <xf numFmtId="49" fontId="48" fillId="0" borderId="0" xfId="2" applyNumberFormat="1" applyFont="1" applyAlignment="1">
      <alignment horizontal="center" vertical="center"/>
      <protection locked="0"/>
    </xf>
    <xf numFmtId="164" fontId="47" fillId="0" borderId="0" xfId="4" applyNumberFormat="1" applyFont="1" applyAlignment="1" applyProtection="1">
      <alignment horizontal="center" vertical="center"/>
      <protection locked="0"/>
    </xf>
    <xf numFmtId="49" fontId="47" fillId="0" borderId="0" xfId="4" applyNumberFormat="1" applyFont="1" applyAlignment="1" applyProtection="1">
      <alignment horizontal="center" vertical="center"/>
      <protection locked="0"/>
    </xf>
    <xf numFmtId="2" fontId="47" fillId="0" borderId="0" xfId="4" applyNumberFormat="1" applyFont="1" applyAlignment="1" applyProtection="1">
      <alignment horizontal="center" vertical="center"/>
      <protection locked="0"/>
    </xf>
    <xf numFmtId="1" fontId="47" fillId="0" borderId="0" xfId="4" applyNumberFormat="1" applyFont="1" applyAlignment="1" applyProtection="1">
      <alignment horizontal="right" vertical="center"/>
      <protection locked="0"/>
    </xf>
    <xf numFmtId="1" fontId="44" fillId="0" borderId="12" xfId="0" applyNumberFormat="1" applyFont="1" applyBorder="1" applyAlignment="1">
      <alignment horizontal="center"/>
    </xf>
    <xf numFmtId="49" fontId="44" fillId="0" borderId="12" xfId="4" applyNumberFormat="1" applyFont="1" applyBorder="1" applyAlignment="1" applyProtection="1">
      <alignment horizontal="left" vertical="center"/>
      <protection locked="0"/>
    </xf>
    <xf numFmtId="2" fontId="44" fillId="0" borderId="12" xfId="4" applyNumberFormat="1" applyFont="1" applyBorder="1" applyAlignment="1" applyProtection="1">
      <alignment horizontal="center" vertical="center"/>
      <protection locked="0"/>
    </xf>
    <xf numFmtId="2" fontId="44" fillId="0" borderId="12" xfId="4" applyNumberFormat="1" applyFont="1" applyBorder="1" applyAlignment="1">
      <alignment horizontal="center" vertical="center"/>
    </xf>
    <xf numFmtId="1" fontId="44" fillId="0" borderId="12" xfId="4" applyNumberFormat="1" applyFont="1" applyBorder="1" applyAlignment="1" applyProtection="1">
      <alignment horizontal="center" vertical="center"/>
      <protection locked="0"/>
    </xf>
    <xf numFmtId="49" fontId="44" fillId="0" borderId="12" xfId="4" applyNumberFormat="1" applyFont="1" applyBorder="1" applyAlignment="1" applyProtection="1">
      <alignment horizontal="center" vertical="center"/>
      <protection locked="0"/>
    </xf>
    <xf numFmtId="164" fontId="44" fillId="0" borderId="12" xfId="4" applyNumberFormat="1" applyFont="1" applyBorder="1" applyAlignment="1" applyProtection="1">
      <alignment horizontal="center" vertical="center"/>
      <protection locked="0"/>
    </xf>
    <xf numFmtId="49" fontId="46" fillId="0" borderId="12" xfId="2" applyNumberFormat="1" applyFont="1" applyBorder="1" applyAlignment="1">
      <alignment horizontal="center" vertical="center"/>
      <protection locked="0"/>
    </xf>
    <xf numFmtId="3" fontId="44" fillId="0" borderId="12" xfId="4" applyNumberFormat="1" applyFont="1" applyBorder="1" applyAlignment="1">
      <alignment horizontal="center" vertical="center"/>
    </xf>
    <xf numFmtId="1" fontId="44" fillId="0" borderId="12" xfId="4" applyNumberFormat="1" applyFont="1" applyBorder="1" applyAlignment="1" applyProtection="1">
      <alignment horizontal="right" vertical="center"/>
      <protection locked="0"/>
    </xf>
    <xf numFmtId="4" fontId="44" fillId="0" borderId="12" xfId="4" applyNumberFormat="1" applyFont="1" applyBorder="1" applyAlignment="1" applyProtection="1">
      <alignment horizontal="right" vertical="center"/>
      <protection locked="0"/>
    </xf>
    <xf numFmtId="2" fontId="38" fillId="0" borderId="12" xfId="4" applyNumberFormat="1" applyFont="1" applyBorder="1" applyAlignment="1" applyProtection="1">
      <alignment horizontal="center" vertical="center"/>
      <protection locked="0"/>
    </xf>
    <xf numFmtId="2" fontId="44" fillId="0" borderId="14" xfId="4" quotePrefix="1" applyNumberFormat="1" applyFont="1" applyBorder="1" applyAlignment="1" applyProtection="1">
      <alignment horizontal="center" vertical="center"/>
      <protection locked="0"/>
    </xf>
    <xf numFmtId="164" fontId="44" fillId="0" borderId="0" xfId="4" applyNumberFormat="1" applyFont="1" applyAlignment="1">
      <alignment horizontal="center" vertical="center"/>
    </xf>
    <xf numFmtId="164" fontId="44" fillId="0" borderId="12" xfId="4" applyNumberFormat="1" applyFont="1" applyBorder="1" applyAlignment="1">
      <alignment horizontal="center" vertical="center"/>
    </xf>
    <xf numFmtId="3" fontId="39" fillId="0" borderId="0" xfId="4" applyNumberFormat="1" applyFont="1" applyAlignment="1" applyProtection="1">
      <alignment horizontal="center" vertical="center"/>
      <protection locked="0"/>
    </xf>
    <xf numFmtId="49" fontId="37" fillId="0" borderId="0" xfId="0" applyNumberFormat="1" applyFont="1" applyProtection="1">
      <protection locked="0"/>
    </xf>
    <xf numFmtId="3" fontId="44" fillId="0" borderId="0" xfId="4" applyNumberFormat="1" applyFont="1" applyAlignment="1" applyProtection="1">
      <alignment horizontal="center" vertical="center"/>
      <protection locked="0"/>
    </xf>
    <xf numFmtId="49" fontId="44" fillId="0" borderId="0" xfId="4" applyNumberFormat="1" applyFont="1" applyAlignment="1">
      <alignment horizontal="center" vertical="center"/>
    </xf>
    <xf numFmtId="49" fontId="44" fillId="0" borderId="0" xfId="0" applyNumberFormat="1" applyFont="1" applyAlignment="1" applyProtection="1">
      <alignment horizontal="center" vertical="center"/>
      <protection locked="0"/>
    </xf>
    <xf numFmtId="2" fontId="44" fillId="0" borderId="0" xfId="0" applyNumberFormat="1" applyFont="1" applyAlignment="1" applyProtection="1">
      <alignment horizontal="center" vertical="center"/>
      <protection locked="0"/>
    </xf>
    <xf numFmtId="1" fontId="44" fillId="0" borderId="0" xfId="0" applyNumberFormat="1" applyFont="1" applyAlignment="1" applyProtection="1">
      <alignment horizontal="right" vertical="center"/>
      <protection locked="0"/>
    </xf>
    <xf numFmtId="2" fontId="37" fillId="0" borderId="0" xfId="4" applyNumberFormat="1" applyFont="1" applyAlignment="1" applyProtection="1">
      <alignment horizontal="center" vertical="center"/>
      <protection locked="0"/>
    </xf>
    <xf numFmtId="1" fontId="37" fillId="0" borderId="0" xfId="4" applyNumberFormat="1" applyFont="1" applyAlignment="1" applyProtection="1">
      <alignment horizontal="right" vertical="center"/>
      <protection locked="0"/>
    </xf>
    <xf numFmtId="4" fontId="37" fillId="0" borderId="0" xfId="4" applyNumberFormat="1" applyFont="1" applyAlignment="1" applyProtection="1">
      <alignment horizontal="right" vertical="center"/>
      <protection locked="0"/>
    </xf>
    <xf numFmtId="49" fontId="49" fillId="0" borderId="12" xfId="2" applyNumberFormat="1" applyFont="1" applyBorder="1" applyAlignment="1">
      <alignment horizontal="center" vertical="center"/>
      <protection locked="0"/>
    </xf>
    <xf numFmtId="3" fontId="45" fillId="0" borderId="0" xfId="2" applyNumberFormat="1" applyFont="1" applyAlignment="1" applyProtection="1">
      <alignment horizontal="center" vertical="center"/>
    </xf>
    <xf numFmtId="0" fontId="50" fillId="0" borderId="0" xfId="0" applyFont="1" applyAlignment="1" applyProtection="1">
      <alignment horizontal="center"/>
      <protection locked="0"/>
    </xf>
    <xf numFmtId="49" fontId="51" fillId="0" borderId="0" xfId="4" applyNumberFormat="1" applyFont="1" applyAlignment="1" applyProtection="1">
      <alignment horizontal="center" vertical="center"/>
      <protection locked="0"/>
    </xf>
    <xf numFmtId="0" fontId="37" fillId="0" borderId="0" xfId="0" applyFont="1"/>
    <xf numFmtId="2" fontId="52" fillId="11" borderId="0" xfId="1" applyNumberFormat="1" applyFont="1" applyAlignment="1" applyProtection="1">
      <alignment horizontal="center" vertical="center"/>
      <protection locked="0"/>
    </xf>
    <xf numFmtId="0" fontId="52" fillId="11" borderId="0" xfId="1" applyFont="1" applyProtection="1">
      <protection locked="0"/>
    </xf>
    <xf numFmtId="49" fontId="4" fillId="0" borderId="12" xfId="2" applyNumberFormat="1" applyBorder="1" applyAlignment="1">
      <alignment horizontal="center" vertical="center"/>
      <protection locked="0"/>
    </xf>
    <xf numFmtId="49" fontId="3" fillId="0" borderId="0" xfId="4" applyNumberFormat="1" applyFont="1" applyAlignment="1" applyProtection="1">
      <alignment horizontal="center" vertical="center"/>
      <protection locked="0"/>
    </xf>
    <xf numFmtId="49" fontId="3" fillId="0" borderId="12" xfId="4" applyNumberFormat="1" applyFont="1" applyBorder="1" applyAlignment="1" applyProtection="1">
      <alignment horizontal="center" vertical="center"/>
      <protection locked="0"/>
    </xf>
    <xf numFmtId="49" fontId="3" fillId="0" borderId="12" xfId="4" applyNumberFormat="1" applyFont="1" applyBorder="1" applyAlignment="1" applyProtection="1">
      <alignment horizontal="left" vertical="center"/>
      <protection locked="0"/>
    </xf>
    <xf numFmtId="49" fontId="3" fillId="0" borderId="0" xfId="4" applyNumberFormat="1" applyFont="1" applyAlignment="1" applyProtection="1">
      <alignment horizontal="left" vertical="center"/>
      <protection locked="0"/>
    </xf>
    <xf numFmtId="1" fontId="6" fillId="0" borderId="0" xfId="4" applyNumberFormat="1" applyFont="1" applyAlignment="1">
      <alignment horizontal="center" vertical="center"/>
    </xf>
    <xf numFmtId="49" fontId="24" fillId="0" borderId="0" xfId="2" applyNumberFormat="1" applyFont="1" applyAlignment="1">
      <alignment horizontal="left" vertical="center"/>
      <protection locked="0"/>
    </xf>
    <xf numFmtId="49" fontId="3" fillId="0" borderId="0" xfId="2" applyNumberFormat="1" applyFont="1" applyAlignment="1">
      <alignment horizontal="left" vertical="center"/>
      <protection locked="0"/>
    </xf>
    <xf numFmtId="1" fontId="3" fillId="0" borderId="0" xfId="4" applyNumberFormat="1" applyFont="1" applyAlignment="1" applyProtection="1">
      <alignment horizontal="center" vertical="center"/>
      <protection locked="0"/>
    </xf>
    <xf numFmtId="2" fontId="3" fillId="0" borderId="0" xfId="4" applyNumberFormat="1" applyFont="1" applyAlignment="1" applyProtection="1">
      <alignment horizontal="center" vertical="center"/>
      <protection locked="0"/>
    </xf>
    <xf numFmtId="1" fontId="3" fillId="0" borderId="0" xfId="4" applyNumberFormat="1" applyFont="1" applyAlignment="1">
      <alignment horizontal="center" vertical="center"/>
    </xf>
    <xf numFmtId="164" fontId="3" fillId="0" borderId="0" xfId="4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/>
      <protection locked="0"/>
    </xf>
    <xf numFmtId="3" fontId="3" fillId="0" borderId="0" xfId="4" applyNumberFormat="1" applyFont="1" applyAlignment="1">
      <alignment horizontal="center" vertical="center"/>
    </xf>
    <xf numFmtId="1" fontId="3" fillId="0" borderId="0" xfId="4" applyNumberFormat="1" applyFont="1" applyAlignment="1" applyProtection="1">
      <alignment horizontal="right" vertical="center"/>
      <protection locked="0"/>
    </xf>
    <xf numFmtId="4" fontId="3" fillId="0" borderId="0" xfId="4" applyNumberFormat="1" applyFont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center"/>
      <protection locked="0"/>
    </xf>
    <xf numFmtId="165" fontId="3" fillId="0" borderId="0" xfId="4" applyNumberFormat="1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1" fontId="3" fillId="0" borderId="12" xfId="0" applyNumberFormat="1" applyFont="1" applyBorder="1" applyAlignment="1">
      <alignment horizontal="center"/>
    </xf>
    <xf numFmtId="2" fontId="3" fillId="0" borderId="12" xfId="4" applyNumberFormat="1" applyFont="1" applyBorder="1" applyAlignment="1" applyProtection="1">
      <alignment horizontal="center" vertical="center"/>
      <protection locked="0"/>
    </xf>
    <xf numFmtId="1" fontId="3" fillId="0" borderId="12" xfId="4" applyNumberFormat="1" applyFont="1" applyBorder="1" applyAlignment="1" applyProtection="1">
      <alignment horizontal="center" vertical="center"/>
      <protection locked="0"/>
    </xf>
    <xf numFmtId="164" fontId="3" fillId="0" borderId="12" xfId="4" applyNumberFormat="1" applyFont="1" applyBorder="1" applyAlignment="1" applyProtection="1">
      <alignment horizontal="center" vertical="center"/>
      <protection locked="0"/>
    </xf>
    <xf numFmtId="3" fontId="3" fillId="0" borderId="12" xfId="4" applyNumberFormat="1" applyFont="1" applyBorder="1" applyAlignment="1">
      <alignment horizontal="center" vertical="center"/>
    </xf>
    <xf numFmtId="1" fontId="3" fillId="0" borderId="12" xfId="4" applyNumberFormat="1" applyFont="1" applyBorder="1" applyAlignment="1" applyProtection="1">
      <alignment horizontal="right" vertical="center"/>
      <protection locked="0"/>
    </xf>
    <xf numFmtId="4" fontId="3" fillId="0" borderId="12" xfId="4" applyNumberFormat="1" applyFont="1" applyBorder="1" applyAlignment="1" applyProtection="1">
      <alignment horizontal="right" vertical="center"/>
      <protection locked="0"/>
    </xf>
    <xf numFmtId="165" fontId="3" fillId="0" borderId="12" xfId="4" applyNumberFormat="1" applyFont="1" applyBorder="1" applyAlignment="1" applyProtection="1">
      <alignment horizontal="center" vertical="center"/>
      <protection locked="0"/>
    </xf>
    <xf numFmtId="0" fontId="38" fillId="0" borderId="0" xfId="0" applyFont="1" applyAlignment="1" applyProtection="1">
      <alignment horizontal="center"/>
      <protection locked="0"/>
    </xf>
    <xf numFmtId="49" fontId="24" fillId="0" borderId="0" xfId="4" applyNumberFormat="1" applyFont="1" applyAlignment="1" applyProtection="1">
      <alignment horizontal="left" vertical="center"/>
      <protection locked="0"/>
    </xf>
    <xf numFmtId="49" fontId="24" fillId="0" borderId="12" xfId="4" applyNumberFormat="1" applyFont="1" applyBorder="1" applyAlignment="1" applyProtection="1">
      <alignment horizontal="center" vertical="center"/>
      <protection locked="0"/>
    </xf>
    <xf numFmtId="49" fontId="4" fillId="0" borderId="0" xfId="2" applyNumberFormat="1" applyAlignment="1">
      <alignment horizontal="left" vertical="center"/>
      <protection locked="0"/>
    </xf>
    <xf numFmtId="170" fontId="24" fillId="0" borderId="10" xfId="0" applyNumberFormat="1" applyFont="1" applyBorder="1" applyAlignment="1" applyProtection="1">
      <alignment horizontal="center" vertical="center"/>
      <protection locked="0"/>
    </xf>
    <xf numFmtId="170" fontId="3" fillId="0" borderId="10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170" fontId="3" fillId="0" borderId="0" xfId="0" applyNumberFormat="1" applyFont="1" applyAlignment="1" applyProtection="1">
      <alignment horizontal="center" vertical="center"/>
      <protection locked="0"/>
    </xf>
    <xf numFmtId="49" fontId="4" fillId="0" borderId="0" xfId="2" applyNumberFormat="1" applyAlignment="1">
      <alignment horizontal="center" vertical="center"/>
      <protection locked="0"/>
    </xf>
    <xf numFmtId="49" fontId="3" fillId="0" borderId="1" xfId="5" applyNumberFormat="1" applyFont="1" applyBorder="1" applyAlignment="1" applyProtection="1">
      <alignment horizontal="center" vertical="center" wrapText="1"/>
      <protection locked="0"/>
    </xf>
    <xf numFmtId="49" fontId="3" fillId="5" borderId="1" xfId="5" applyNumberFormat="1" applyFont="1" applyFill="1" applyBorder="1" applyAlignment="1" applyProtection="1">
      <alignment horizontal="center" vertical="center" wrapText="1"/>
      <protection locked="0"/>
    </xf>
    <xf numFmtId="49" fontId="3" fillId="5" borderId="1" xfId="5" applyNumberFormat="1" applyFont="1" applyFill="1" applyBorder="1" applyAlignment="1">
      <alignment horizontal="center" vertical="center" wrapText="1"/>
    </xf>
    <xf numFmtId="49" fontId="3" fillId="8" borderId="1" xfId="5" applyNumberFormat="1" applyFont="1" applyFill="1" applyBorder="1" applyAlignment="1" applyProtection="1">
      <alignment horizontal="center" vertical="center" wrapText="1"/>
      <protection locked="0"/>
    </xf>
    <xf numFmtId="49" fontId="24" fillId="0" borderId="1" xfId="5" applyNumberFormat="1" applyFont="1" applyBorder="1" applyAlignment="1" applyProtection="1">
      <alignment horizontal="center" vertical="center" wrapText="1"/>
      <protection locked="0"/>
    </xf>
    <xf numFmtId="49" fontId="3" fillId="0" borderId="11" xfId="5" applyNumberFormat="1" applyFont="1" applyBorder="1" applyAlignment="1" applyProtection="1">
      <alignment horizontal="center" vertical="center" wrapText="1"/>
      <protection locked="0"/>
    </xf>
    <xf numFmtId="49" fontId="24" fillId="0" borderId="11" xfId="5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Alignment="1" applyProtection="1">
      <alignment horizontal="center" vertical="center"/>
      <protection locked="0"/>
    </xf>
    <xf numFmtId="49" fontId="3" fillId="0" borderId="16" xfId="4" applyNumberFormat="1" applyFont="1" applyBorder="1" applyAlignment="1" applyProtection="1">
      <alignment horizontal="center" vertical="center"/>
      <protection locked="0"/>
    </xf>
    <xf numFmtId="49" fontId="3" fillId="0" borderId="16" xfId="4" applyNumberFormat="1" applyFont="1" applyBorder="1" applyAlignment="1" applyProtection="1">
      <alignment horizontal="left" vertical="center"/>
      <protection locked="0"/>
    </xf>
    <xf numFmtId="2" fontId="3" fillId="0" borderId="16" xfId="4" applyNumberFormat="1" applyFont="1" applyBorder="1" applyAlignment="1" applyProtection="1">
      <alignment horizontal="center" vertical="center"/>
      <protection locked="0"/>
    </xf>
    <xf numFmtId="49" fontId="3" fillId="0" borderId="11" xfId="4" applyNumberFormat="1" applyFont="1" applyBorder="1" applyAlignment="1" applyProtection="1">
      <alignment horizontal="left" vertical="center"/>
      <protection locked="0"/>
    </xf>
    <xf numFmtId="2" fontId="3" fillId="0" borderId="17" xfId="4" applyNumberFormat="1" applyFont="1" applyBorder="1" applyAlignment="1">
      <alignment horizontal="center" vertical="center"/>
    </xf>
    <xf numFmtId="168" fontId="3" fillId="0" borderId="1" xfId="4" applyNumberFormat="1" applyFont="1" applyBorder="1" applyAlignment="1" applyProtection="1">
      <alignment horizontal="left" vertical="center"/>
      <protection locked="0"/>
    </xf>
    <xf numFmtId="164" fontId="3" fillId="0" borderId="16" xfId="4" applyNumberFormat="1" applyFont="1" applyBorder="1" applyAlignment="1" applyProtection="1">
      <alignment horizontal="center" vertical="center"/>
      <protection locked="0"/>
    </xf>
    <xf numFmtId="164" fontId="40" fillId="0" borderId="16" xfId="4" applyNumberFormat="1" applyFont="1" applyBorder="1" applyAlignment="1" applyProtection="1">
      <alignment horizontal="center" vertical="center"/>
      <protection locked="0"/>
    </xf>
    <xf numFmtId="49" fontId="24" fillId="0" borderId="16" xfId="4" applyNumberFormat="1" applyFont="1" applyBorder="1" applyAlignment="1" applyProtection="1">
      <alignment horizontal="left" vertical="center"/>
      <protection locked="0"/>
    </xf>
    <xf numFmtId="0" fontId="3" fillId="0" borderId="16" xfId="0" applyFont="1" applyBorder="1" applyAlignment="1" applyProtection="1">
      <alignment horizontal="center"/>
      <protection locked="0"/>
    </xf>
    <xf numFmtId="49" fontId="3" fillId="5" borderId="1" xfId="4" applyNumberFormat="1" applyFont="1" applyFill="1" applyBorder="1" applyAlignment="1" applyProtection="1">
      <alignment horizontal="center" vertical="center"/>
      <protection locked="0"/>
    </xf>
    <xf numFmtId="4" fontId="3" fillId="0" borderId="16" xfId="4" applyNumberFormat="1" applyFont="1" applyBorder="1" applyAlignment="1">
      <alignment horizontal="center" vertical="center"/>
    </xf>
    <xf numFmtId="1" fontId="3" fillId="0" borderId="16" xfId="4" applyNumberFormat="1" applyFont="1" applyBorder="1" applyAlignment="1" applyProtection="1">
      <alignment horizontal="right" vertical="center"/>
      <protection locked="0"/>
    </xf>
    <xf numFmtId="4" fontId="24" fillId="0" borderId="16" xfId="4" applyNumberFormat="1" applyFont="1" applyBorder="1" applyAlignment="1" applyProtection="1">
      <alignment horizontal="right" vertical="center"/>
      <protection locked="0"/>
    </xf>
    <xf numFmtId="0" fontId="3" fillId="0" borderId="0" xfId="0" applyFont="1" applyProtection="1">
      <protection hidden="1"/>
    </xf>
    <xf numFmtId="49" fontId="3" fillId="0" borderId="14" xfId="4" applyNumberFormat="1" applyFont="1" applyBorder="1" applyAlignment="1" applyProtection="1">
      <alignment horizontal="left" vertical="center"/>
      <protection locked="0"/>
    </xf>
    <xf numFmtId="2" fontId="3" fillId="0" borderId="14" xfId="4" applyNumberFormat="1" applyFont="1" applyBorder="1" applyAlignment="1">
      <alignment horizontal="center" vertical="center"/>
    </xf>
    <xf numFmtId="168" fontId="3" fillId="0" borderId="14" xfId="4" applyNumberFormat="1" applyFont="1" applyBorder="1" applyAlignment="1" applyProtection="1">
      <alignment horizontal="left" vertical="center"/>
      <protection locked="0"/>
    </xf>
    <xf numFmtId="164" fontId="40" fillId="0" borderId="0" xfId="4" applyNumberFormat="1" applyFont="1" applyAlignment="1" applyProtection="1">
      <alignment horizontal="center" vertical="center"/>
      <protection locked="0"/>
    </xf>
    <xf numFmtId="49" fontId="3" fillId="0" borderId="14" xfId="4" applyNumberFormat="1" applyFont="1" applyBorder="1" applyAlignment="1" applyProtection="1">
      <alignment horizontal="center" vertical="center"/>
      <protection locked="0"/>
    </xf>
    <xf numFmtId="4" fontId="3" fillId="0" borderId="0" xfId="4" applyNumberFormat="1" applyFont="1" applyAlignment="1">
      <alignment horizontal="center" vertical="center"/>
    </xf>
    <xf numFmtId="4" fontId="24" fillId="0" borderId="0" xfId="4" applyNumberFormat="1" applyFont="1" applyAlignment="1" applyProtection="1">
      <alignment horizontal="right" vertical="center"/>
      <protection locked="0"/>
    </xf>
    <xf numFmtId="49" fontId="3" fillId="9" borderId="12" xfId="4" applyNumberFormat="1" applyFont="1" applyFill="1" applyBorder="1" applyAlignment="1" applyProtection="1">
      <alignment horizontal="center" vertical="center"/>
      <protection locked="0"/>
    </xf>
    <xf numFmtId="49" fontId="3" fillId="9" borderId="12" xfId="4" applyNumberFormat="1" applyFont="1" applyFill="1" applyBorder="1" applyAlignment="1" applyProtection="1">
      <alignment horizontal="left" vertical="center"/>
      <protection locked="0"/>
    </xf>
    <xf numFmtId="2" fontId="3" fillId="9" borderId="12" xfId="4" applyNumberFormat="1" applyFont="1" applyFill="1" applyBorder="1" applyAlignment="1" applyProtection="1">
      <alignment horizontal="center" vertical="center"/>
      <protection locked="0"/>
    </xf>
    <xf numFmtId="2" fontId="3" fillId="9" borderId="12" xfId="4" applyNumberFormat="1" applyFont="1" applyFill="1" applyBorder="1" applyAlignment="1">
      <alignment horizontal="center" vertical="center"/>
    </xf>
    <xf numFmtId="164" fontId="3" fillId="9" borderId="12" xfId="4" applyNumberFormat="1" applyFont="1" applyFill="1" applyBorder="1" applyAlignment="1" applyProtection="1">
      <alignment horizontal="center" vertical="center"/>
      <protection locked="0"/>
    </xf>
    <xf numFmtId="164" fontId="40" fillId="9" borderId="12" xfId="4" applyNumberFormat="1" applyFont="1" applyFill="1" applyBorder="1" applyAlignment="1" applyProtection="1">
      <alignment horizontal="center" vertical="center"/>
      <protection locked="0"/>
    </xf>
    <xf numFmtId="49" fontId="24" fillId="9" borderId="12" xfId="4" applyNumberFormat="1" applyFont="1" applyFill="1" applyBorder="1" applyAlignment="1" applyProtection="1">
      <alignment horizontal="left" vertical="center"/>
      <protection locked="0"/>
    </xf>
    <xf numFmtId="49" fontId="6" fillId="9" borderId="12" xfId="4" applyNumberFormat="1" applyFont="1" applyFill="1" applyBorder="1" applyAlignment="1" applyProtection="1">
      <alignment horizontal="center" vertical="center"/>
      <protection locked="0"/>
    </xf>
    <xf numFmtId="4" fontId="3" fillId="9" borderId="12" xfId="4" applyNumberFormat="1" applyFont="1" applyFill="1" applyBorder="1" applyAlignment="1">
      <alignment horizontal="center" vertical="center"/>
    </xf>
    <xf numFmtId="1" fontId="3" fillId="9" borderId="12" xfId="4" applyNumberFormat="1" applyFont="1" applyFill="1" applyBorder="1" applyAlignment="1" applyProtection="1">
      <alignment horizontal="right" vertical="center"/>
      <protection locked="0"/>
    </xf>
    <xf numFmtId="4" fontId="24" fillId="9" borderId="12" xfId="4" applyNumberFormat="1" applyFont="1" applyFill="1" applyBorder="1" applyAlignment="1" applyProtection="1">
      <alignment horizontal="right" vertical="center"/>
      <protection locked="0"/>
    </xf>
    <xf numFmtId="0" fontId="3" fillId="9" borderId="0" xfId="0" applyFont="1" applyFill="1" applyProtection="1">
      <protection locked="0"/>
    </xf>
    <xf numFmtId="49" fontId="6" fillId="0" borderId="0" xfId="4" applyNumberFormat="1" applyFont="1" applyAlignment="1" applyProtection="1">
      <alignment horizontal="center" vertical="center"/>
      <protection locked="0"/>
    </xf>
    <xf numFmtId="3" fontId="6" fillId="0" borderId="0" xfId="4" applyNumberFormat="1" applyFont="1" applyAlignment="1">
      <alignment horizontal="center" vertical="center"/>
    </xf>
    <xf numFmtId="1" fontId="6" fillId="0" borderId="12" xfId="4" applyNumberFormat="1" applyFont="1" applyBorder="1" applyAlignment="1">
      <alignment horizontal="center" vertical="center"/>
    </xf>
    <xf numFmtId="3" fontId="6" fillId="0" borderId="12" xfId="4" applyNumberFormat="1" applyFont="1" applyBorder="1" applyAlignment="1">
      <alignment horizontal="center" vertical="center"/>
    </xf>
    <xf numFmtId="0" fontId="24" fillId="0" borderId="0" xfId="0" applyFont="1" applyProtection="1">
      <protection locked="0"/>
    </xf>
    <xf numFmtId="49" fontId="24" fillId="0" borderId="0" xfId="4" applyNumberFormat="1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24" fillId="0" borderId="0" xfId="0" applyFont="1"/>
    <xf numFmtId="1" fontId="24" fillId="0" borderId="0" xfId="4" applyNumberFormat="1" applyFont="1" applyAlignment="1" applyProtection="1">
      <alignment horizontal="center" vertical="center"/>
      <protection locked="0"/>
    </xf>
    <xf numFmtId="2" fontId="24" fillId="0" borderId="0" xfId="4" applyNumberFormat="1" applyFont="1" applyAlignment="1" applyProtection="1">
      <alignment horizontal="center" vertical="center"/>
      <protection locked="0"/>
    </xf>
    <xf numFmtId="164" fontId="24" fillId="0" borderId="0" xfId="4" applyNumberFormat="1" applyFont="1" applyAlignment="1" applyProtection="1">
      <alignment horizontal="center" vertical="center"/>
      <protection locked="0"/>
    </xf>
    <xf numFmtId="1" fontId="24" fillId="0" borderId="0" xfId="4" applyNumberFormat="1" applyFont="1" applyAlignment="1" applyProtection="1">
      <alignment horizontal="right" vertical="center"/>
      <protection locked="0"/>
    </xf>
    <xf numFmtId="4" fontId="3" fillId="0" borderId="0" xfId="4" applyNumberFormat="1" applyFont="1" applyAlignment="1" applyProtection="1">
      <alignment horizontal="center" vertical="center"/>
      <protection locked="0"/>
    </xf>
    <xf numFmtId="2" fontId="3" fillId="0" borderId="0" xfId="4" applyNumberFormat="1" applyFont="1" applyAlignment="1">
      <alignment horizontal="center" vertical="center"/>
    </xf>
    <xf numFmtId="49" fontId="3" fillId="0" borderId="0" xfId="0" applyNumberFormat="1" applyFont="1" applyAlignment="1" applyProtection="1">
      <alignment horizontal="left" vertical="center"/>
      <protection locked="0"/>
    </xf>
    <xf numFmtId="2" fontId="3" fillId="0" borderId="0" xfId="0" applyNumberFormat="1" applyFont="1" applyAlignment="1" applyProtection="1">
      <alignment horizontal="right" vertical="center"/>
      <protection locked="0"/>
    </xf>
    <xf numFmtId="2" fontId="3" fillId="0" borderId="0" xfId="0" applyNumberFormat="1" applyFont="1" applyAlignment="1" applyProtection="1">
      <alignment horizontal="center" vertical="center"/>
      <protection locked="0"/>
    </xf>
    <xf numFmtId="164" fontId="3" fillId="0" borderId="0" xfId="0" applyNumberFormat="1" applyFont="1" applyAlignment="1" applyProtection="1">
      <alignment horizontal="center" vertical="center"/>
      <protection locked="0"/>
    </xf>
    <xf numFmtId="1" fontId="3" fillId="0" borderId="0" xfId="0" applyNumberFormat="1" applyFont="1" applyAlignment="1" applyProtection="1">
      <alignment horizontal="right"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left"/>
      <protection locked="0"/>
    </xf>
    <xf numFmtId="165" fontId="24" fillId="0" borderId="0" xfId="4" applyNumberFormat="1" applyFont="1" applyAlignment="1" applyProtection="1">
      <alignment horizontal="center" vertical="center"/>
      <protection locked="0"/>
    </xf>
    <xf numFmtId="2" fontId="24" fillId="0" borderId="12" xfId="4" applyNumberFormat="1" applyFont="1" applyBorder="1" applyAlignment="1" applyProtection="1">
      <alignment horizontal="center" vertical="center"/>
      <protection locked="0"/>
    </xf>
    <xf numFmtId="168" fontId="3" fillId="0" borderId="0" xfId="0" applyNumberFormat="1" applyFont="1" applyAlignment="1" applyProtection="1">
      <alignment horizontal="center" vertical="center"/>
      <protection locked="0"/>
    </xf>
    <xf numFmtId="4" fontId="24" fillId="0" borderId="0" xfId="0" applyNumberFormat="1" applyFont="1" applyAlignment="1" applyProtection="1">
      <alignment horizontal="right" vertical="center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49" fontId="24" fillId="0" borderId="12" xfId="4" applyNumberFormat="1" applyFont="1" applyBorder="1" applyAlignment="1" applyProtection="1">
      <alignment horizontal="left" vertical="center"/>
      <protection locked="0"/>
    </xf>
    <xf numFmtId="49" fontId="3" fillId="0" borderId="13" xfId="4" applyNumberFormat="1" applyFont="1" applyBorder="1" applyAlignment="1" applyProtection="1">
      <alignment horizontal="left" vertical="center"/>
      <protection locked="0"/>
    </xf>
    <xf numFmtId="2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9" fontId="3" fillId="4" borderId="12" xfId="4" applyNumberFormat="1" applyFont="1" applyFill="1" applyBorder="1" applyAlignment="1" applyProtection="1">
      <alignment horizontal="center" vertical="center"/>
      <protection locked="0"/>
    </xf>
    <xf numFmtId="49" fontId="3" fillId="4" borderId="12" xfId="4" applyNumberFormat="1" applyFont="1" applyFill="1" applyBorder="1" applyAlignment="1" applyProtection="1">
      <alignment horizontal="left" vertical="center"/>
      <protection locked="0"/>
    </xf>
    <xf numFmtId="2" fontId="3" fillId="4" borderId="12" xfId="4" applyNumberFormat="1" applyFont="1" applyFill="1" applyBorder="1" applyAlignment="1" applyProtection="1">
      <alignment horizontal="center" vertical="center"/>
      <protection locked="0"/>
    </xf>
    <xf numFmtId="2" fontId="3" fillId="4" borderId="12" xfId="4" applyNumberFormat="1" applyFont="1" applyFill="1" applyBorder="1" applyAlignment="1">
      <alignment horizontal="center" vertical="center"/>
    </xf>
    <xf numFmtId="164" fontId="3" fillId="4" borderId="12" xfId="4" applyNumberFormat="1" applyFont="1" applyFill="1" applyBorder="1" applyAlignment="1" applyProtection="1">
      <alignment horizontal="center" vertical="center"/>
      <protection locked="0"/>
    </xf>
    <xf numFmtId="164" fontId="40" fillId="4" borderId="12" xfId="4" applyNumberFormat="1" applyFont="1" applyFill="1" applyBorder="1" applyAlignment="1" applyProtection="1">
      <alignment horizontal="center" vertical="center"/>
      <protection locked="0"/>
    </xf>
    <xf numFmtId="49" fontId="6" fillId="4" borderId="12" xfId="4" applyNumberFormat="1" applyFont="1" applyFill="1" applyBorder="1" applyAlignment="1" applyProtection="1">
      <alignment horizontal="center" vertical="center"/>
      <protection locked="0"/>
    </xf>
    <xf numFmtId="4" fontId="3" fillId="4" borderId="12" xfId="4" applyNumberFormat="1" applyFont="1" applyFill="1" applyBorder="1" applyAlignment="1">
      <alignment horizontal="center" vertical="center"/>
    </xf>
    <xf numFmtId="1" fontId="3" fillId="4" borderId="12" xfId="4" applyNumberFormat="1" applyFont="1" applyFill="1" applyBorder="1" applyAlignment="1" applyProtection="1">
      <alignment horizontal="right" vertical="center"/>
      <protection locked="0"/>
    </xf>
    <xf numFmtId="2" fontId="3" fillId="4" borderId="12" xfId="4" applyNumberFormat="1" applyFont="1" applyFill="1" applyBorder="1" applyAlignment="1" applyProtection="1">
      <alignment horizontal="right" vertical="center"/>
      <protection locked="0"/>
    </xf>
    <xf numFmtId="2" fontId="24" fillId="0" borderId="12" xfId="4" applyNumberFormat="1" applyFont="1" applyBorder="1" applyAlignment="1">
      <alignment horizontal="center" vertical="center"/>
    </xf>
    <xf numFmtId="49" fontId="24" fillId="0" borderId="0" xfId="0" applyNumberFormat="1" applyFont="1" applyAlignment="1" applyProtection="1">
      <alignment horizontal="left" vertical="center"/>
      <protection locked="0"/>
    </xf>
    <xf numFmtId="2" fontId="24" fillId="0" borderId="0" xfId="4" applyNumberFormat="1" applyFont="1" applyAlignment="1">
      <alignment horizontal="center" vertical="center"/>
    </xf>
    <xf numFmtId="165" fontId="24" fillId="0" borderId="0" xfId="4" applyNumberFormat="1" applyFont="1" applyAlignment="1">
      <alignment horizontal="center" vertical="center"/>
    </xf>
    <xf numFmtId="3" fontId="24" fillId="0" borderId="0" xfId="4" applyNumberFormat="1" applyFont="1" applyAlignment="1">
      <alignment horizontal="center" vertical="center"/>
    </xf>
    <xf numFmtId="2" fontId="3" fillId="0" borderId="14" xfId="4" applyNumberFormat="1" applyFont="1" applyBorder="1" applyAlignment="1" applyProtection="1">
      <alignment horizontal="center" vertical="center" wrapText="1"/>
      <protection locked="0"/>
    </xf>
    <xf numFmtId="3" fontId="3" fillId="0" borderId="12" xfId="4" applyNumberFormat="1" applyFont="1" applyBorder="1" applyAlignment="1" applyProtection="1">
      <alignment horizontal="center" vertical="center"/>
      <protection locked="0"/>
    </xf>
    <xf numFmtId="1" fontId="24" fillId="0" borderId="12" xfId="0" applyNumberFormat="1" applyFont="1" applyBorder="1" applyAlignment="1">
      <alignment horizontal="center"/>
    </xf>
    <xf numFmtId="1" fontId="24" fillId="0" borderId="12" xfId="4" applyNumberFormat="1" applyFont="1" applyBorder="1" applyAlignment="1" applyProtection="1">
      <alignment horizontal="center" vertical="center"/>
      <protection locked="0"/>
    </xf>
    <xf numFmtId="3" fontId="24" fillId="0" borderId="12" xfId="4" applyNumberFormat="1" applyFont="1" applyBorder="1" applyAlignment="1">
      <alignment horizontal="center" vertical="center"/>
    </xf>
    <xf numFmtId="2" fontId="3" fillId="0" borderId="12" xfId="4" applyNumberFormat="1" applyFont="1" applyBorder="1" applyAlignment="1">
      <alignment horizontal="center" vertical="center"/>
    </xf>
    <xf numFmtId="1" fontId="24" fillId="0" borderId="0" xfId="0" applyNumberFormat="1" applyFont="1" applyAlignment="1">
      <alignment horizontal="center"/>
    </xf>
    <xf numFmtId="49" fontId="24" fillId="0" borderId="0" xfId="2" applyNumberFormat="1" applyFont="1" applyAlignment="1" applyProtection="1">
      <alignment horizontal="left" vertical="center"/>
    </xf>
    <xf numFmtId="49" fontId="3" fillId="0" borderId="0" xfId="2" applyNumberFormat="1" applyFont="1" applyAlignment="1">
      <alignment horizontal="center" vertical="center"/>
      <protection locked="0"/>
    </xf>
    <xf numFmtId="2" fontId="3" fillId="0" borderId="14" xfId="4" applyNumberFormat="1" applyFont="1" applyBorder="1" applyAlignment="1" applyProtection="1">
      <alignment horizontal="center" vertical="center"/>
      <protection locked="0"/>
    </xf>
    <xf numFmtId="49" fontId="4" fillId="0" borderId="13" xfId="2" applyNumberFormat="1" applyBorder="1" applyAlignment="1">
      <alignment horizontal="center" vertical="center"/>
      <protection locked="0"/>
    </xf>
    <xf numFmtId="4" fontId="3" fillId="0" borderId="12" xfId="4" applyNumberFormat="1" applyFont="1" applyBorder="1" applyAlignment="1">
      <alignment horizontal="center" vertical="center"/>
    </xf>
    <xf numFmtId="0" fontId="3" fillId="0" borderId="2" xfId="0" applyFont="1" applyBorder="1" applyAlignment="1" applyProtection="1">
      <alignment horizontal="center"/>
      <protection locked="0"/>
    </xf>
    <xf numFmtId="2" fontId="3" fillId="0" borderId="12" xfId="4" applyNumberFormat="1" applyFont="1" applyBorder="1" applyAlignment="1" applyProtection="1">
      <alignment horizontal="left" vertical="center"/>
      <protection locked="0"/>
    </xf>
    <xf numFmtId="4" fontId="3" fillId="0" borderId="12" xfId="4" applyNumberFormat="1" applyFont="1" applyBorder="1" applyAlignment="1" applyProtection="1">
      <alignment horizontal="center" vertical="center"/>
      <protection locked="0"/>
    </xf>
    <xf numFmtId="2" fontId="3" fillId="0" borderId="0" xfId="4" applyNumberFormat="1" applyFont="1" applyAlignment="1" applyProtection="1">
      <alignment horizontal="left" vertical="center"/>
      <protection locked="0"/>
    </xf>
    <xf numFmtId="170" fontId="3" fillId="0" borderId="2" xfId="0" applyNumberFormat="1" applyFont="1" applyBorder="1" applyAlignment="1" applyProtection="1">
      <alignment horizontal="center" vertical="center"/>
      <protection locked="0"/>
    </xf>
    <xf numFmtId="49" fontId="6" fillId="0" borderId="0" xfId="2" applyNumberFormat="1" applyFont="1" applyAlignment="1">
      <alignment horizontal="center" vertical="center"/>
      <protection locked="0"/>
    </xf>
    <xf numFmtId="3" fontId="6" fillId="0" borderId="0" xfId="4" applyNumberFormat="1" applyFont="1" applyAlignment="1" applyProtection="1">
      <alignment horizontal="center" vertical="center"/>
      <protection locked="0"/>
    </xf>
    <xf numFmtId="49" fontId="24" fillId="0" borderId="12" xfId="4" applyNumberFormat="1" applyFont="1" applyBorder="1" applyAlignment="1">
      <alignment horizontal="center" vertical="center"/>
    </xf>
    <xf numFmtId="0" fontId="24" fillId="0" borderId="12" xfId="0" applyFont="1" applyBorder="1" applyProtection="1">
      <protection locked="0"/>
    </xf>
    <xf numFmtId="49" fontId="24" fillId="0" borderId="0" xfId="4" applyNumberFormat="1" applyFont="1" applyAlignment="1">
      <alignment horizontal="center" vertical="center"/>
    </xf>
    <xf numFmtId="0" fontId="3" fillId="0" borderId="12" xfId="0" applyFont="1" applyBorder="1" applyAlignment="1" applyProtection="1">
      <alignment horizontal="left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3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4" applyFont="1" applyAlignment="1" applyProtection="1">
      <alignment horizontal="center" vertical="center"/>
      <protection locked="0"/>
    </xf>
    <xf numFmtId="49" fontId="3" fillId="0" borderId="12" xfId="4" quotePrefix="1" applyNumberFormat="1" applyFont="1" applyBorder="1" applyAlignment="1" applyProtection="1">
      <alignment horizontal="center" vertical="center"/>
      <protection locked="0"/>
    </xf>
    <xf numFmtId="4" fontId="24" fillId="0" borderId="14" xfId="4" applyNumberFormat="1" applyFont="1" applyBorder="1" applyAlignment="1" applyProtection="1">
      <alignment horizontal="right" vertical="center"/>
      <protection locked="0"/>
    </xf>
    <xf numFmtId="4" fontId="3" fillId="0" borderId="14" xfId="4" applyNumberFormat="1" applyFont="1" applyBorder="1" applyAlignment="1" applyProtection="1">
      <alignment horizontal="right" vertical="center"/>
      <protection locked="0"/>
    </xf>
    <xf numFmtId="49" fontId="3" fillId="0" borderId="12" xfId="0" applyNumberFormat="1" applyFont="1" applyBorder="1" applyAlignment="1" applyProtection="1">
      <alignment horizontal="center" vertical="center"/>
      <protection locked="0"/>
    </xf>
    <xf numFmtId="2" fontId="3" fillId="0" borderId="12" xfId="0" applyNumberFormat="1" applyFont="1" applyBorder="1" applyAlignment="1" applyProtection="1">
      <alignment horizontal="center" vertical="center"/>
      <protection locked="0"/>
    </xf>
    <xf numFmtId="3" fontId="3" fillId="0" borderId="12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 applyProtection="1">
      <alignment horizontal="right" vertical="center"/>
      <protection locked="0"/>
    </xf>
    <xf numFmtId="49" fontId="3" fillId="0" borderId="0" xfId="4" applyNumberFormat="1" applyFont="1" applyAlignment="1">
      <alignment horizontal="center" vertical="center"/>
    </xf>
    <xf numFmtId="0" fontId="24" fillId="0" borderId="12" xfId="0" applyFont="1" applyBorder="1" applyAlignment="1" applyProtection="1">
      <alignment horizontal="center"/>
      <protection locked="0"/>
    </xf>
    <xf numFmtId="0" fontId="3" fillId="9" borderId="12" xfId="0" applyFont="1" applyFill="1" applyBorder="1" applyAlignment="1" applyProtection="1">
      <alignment horizontal="center"/>
      <protection locked="0"/>
    </xf>
    <xf numFmtId="170" fontId="3" fillId="9" borderId="12" xfId="4" applyNumberFormat="1" applyFont="1" applyFill="1" applyBorder="1" applyAlignment="1" applyProtection="1">
      <alignment horizontal="center" vertical="center"/>
      <protection locked="0"/>
    </xf>
    <xf numFmtId="4" fontId="3" fillId="9" borderId="12" xfId="4" applyNumberFormat="1" applyFont="1" applyFill="1" applyBorder="1" applyAlignment="1" applyProtection="1">
      <alignment horizontal="right" vertical="center"/>
      <protection locked="0"/>
    </xf>
    <xf numFmtId="0" fontId="3" fillId="9" borderId="0" xfId="0" applyFont="1" applyFill="1"/>
    <xf numFmtId="49" fontId="6" fillId="0" borderId="0" xfId="4" applyNumberFormat="1" applyFont="1" applyAlignment="1">
      <alignment horizontal="center" vertical="center"/>
    </xf>
    <xf numFmtId="170" fontId="24" fillId="0" borderId="0" xfId="0" applyNumberFormat="1" applyFont="1" applyAlignment="1">
      <alignment horizontal="center" vertical="center"/>
    </xf>
    <xf numFmtId="170" fontId="3" fillId="0" borderId="15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center"/>
    </xf>
    <xf numFmtId="171" fontId="24" fillId="0" borderId="1" xfId="5" applyNumberFormat="1" applyFont="1" applyBorder="1" applyAlignment="1" applyProtection="1">
      <alignment horizontal="center" vertical="center" wrapText="1"/>
      <protection locked="0"/>
    </xf>
    <xf numFmtId="171" fontId="24" fillId="0" borderId="17" xfId="5" applyNumberFormat="1" applyFont="1" applyBorder="1" applyAlignment="1">
      <alignment horizontal="center" vertical="center" wrapText="1"/>
    </xf>
    <xf numFmtId="171" fontId="24" fillId="0" borderId="30" xfId="4" applyNumberFormat="1" applyFont="1" applyBorder="1" applyAlignment="1" applyProtection="1">
      <alignment horizontal="center" vertical="center"/>
      <protection locked="0"/>
    </xf>
    <xf numFmtId="171" fontId="24" fillId="10" borderId="17" xfId="4" applyNumberFormat="1" applyFont="1" applyFill="1" applyBorder="1" applyAlignment="1">
      <alignment horizontal="center" vertical="center"/>
    </xf>
    <xf numFmtId="171" fontId="24" fillId="0" borderId="10" xfId="4" applyNumberFormat="1" applyFont="1" applyBorder="1" applyAlignment="1" applyProtection="1">
      <alignment horizontal="center" vertical="center"/>
      <protection locked="0"/>
    </xf>
    <xf numFmtId="171" fontId="24" fillId="0" borderId="14" xfId="4" applyNumberFormat="1" applyFont="1" applyBorder="1" applyAlignment="1">
      <alignment horizontal="center" vertical="center"/>
    </xf>
    <xf numFmtId="171" fontId="24" fillId="9" borderId="2" xfId="4" applyNumberFormat="1" applyFont="1" applyFill="1" applyBorder="1" applyAlignment="1" applyProtection="1">
      <alignment horizontal="center" vertical="center"/>
      <protection locked="0"/>
    </xf>
    <xf numFmtId="171" fontId="24" fillId="9" borderId="12" xfId="4" applyNumberFormat="1" applyFont="1" applyFill="1" applyBorder="1" applyAlignment="1">
      <alignment horizontal="center" vertical="center"/>
    </xf>
    <xf numFmtId="171" fontId="3" fillId="0" borderId="2" xfId="4" applyNumberFormat="1" applyFont="1" applyBorder="1" applyAlignment="1" applyProtection="1">
      <alignment horizontal="center" vertical="center"/>
      <protection locked="0"/>
    </xf>
    <xf numFmtId="171" fontId="6" fillId="0" borderId="5" xfId="0" applyNumberFormat="1" applyFont="1" applyBorder="1" applyAlignment="1">
      <alignment horizontal="center" vertical="center"/>
    </xf>
    <xf numFmtId="171" fontId="3" fillId="0" borderId="5" xfId="0" applyNumberFormat="1" applyFont="1" applyBorder="1" applyAlignment="1">
      <alignment horizontal="center" vertical="center"/>
    </xf>
    <xf numFmtId="171" fontId="39" fillId="0" borderId="2" xfId="4" applyNumberFormat="1" applyFont="1" applyBorder="1" applyAlignment="1" applyProtection="1">
      <alignment horizontal="center" vertical="center"/>
      <protection locked="0"/>
    </xf>
    <xf numFmtId="171" fontId="39" fillId="0" borderId="5" xfId="0" applyNumberFormat="1" applyFont="1" applyBorder="1" applyAlignment="1">
      <alignment horizontal="center" vertical="center"/>
    </xf>
    <xf numFmtId="171" fontId="3" fillId="0" borderId="2" xfId="0" applyNumberFormat="1" applyFont="1" applyBorder="1" applyAlignment="1" applyProtection="1">
      <alignment horizontal="center" vertical="center"/>
      <protection locked="0"/>
    </xf>
    <xf numFmtId="171" fontId="24" fillId="0" borderId="2" xfId="0" applyNumberFormat="1" applyFont="1" applyBorder="1" applyAlignment="1" applyProtection="1">
      <alignment horizontal="center" vertical="center"/>
      <protection locked="0"/>
    </xf>
    <xf numFmtId="171" fontId="24" fillId="0" borderId="2" xfId="4" applyNumberFormat="1" applyFont="1" applyBorder="1" applyAlignment="1" applyProtection="1">
      <alignment horizontal="center" vertical="center"/>
      <protection locked="0"/>
    </xf>
    <xf numFmtId="171" fontId="24" fillId="0" borderId="0" xfId="0" applyNumberFormat="1" applyFont="1" applyAlignment="1">
      <alignment horizontal="center" vertical="center"/>
    </xf>
    <xf numFmtId="171" fontId="3" fillId="4" borderId="2" xfId="4" applyNumberFormat="1" applyFont="1" applyFill="1" applyBorder="1" applyAlignment="1" applyProtection="1">
      <alignment horizontal="center" vertical="center"/>
      <protection locked="0"/>
    </xf>
    <xf numFmtId="171" fontId="6" fillId="4" borderId="12" xfId="4" applyNumberFormat="1" applyFont="1" applyFill="1" applyBorder="1" applyAlignment="1">
      <alignment horizontal="center" vertical="center"/>
    </xf>
    <xf numFmtId="171" fontId="6" fillId="0" borderId="0" xfId="4" applyNumberFormat="1" applyFont="1" applyAlignment="1">
      <alignment horizontal="center" vertical="center"/>
    </xf>
    <xf numFmtId="171" fontId="38" fillId="0" borderId="5" xfId="0" applyNumberFormat="1" applyFont="1" applyBorder="1" applyAlignment="1">
      <alignment horizontal="center" vertical="center"/>
    </xf>
    <xf numFmtId="171" fontId="44" fillId="0" borderId="5" xfId="0" applyNumberFormat="1" applyFont="1" applyBorder="1" applyAlignment="1">
      <alignment horizontal="center" vertical="center"/>
    </xf>
    <xf numFmtId="171" fontId="38" fillId="0" borderId="2" xfId="4" applyNumberFormat="1" applyFont="1" applyBorder="1" applyAlignment="1" applyProtection="1">
      <alignment horizontal="center" vertical="center"/>
      <protection locked="0"/>
    </xf>
    <xf numFmtId="171" fontId="39" fillId="0" borderId="2" xfId="0" applyNumberFormat="1" applyFont="1" applyBorder="1" applyAlignment="1" applyProtection="1">
      <alignment horizontal="center" vertical="center"/>
      <protection locked="0"/>
    </xf>
    <xf numFmtId="171" fontId="44" fillId="0" borderId="2" xfId="4" applyNumberFormat="1" applyFont="1" applyBorder="1" applyAlignment="1" applyProtection="1">
      <alignment horizontal="center" vertical="center"/>
      <protection locked="0"/>
    </xf>
    <xf numFmtId="171" fontId="3" fillId="0" borderId="10" xfId="0" applyNumberFormat="1" applyFont="1" applyBorder="1" applyAlignment="1" applyProtection="1">
      <alignment horizontal="center" vertical="center"/>
      <protection locked="0"/>
    </xf>
    <xf numFmtId="171" fontId="6" fillId="0" borderId="12" xfId="0" applyNumberFormat="1" applyFont="1" applyBorder="1" applyAlignment="1">
      <alignment horizontal="center" vertical="center"/>
    </xf>
    <xf numFmtId="171" fontId="6" fillId="0" borderId="0" xfId="0" applyNumberFormat="1" applyFont="1" applyAlignment="1">
      <alignment horizontal="center" vertical="center"/>
    </xf>
    <xf numFmtId="171" fontId="6" fillId="9" borderId="12" xfId="4" applyNumberFormat="1" applyFont="1" applyFill="1" applyBorder="1" applyAlignment="1">
      <alignment horizontal="center" vertical="center"/>
    </xf>
    <xf numFmtId="171" fontId="6" fillId="0" borderId="18" xfId="0" applyNumberFormat="1" applyFont="1" applyBorder="1" applyAlignment="1">
      <alignment horizontal="center" vertical="center"/>
    </xf>
    <xf numFmtId="165" fontId="18" fillId="0" borderId="28" xfId="0" applyNumberFormat="1" applyFont="1" applyBorder="1" applyAlignment="1" applyProtection="1">
      <alignment horizontal="left" vertical="center"/>
      <protection locked="0"/>
    </xf>
    <xf numFmtId="49" fontId="18" fillId="0" borderId="42" xfId="0" applyNumberFormat="1" applyFont="1" applyBorder="1" applyAlignment="1" applyProtection="1">
      <alignment horizontal="center" vertical="center"/>
      <protection locked="0"/>
    </xf>
    <xf numFmtId="49" fontId="18" fillId="0" borderId="43" xfId="0" applyNumberFormat="1" applyFont="1" applyBorder="1" applyAlignment="1" applyProtection="1">
      <alignment horizontal="center" vertical="center"/>
      <protection locked="0"/>
    </xf>
    <xf numFmtId="1" fontId="38" fillId="0" borderId="0" xfId="4" applyNumberFormat="1" applyFont="1" applyAlignment="1">
      <alignment horizontal="center" vertical="center"/>
    </xf>
    <xf numFmtId="165" fontId="38" fillId="0" borderId="0" xfId="4" applyNumberFormat="1" applyFont="1" applyAlignment="1" applyProtection="1">
      <alignment horizontal="center" vertical="center"/>
      <protection locked="0"/>
    </xf>
    <xf numFmtId="2" fontId="40" fillId="0" borderId="0" xfId="4" applyNumberFormat="1" applyFont="1" applyAlignment="1" applyProtection="1">
      <alignment horizontal="center" vertical="center"/>
      <protection locked="0"/>
    </xf>
    <xf numFmtId="171" fontId="44" fillId="0" borderId="2" xfId="0" applyNumberFormat="1" applyFont="1" applyBorder="1" applyAlignment="1" applyProtection="1">
      <alignment horizontal="center" vertical="center"/>
      <protection locked="0"/>
    </xf>
    <xf numFmtId="1" fontId="44" fillId="0" borderId="0" xfId="4" applyNumberFormat="1" applyFont="1" applyAlignment="1">
      <alignment horizontal="center" vertical="center"/>
    </xf>
    <xf numFmtId="165" fontId="44" fillId="0" borderId="12" xfId="4" applyNumberFormat="1" applyFont="1" applyBorder="1" applyAlignment="1" applyProtection="1">
      <alignment horizontal="center" vertical="center"/>
      <protection locked="0"/>
    </xf>
    <xf numFmtId="2" fontId="38" fillId="0" borderId="0" xfId="0" applyNumberFormat="1" applyFont="1" applyAlignment="1" applyProtection="1">
      <alignment horizontal="right" vertical="center"/>
      <protection locked="0"/>
    </xf>
    <xf numFmtId="2" fontId="38" fillId="0" borderId="0" xfId="0" applyNumberFormat="1" applyFont="1" applyAlignment="1" applyProtection="1">
      <alignment horizontal="center" vertical="center"/>
      <protection locked="0"/>
    </xf>
    <xf numFmtId="49" fontId="38" fillId="0" borderId="0" xfId="0" applyNumberFormat="1" applyFont="1" applyAlignment="1" applyProtection="1">
      <alignment horizontal="center" vertical="center"/>
      <protection locked="0"/>
    </xf>
    <xf numFmtId="4" fontId="38" fillId="0" borderId="0" xfId="0" applyNumberFormat="1" applyFont="1" applyAlignment="1" applyProtection="1">
      <alignment horizontal="right" vertical="center"/>
      <protection locked="0"/>
    </xf>
    <xf numFmtId="49" fontId="54" fillId="0" borderId="0" xfId="4" applyNumberFormat="1" applyFont="1" applyAlignment="1" applyProtection="1">
      <alignment horizontal="center" vertical="center"/>
      <protection locked="0"/>
    </xf>
    <xf numFmtId="1" fontId="54" fillId="0" borderId="0" xfId="4" applyNumberFormat="1" applyFont="1" applyAlignment="1" applyProtection="1">
      <alignment horizontal="center" vertical="center"/>
      <protection locked="0"/>
    </xf>
    <xf numFmtId="49" fontId="54" fillId="0" borderId="0" xfId="4" applyNumberFormat="1" applyFont="1" applyAlignment="1" applyProtection="1">
      <alignment horizontal="left" vertical="center"/>
      <protection locked="0"/>
    </xf>
    <xf numFmtId="2" fontId="54" fillId="0" borderId="0" xfId="4" applyNumberFormat="1" applyFont="1" applyAlignment="1" applyProtection="1">
      <alignment horizontal="center" vertical="center"/>
      <protection locked="0"/>
    </xf>
    <xf numFmtId="1" fontId="54" fillId="0" borderId="0" xfId="4" applyNumberFormat="1" applyFont="1" applyAlignment="1">
      <alignment horizontal="center" vertical="center"/>
    </xf>
    <xf numFmtId="164" fontId="54" fillId="0" borderId="0" xfId="4" applyNumberFormat="1" applyFont="1" applyAlignment="1" applyProtection="1">
      <alignment horizontal="center" vertical="center"/>
      <protection locked="0"/>
    </xf>
    <xf numFmtId="171" fontId="54" fillId="0" borderId="2" xfId="4" applyNumberFormat="1" applyFont="1" applyBorder="1" applyAlignment="1" applyProtection="1">
      <alignment horizontal="center" vertical="center"/>
      <protection locked="0"/>
    </xf>
    <xf numFmtId="171" fontId="54" fillId="0" borderId="5" xfId="0" applyNumberFormat="1" applyFont="1" applyBorder="1" applyAlignment="1">
      <alignment horizontal="center" vertical="center"/>
    </xf>
    <xf numFmtId="3" fontId="54" fillId="0" borderId="0" xfId="4" applyNumberFormat="1" applyFont="1" applyAlignment="1">
      <alignment horizontal="center" vertical="center"/>
    </xf>
    <xf numFmtId="1" fontId="54" fillId="0" borderId="0" xfId="4" applyNumberFormat="1" applyFont="1" applyAlignment="1" applyProtection="1">
      <alignment horizontal="right" vertical="center"/>
      <protection locked="0"/>
    </xf>
    <xf numFmtId="4" fontId="54" fillId="0" borderId="0" xfId="4" applyNumberFormat="1" applyFont="1" applyAlignment="1" applyProtection="1">
      <alignment horizontal="right" vertical="center"/>
      <protection locked="0"/>
    </xf>
    <xf numFmtId="0" fontId="54" fillId="0" borderId="0" xfId="0" applyFont="1" applyProtection="1">
      <protection locked="0"/>
    </xf>
    <xf numFmtId="2" fontId="54" fillId="0" borderId="12" xfId="4" applyNumberFormat="1" applyFont="1" applyBorder="1" applyAlignment="1" applyProtection="1">
      <alignment horizontal="center" vertical="center"/>
      <protection locked="0"/>
    </xf>
    <xf numFmtId="1" fontId="54" fillId="0" borderId="12" xfId="4" applyNumberFormat="1" applyFont="1" applyBorder="1" applyAlignment="1" applyProtection="1">
      <alignment horizontal="right" vertical="center"/>
      <protection locked="0"/>
    </xf>
    <xf numFmtId="4" fontId="54" fillId="0" borderId="12" xfId="4" applyNumberFormat="1" applyFont="1" applyBorder="1" applyAlignment="1" applyProtection="1">
      <alignment horizontal="right" vertical="center"/>
      <protection locked="0"/>
    </xf>
    <xf numFmtId="1" fontId="54" fillId="0" borderId="12" xfId="4" applyNumberFormat="1" applyFont="1" applyBorder="1" applyAlignment="1" applyProtection="1">
      <alignment horizontal="center" vertical="center"/>
      <protection locked="0"/>
    </xf>
    <xf numFmtId="3" fontId="54" fillId="0" borderId="12" xfId="4" applyNumberFormat="1" applyFont="1" applyBorder="1" applyAlignment="1">
      <alignment horizontal="center" vertical="center"/>
    </xf>
    <xf numFmtId="2" fontId="54" fillId="0" borderId="0" xfId="4" applyNumberFormat="1" applyFont="1" applyAlignment="1">
      <alignment horizontal="center" vertical="center"/>
    </xf>
    <xf numFmtId="3" fontId="54" fillId="0" borderId="0" xfId="4" applyNumberFormat="1" applyFont="1" applyAlignment="1" applyProtection="1">
      <alignment horizontal="center" vertical="center"/>
      <protection locked="0"/>
    </xf>
    <xf numFmtId="49" fontId="24" fillId="0" borderId="0" xfId="0" applyNumberFormat="1" applyFont="1" applyProtection="1">
      <protection locked="0"/>
    </xf>
    <xf numFmtId="49" fontId="3" fillId="0" borderId="0" xfId="0" applyNumberFormat="1" applyFont="1"/>
    <xf numFmtId="49" fontId="3" fillId="9" borderId="12" xfId="0" applyNumberFormat="1" applyFont="1" applyFill="1" applyBorder="1" applyProtection="1">
      <protection locked="0"/>
    </xf>
    <xf numFmtId="49" fontId="3" fillId="0" borderId="0" xfId="0" applyNumberFormat="1" applyFont="1" applyProtection="1">
      <protection locked="0"/>
    </xf>
    <xf numFmtId="49" fontId="56" fillId="14" borderId="0" xfId="6" applyFont="1" applyAlignment="1" applyProtection="1">
      <alignment horizontal="center" vertical="center"/>
      <protection locked="0"/>
    </xf>
    <xf numFmtId="49" fontId="56" fillId="14" borderId="0" xfId="6" applyFont="1" applyAlignment="1" applyProtection="1">
      <alignment horizontal="left" vertical="center"/>
      <protection locked="0"/>
    </xf>
    <xf numFmtId="1" fontId="56" fillId="14" borderId="0" xfId="6" applyNumberFormat="1" applyFont="1" applyAlignment="1" applyProtection="1">
      <alignment horizontal="center" vertical="center"/>
      <protection locked="0"/>
    </xf>
    <xf numFmtId="2" fontId="56" fillId="14" borderId="0" xfId="6" applyNumberFormat="1" applyFont="1" applyAlignment="1" applyProtection="1">
      <alignment horizontal="center" vertical="center"/>
      <protection locked="0"/>
    </xf>
    <xf numFmtId="1" fontId="56" fillId="14" borderId="0" xfId="6" applyNumberFormat="1" applyFont="1" applyAlignment="1">
      <alignment horizontal="center" vertical="center"/>
    </xf>
    <xf numFmtId="171" fontId="56" fillId="14" borderId="2" xfId="6" applyNumberFormat="1" applyFont="1" applyBorder="1" applyAlignment="1" applyProtection="1">
      <alignment horizontal="center" vertical="center"/>
      <protection locked="0"/>
    </xf>
    <xf numFmtId="171" fontId="56" fillId="14" borderId="5" xfId="6" applyNumberFormat="1" applyFont="1" applyBorder="1" applyAlignment="1">
      <alignment horizontal="center" vertical="center"/>
    </xf>
    <xf numFmtId="3" fontId="56" fillId="14" borderId="0" xfId="6" applyNumberFormat="1" applyFont="1" applyAlignment="1">
      <alignment horizontal="center" vertical="center"/>
    </xf>
    <xf numFmtId="1" fontId="56" fillId="14" borderId="0" xfId="6" applyNumberFormat="1" applyFont="1" applyAlignment="1" applyProtection="1">
      <alignment horizontal="right" vertical="center"/>
      <protection locked="0"/>
    </xf>
    <xf numFmtId="4" fontId="56" fillId="14" borderId="0" xfId="6" applyNumberFormat="1" applyFont="1" applyAlignment="1" applyProtection="1">
      <alignment horizontal="right" vertical="center"/>
      <protection locked="0"/>
    </xf>
    <xf numFmtId="1" fontId="57" fillId="0" borderId="0" xfId="4" applyNumberFormat="1" applyFont="1" applyAlignment="1" applyProtection="1">
      <alignment horizontal="center" vertical="center"/>
      <protection locked="0"/>
    </xf>
    <xf numFmtId="0" fontId="57" fillId="0" borderId="0" xfId="0" applyFont="1" applyProtection="1">
      <protection locked="0"/>
    </xf>
    <xf numFmtId="0" fontId="58" fillId="0" borderId="0" xfId="0" applyFont="1" applyProtection="1">
      <protection locked="0"/>
    </xf>
    <xf numFmtId="1" fontId="54" fillId="0" borderId="0" xfId="0" applyNumberFormat="1" applyFont="1" applyAlignment="1">
      <alignment horizontal="center"/>
    </xf>
    <xf numFmtId="49" fontId="55" fillId="0" borderId="0" xfId="2" applyNumberFormat="1" applyFont="1" applyAlignment="1">
      <alignment horizontal="center" vertical="center"/>
      <protection locked="0"/>
    </xf>
    <xf numFmtId="2" fontId="12" fillId="0" borderId="1" xfId="0" applyNumberFormat="1" applyFont="1" applyBorder="1" applyAlignment="1" applyProtection="1">
      <alignment horizontal="center" vertical="center" wrapText="1"/>
      <protection locked="0"/>
    </xf>
    <xf numFmtId="1" fontId="3" fillId="0" borderId="12" xfId="4" applyNumberFormat="1" applyFont="1" applyBorder="1" applyAlignment="1">
      <alignment horizontal="center" vertical="center"/>
    </xf>
    <xf numFmtId="0" fontId="12" fillId="0" borderId="2" xfId="0" applyFont="1" applyBorder="1" applyAlignment="1" applyProtection="1">
      <alignment horizontal="center" vertical="center" wrapText="1"/>
      <protection locked="0"/>
    </xf>
    <xf numFmtId="2" fontId="27" fillId="0" borderId="2" xfId="0" applyNumberFormat="1" applyFont="1" applyBorder="1" applyAlignment="1" applyProtection="1">
      <alignment horizontal="center" vertical="center"/>
      <protection locked="0"/>
    </xf>
    <xf numFmtId="49" fontId="20" fillId="0" borderId="34" xfId="0" applyNumberFormat="1" applyFont="1" applyBorder="1" applyAlignment="1">
      <alignment vertical="center"/>
    </xf>
    <xf numFmtId="49" fontId="20" fillId="0" borderId="41" xfId="0" applyNumberFormat="1" applyFont="1" applyBorder="1" applyAlignment="1">
      <alignment vertical="center"/>
    </xf>
    <xf numFmtId="49" fontId="38" fillId="0" borderId="0" xfId="0" applyNumberFormat="1" applyFont="1" applyAlignment="1" applyProtection="1">
      <alignment horizontal="left" vertical="center"/>
      <protection locked="0"/>
    </xf>
    <xf numFmtId="2" fontId="38" fillId="0" borderId="0" xfId="0" applyNumberFormat="1" applyFont="1" applyAlignment="1">
      <alignment horizontal="center" vertical="center"/>
    </xf>
    <xf numFmtId="171" fontId="3" fillId="0" borderId="10" xfId="4" applyNumberFormat="1" applyFont="1" applyBorder="1" applyAlignment="1" applyProtection="1">
      <alignment horizontal="center" vertical="center"/>
      <protection locked="0"/>
    </xf>
    <xf numFmtId="1" fontId="3" fillId="0" borderId="12" xfId="4" quotePrefix="1" applyNumberFormat="1" applyFont="1" applyBorder="1" applyAlignment="1" applyProtection="1">
      <alignment horizontal="center" vertical="center"/>
      <protection locked="0"/>
    </xf>
    <xf numFmtId="49" fontId="4" fillId="0" borderId="0" xfId="2" applyNumberFormat="1" applyBorder="1" applyAlignment="1">
      <alignment horizontal="center" vertical="center"/>
      <protection locked="0"/>
    </xf>
    <xf numFmtId="49" fontId="48" fillId="0" borderId="12" xfId="2" applyNumberFormat="1" applyFont="1" applyBorder="1" applyAlignment="1">
      <alignment horizontal="center" vertical="center"/>
      <protection locked="0"/>
    </xf>
    <xf numFmtId="49" fontId="45" fillId="0" borderId="0" xfId="2" applyNumberFormat="1" applyFont="1" applyBorder="1" applyAlignment="1">
      <alignment horizontal="center" vertical="center"/>
      <protection locked="0"/>
    </xf>
    <xf numFmtId="49" fontId="42" fillId="0" borderId="0" xfId="2" applyNumberFormat="1" applyFont="1" applyBorder="1" applyAlignment="1">
      <alignment horizontal="center" vertical="center"/>
      <protection locked="0"/>
    </xf>
    <xf numFmtId="0" fontId="18" fillId="0" borderId="4" xfId="0" applyFont="1" applyBorder="1" applyAlignment="1" applyProtection="1">
      <alignment horizontal="center" vertical="center"/>
      <protection locked="0"/>
    </xf>
    <xf numFmtId="1" fontId="44" fillId="0" borderId="0" xfId="0" applyNumberFormat="1" applyFont="1" applyAlignment="1">
      <alignment horizontal="center"/>
    </xf>
    <xf numFmtId="49" fontId="46" fillId="0" borderId="0" xfId="2" applyNumberFormat="1" applyFont="1" applyBorder="1" applyAlignment="1">
      <alignment horizontal="center" vertical="center"/>
      <protection locked="0"/>
    </xf>
    <xf numFmtId="0" fontId="12" fillId="0" borderId="19" xfId="0" applyFont="1" applyBorder="1" applyAlignment="1" applyProtection="1">
      <alignment horizontal="center" vertical="center" wrapText="1"/>
      <protection locked="0"/>
    </xf>
    <xf numFmtId="1" fontId="25" fillId="0" borderId="1" xfId="0" applyNumberFormat="1" applyFont="1" applyBorder="1" applyAlignment="1">
      <alignment horizontal="center" vertical="center"/>
    </xf>
    <xf numFmtId="2" fontId="12" fillId="0" borderId="30" xfId="0" applyNumberFormat="1" applyFont="1" applyBorder="1" applyAlignment="1" applyProtection="1">
      <alignment horizontal="center" vertical="center" wrapText="1"/>
      <protection locked="0"/>
    </xf>
    <xf numFmtId="49" fontId="48" fillId="0" borderId="0" xfId="2" applyNumberFormat="1" applyFont="1" applyBorder="1" applyAlignment="1">
      <alignment horizontal="center" vertical="center"/>
      <protection locked="0"/>
    </xf>
    <xf numFmtId="165" fontId="38" fillId="0" borderId="0" xfId="4" applyNumberFormat="1" applyFont="1" applyAlignment="1">
      <alignment horizontal="center" vertical="center"/>
    </xf>
    <xf numFmtId="2" fontId="24" fillId="0" borderId="13" xfId="4" applyNumberFormat="1" applyFont="1" applyBorder="1" applyAlignment="1">
      <alignment horizontal="center" vertical="center"/>
    </xf>
    <xf numFmtId="3" fontId="3" fillId="0" borderId="14" xfId="4" applyNumberFormat="1" applyFont="1" applyBorder="1" applyAlignment="1">
      <alignment horizontal="center" vertical="center"/>
    </xf>
    <xf numFmtId="164" fontId="38" fillId="0" borderId="0" xfId="0" applyNumberFormat="1" applyFont="1" applyAlignment="1" applyProtection="1">
      <alignment horizontal="center" vertical="center"/>
      <protection locked="0"/>
    </xf>
    <xf numFmtId="0" fontId="38" fillId="0" borderId="0" xfId="0" applyFont="1" applyAlignment="1" applyProtection="1">
      <alignment horizontal="left"/>
      <protection locked="0"/>
    </xf>
    <xf numFmtId="171" fontId="38" fillId="0" borderId="2" xfId="0" applyNumberFormat="1" applyFont="1" applyBorder="1" applyAlignment="1" applyProtection="1">
      <alignment horizontal="center" vertical="center"/>
      <protection locked="0"/>
    </xf>
    <xf numFmtId="171" fontId="38" fillId="0" borderId="0" xfId="0" applyNumberFormat="1" applyFont="1" applyAlignment="1">
      <alignment horizontal="center" vertical="center"/>
    </xf>
    <xf numFmtId="168" fontId="38" fillId="0" borderId="0" xfId="0" applyNumberFormat="1" applyFont="1" applyAlignment="1" applyProtection="1">
      <alignment horizontal="center" vertical="center"/>
      <protection locked="0"/>
    </xf>
    <xf numFmtId="4" fontId="38" fillId="0" borderId="0" xfId="0" applyNumberFormat="1" applyFont="1" applyAlignment="1">
      <alignment horizontal="center" vertical="center"/>
    </xf>
    <xf numFmtId="165" fontId="3" fillId="0" borderId="0" xfId="4" applyNumberFormat="1" applyFont="1" applyAlignment="1" applyProtection="1">
      <alignment horizontal="right" vertical="center"/>
      <protection locked="0"/>
    </xf>
    <xf numFmtId="171" fontId="44" fillId="0" borderId="10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Protection="1">
      <protection locked="0"/>
    </xf>
    <xf numFmtId="49" fontId="20" fillId="0" borderId="0" xfId="0" applyNumberFormat="1" applyFont="1" applyAlignment="1">
      <alignment horizontal="right" vertical="center"/>
    </xf>
    <xf numFmtId="3" fontId="38" fillId="0" borderId="0" xfId="4" applyNumberFormat="1" applyFont="1" applyAlignment="1" applyProtection="1">
      <alignment horizontal="center" vertical="center"/>
      <protection locked="0"/>
    </xf>
    <xf numFmtId="49" fontId="61" fillId="0" borderId="0" xfId="4" applyNumberFormat="1" applyFont="1" applyAlignment="1" applyProtection="1">
      <alignment horizontal="left" vertical="center"/>
      <protection locked="0"/>
    </xf>
    <xf numFmtId="49" fontId="61" fillId="0" borderId="12" xfId="4" applyNumberFormat="1" applyFont="1" applyBorder="1" applyAlignment="1" applyProtection="1">
      <alignment horizontal="left" vertical="center"/>
      <protection locked="0"/>
    </xf>
    <xf numFmtId="49" fontId="61" fillId="0" borderId="12" xfId="4" applyNumberFormat="1" applyFont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center"/>
      <protection locked="0"/>
    </xf>
    <xf numFmtId="49" fontId="62" fillId="0" borderId="0" xfId="4" applyNumberFormat="1" applyFont="1" applyAlignment="1" applyProtection="1">
      <alignment horizontal="center" vertical="center"/>
      <protection locked="0"/>
    </xf>
    <xf numFmtId="1" fontId="62" fillId="0" borderId="0" xfId="4" applyNumberFormat="1" applyFont="1" applyAlignment="1" applyProtection="1">
      <alignment horizontal="center" vertical="center"/>
      <protection locked="0"/>
    </xf>
    <xf numFmtId="49" fontId="62" fillId="0" borderId="0" xfId="4" applyNumberFormat="1" applyFont="1" applyAlignment="1" applyProtection="1">
      <alignment horizontal="left" vertical="center"/>
      <protection locked="0"/>
    </xf>
    <xf numFmtId="2" fontId="62" fillId="0" borderId="0" xfId="4" applyNumberFormat="1" applyFont="1" applyAlignment="1" applyProtection="1">
      <alignment horizontal="center" vertical="center"/>
      <protection locked="0"/>
    </xf>
    <xf numFmtId="1" fontId="62" fillId="0" borderId="0" xfId="4" applyNumberFormat="1" applyFont="1" applyAlignment="1">
      <alignment horizontal="center" vertical="center"/>
    </xf>
    <xf numFmtId="164" fontId="62" fillId="0" borderId="0" xfId="4" applyNumberFormat="1" applyFont="1" applyAlignment="1" applyProtection="1">
      <alignment horizontal="center" vertical="center"/>
      <protection locked="0"/>
    </xf>
    <xf numFmtId="171" fontId="62" fillId="0" borderId="2" xfId="4" applyNumberFormat="1" applyFont="1" applyBorder="1" applyAlignment="1" applyProtection="1">
      <alignment horizontal="center" vertical="center"/>
      <protection locked="0"/>
    </xf>
    <xf numFmtId="171" fontId="62" fillId="0" borderId="5" xfId="0" applyNumberFormat="1" applyFont="1" applyBorder="1" applyAlignment="1">
      <alignment horizontal="center" vertical="center"/>
    </xf>
    <xf numFmtId="3" fontId="62" fillId="0" borderId="0" xfId="4" applyNumberFormat="1" applyFont="1" applyAlignment="1">
      <alignment horizontal="center" vertical="center"/>
    </xf>
    <xf numFmtId="1" fontId="62" fillId="0" borderId="0" xfId="4" applyNumberFormat="1" applyFont="1" applyAlignment="1" applyProtection="1">
      <alignment horizontal="right" vertical="center"/>
      <protection locked="0"/>
    </xf>
    <xf numFmtId="4" fontId="62" fillId="0" borderId="0" xfId="4" applyNumberFormat="1" applyFont="1" applyAlignment="1" applyProtection="1">
      <alignment horizontal="right" vertical="center"/>
      <protection locked="0"/>
    </xf>
    <xf numFmtId="0" fontId="62" fillId="0" borderId="0" xfId="0" applyFont="1" applyAlignment="1" applyProtection="1">
      <alignment horizontal="center"/>
      <protection locked="0"/>
    </xf>
    <xf numFmtId="0" fontId="62" fillId="0" borderId="0" xfId="0" applyFont="1" applyProtection="1">
      <protection locked="0"/>
    </xf>
    <xf numFmtId="49" fontId="62" fillId="0" borderId="12" xfId="4" applyNumberFormat="1" applyFont="1" applyBorder="1" applyAlignment="1" applyProtection="1">
      <alignment horizontal="center" vertical="center"/>
      <protection locked="0"/>
    </xf>
    <xf numFmtId="1" fontId="62" fillId="0" borderId="12" xfId="0" applyNumberFormat="1" applyFont="1" applyBorder="1" applyAlignment="1">
      <alignment horizontal="center"/>
    </xf>
    <xf numFmtId="49" fontId="62" fillId="0" borderId="12" xfId="4" applyNumberFormat="1" applyFont="1" applyBorder="1" applyAlignment="1" applyProtection="1">
      <alignment horizontal="left" vertical="center"/>
      <protection locked="0"/>
    </xf>
    <xf numFmtId="2" fontId="62" fillId="0" borderId="12" xfId="4" applyNumberFormat="1" applyFont="1" applyBorder="1" applyAlignment="1" applyProtection="1">
      <alignment horizontal="center" vertical="center"/>
      <protection locked="0"/>
    </xf>
    <xf numFmtId="1" fontId="62" fillId="0" borderId="12" xfId="4" applyNumberFormat="1" applyFont="1" applyBorder="1" applyAlignment="1" applyProtection="1">
      <alignment horizontal="center" vertical="center"/>
      <protection locked="0"/>
    </xf>
    <xf numFmtId="1" fontId="62" fillId="0" borderId="12" xfId="4" applyNumberFormat="1" applyFont="1" applyBorder="1" applyAlignment="1">
      <alignment horizontal="center" vertical="center"/>
    </xf>
    <xf numFmtId="164" fontId="62" fillId="0" borderId="12" xfId="4" applyNumberFormat="1" applyFont="1" applyBorder="1" applyAlignment="1" applyProtection="1">
      <alignment horizontal="center" vertical="center"/>
      <protection locked="0"/>
    </xf>
    <xf numFmtId="49" fontId="63" fillId="0" borderId="12" xfId="2" applyNumberFormat="1" applyFont="1" applyBorder="1" applyAlignment="1">
      <alignment horizontal="center" vertical="center"/>
      <protection locked="0"/>
    </xf>
    <xf numFmtId="3" fontId="62" fillId="0" borderId="12" xfId="4" applyNumberFormat="1" applyFont="1" applyBorder="1" applyAlignment="1">
      <alignment horizontal="center" vertical="center"/>
    </xf>
    <xf numFmtId="1" fontId="62" fillId="0" borderId="12" xfId="4" applyNumberFormat="1" applyFont="1" applyBorder="1" applyAlignment="1" applyProtection="1">
      <alignment horizontal="right" vertical="center"/>
      <protection locked="0"/>
    </xf>
    <xf numFmtId="4" fontId="62" fillId="0" borderId="12" xfId="4" applyNumberFormat="1" applyFont="1" applyBorder="1" applyAlignment="1" applyProtection="1">
      <alignment horizontal="right" vertical="center"/>
      <protection locked="0"/>
    </xf>
    <xf numFmtId="165" fontId="62" fillId="0" borderId="0" xfId="4" applyNumberFormat="1" applyFont="1" applyAlignment="1" applyProtection="1">
      <alignment horizontal="right" vertical="center"/>
      <protection locked="0"/>
    </xf>
    <xf numFmtId="165" fontId="62" fillId="0" borderId="0" xfId="4" applyNumberFormat="1" applyFont="1" applyAlignment="1" applyProtection="1">
      <alignment horizontal="center" vertical="center"/>
      <protection locked="0"/>
    </xf>
    <xf numFmtId="165" fontId="62" fillId="0" borderId="12" xfId="4" applyNumberFormat="1" applyFont="1" applyBorder="1" applyAlignment="1" applyProtection="1">
      <alignment horizontal="center" vertical="center"/>
      <protection locked="0"/>
    </xf>
    <xf numFmtId="1" fontId="62" fillId="0" borderId="0" xfId="0" applyNumberFormat="1" applyFont="1" applyAlignment="1">
      <alignment horizontal="center"/>
    </xf>
    <xf numFmtId="49" fontId="63" fillId="0" borderId="0" xfId="2" applyNumberFormat="1" applyFont="1" applyBorder="1" applyAlignment="1">
      <alignment horizontal="center" vertical="center"/>
      <protection locked="0"/>
    </xf>
    <xf numFmtId="1" fontId="39" fillId="0" borderId="0" xfId="4" applyNumberFormat="1" applyFont="1" applyAlignment="1">
      <alignment horizontal="center" vertical="center"/>
    </xf>
    <xf numFmtId="165" fontId="39" fillId="0" borderId="0" xfId="4" applyNumberFormat="1" applyFont="1" applyAlignment="1" applyProtection="1">
      <alignment horizontal="center" vertical="center"/>
      <protection locked="0"/>
    </xf>
    <xf numFmtId="49" fontId="62" fillId="0" borderId="0" xfId="0" applyNumberFormat="1" applyFont="1" applyAlignment="1" applyProtection="1">
      <alignment horizontal="center" vertical="center"/>
      <protection locked="0"/>
    </xf>
    <xf numFmtId="2" fontId="62" fillId="0" borderId="0" xfId="0" applyNumberFormat="1" applyFont="1" applyAlignment="1" applyProtection="1">
      <alignment horizontal="center" vertical="center"/>
      <protection locked="0"/>
    </xf>
    <xf numFmtId="49" fontId="63" fillId="0" borderId="0" xfId="2" applyNumberFormat="1" applyFont="1" applyAlignment="1">
      <alignment horizontal="center" vertical="center"/>
      <protection locked="0"/>
    </xf>
    <xf numFmtId="2" fontId="62" fillId="0" borderId="12" xfId="0" applyNumberFormat="1" applyFont="1" applyBorder="1" applyAlignment="1" applyProtection="1">
      <alignment horizontal="center" vertical="center"/>
      <protection locked="0"/>
    </xf>
    <xf numFmtId="49" fontId="39" fillId="0" borderId="0" xfId="4" applyNumberFormat="1" applyFont="1" applyAlignment="1">
      <alignment horizontal="center" vertical="center"/>
    </xf>
    <xf numFmtId="49" fontId="39" fillId="0" borderId="0" xfId="0" applyNumberFormat="1" applyFont="1" applyAlignment="1" applyProtection="1">
      <alignment horizontal="center" vertical="center"/>
      <protection locked="0"/>
    </xf>
    <xf numFmtId="2" fontId="39" fillId="0" borderId="0" xfId="0" applyNumberFormat="1" applyFont="1" applyAlignment="1" applyProtection="1">
      <alignment horizontal="center" vertical="center"/>
      <protection locked="0"/>
    </xf>
    <xf numFmtId="1" fontId="39" fillId="0" borderId="0" xfId="0" applyNumberFormat="1" applyFont="1" applyAlignment="1" applyProtection="1">
      <alignment horizontal="right" vertical="center"/>
      <protection locked="0"/>
    </xf>
    <xf numFmtId="164" fontId="3" fillId="0" borderId="0" xfId="4" applyNumberFormat="1" applyFont="1" applyAlignment="1">
      <alignment horizontal="center" vertical="center"/>
    </xf>
    <xf numFmtId="164" fontId="3" fillId="0" borderId="12" xfId="4" applyNumberFormat="1" applyFont="1" applyBorder="1" applyAlignment="1">
      <alignment horizontal="center" vertical="center"/>
    </xf>
    <xf numFmtId="165" fontId="64" fillId="0" borderId="2" xfId="0" applyNumberFormat="1" applyFont="1" applyBorder="1" applyAlignment="1" applyProtection="1">
      <alignment horizontal="center" vertical="center" wrapText="1"/>
      <protection locked="0"/>
    </xf>
    <xf numFmtId="168" fontId="64" fillId="0" borderId="39" xfId="0" applyNumberFormat="1" applyFont="1" applyBorder="1" applyAlignment="1" applyProtection="1">
      <alignment horizontal="center" vertical="center"/>
      <protection locked="0"/>
    </xf>
    <xf numFmtId="15" fontId="28" fillId="5" borderId="2" xfId="0" quotePrefix="1" applyNumberFormat="1" applyFont="1" applyFill="1" applyBorder="1" applyAlignment="1">
      <alignment horizontal="center" vertical="center"/>
    </xf>
    <xf numFmtId="49" fontId="26" fillId="10" borderId="1" xfId="0" applyNumberFormat="1" applyFont="1" applyFill="1" applyBorder="1" applyAlignment="1">
      <alignment horizontal="left" vertical="center"/>
    </xf>
    <xf numFmtId="49" fontId="26" fillId="10" borderId="2" xfId="0" applyNumberFormat="1" applyFont="1" applyFill="1" applyBorder="1" applyAlignment="1">
      <alignment horizontal="left" vertical="center"/>
    </xf>
    <xf numFmtId="49" fontId="5" fillId="0" borderId="22" xfId="0" quotePrefix="1" applyNumberFormat="1" applyFont="1" applyBorder="1" applyAlignment="1">
      <alignment horizontal="left" vertical="center"/>
    </xf>
    <xf numFmtId="2" fontId="39" fillId="0" borderId="12" xfId="0" applyNumberFormat="1" applyFont="1" applyBorder="1" applyAlignment="1" applyProtection="1">
      <alignment horizontal="center" vertical="center"/>
      <protection locked="0"/>
    </xf>
    <xf numFmtId="3" fontId="39" fillId="0" borderId="0" xfId="0" applyNumberFormat="1" applyFont="1" applyAlignment="1">
      <alignment horizontal="center" vertical="center"/>
    </xf>
    <xf numFmtId="49" fontId="3" fillId="0" borderId="12" xfId="4" applyNumberFormat="1" applyFont="1" applyBorder="1" applyAlignment="1">
      <alignment horizontal="center" vertical="center"/>
    </xf>
    <xf numFmtId="165" fontId="27" fillId="0" borderId="2" xfId="0" applyNumberFormat="1" applyFont="1" applyBorder="1" applyAlignment="1" applyProtection="1">
      <alignment horizontal="center" vertical="center" wrapText="1"/>
      <protection locked="0"/>
    </xf>
    <xf numFmtId="0" fontId="30" fillId="0" borderId="19" xfId="0" applyFont="1" applyBorder="1" applyAlignment="1" applyProtection="1">
      <alignment horizontal="center" vertical="center" wrapText="1"/>
      <protection locked="0"/>
    </xf>
    <xf numFmtId="49" fontId="38" fillId="0" borderId="12" xfId="4" applyNumberFormat="1" applyFont="1" applyBorder="1" applyAlignment="1" applyProtection="1">
      <alignment horizontal="center" vertical="center"/>
      <protection locked="0"/>
    </xf>
    <xf numFmtId="1" fontId="38" fillId="0" borderId="12" xfId="0" applyNumberFormat="1" applyFont="1" applyBorder="1" applyAlignment="1">
      <alignment horizontal="center"/>
    </xf>
    <xf numFmtId="1" fontId="38" fillId="0" borderId="12" xfId="4" applyNumberFormat="1" applyFont="1" applyBorder="1" applyAlignment="1" applyProtection="1">
      <alignment horizontal="center" vertical="center"/>
      <protection locked="0"/>
    </xf>
    <xf numFmtId="49" fontId="38" fillId="0" borderId="12" xfId="4" applyNumberFormat="1" applyFont="1" applyBorder="1" applyAlignment="1" applyProtection="1">
      <alignment horizontal="left" vertical="center"/>
      <protection locked="0"/>
    </xf>
    <xf numFmtId="1" fontId="38" fillId="0" borderId="12" xfId="4" applyNumberFormat="1" applyFont="1" applyBorder="1" applyAlignment="1">
      <alignment horizontal="center" vertical="center"/>
    </xf>
    <xf numFmtId="164" fontId="38" fillId="0" borderId="12" xfId="4" applyNumberFormat="1" applyFont="1" applyBorder="1" applyAlignment="1" applyProtection="1">
      <alignment horizontal="center" vertical="center"/>
      <protection locked="0"/>
    </xf>
    <xf numFmtId="3" fontId="38" fillId="0" borderId="12" xfId="4" applyNumberFormat="1" applyFont="1" applyBorder="1" applyAlignment="1">
      <alignment horizontal="center" vertical="center"/>
    </xf>
    <xf numFmtId="1" fontId="38" fillId="0" borderId="12" xfId="4" applyNumberFormat="1" applyFont="1" applyBorder="1" applyAlignment="1" applyProtection="1">
      <alignment horizontal="right" vertical="center"/>
      <protection locked="0"/>
    </xf>
    <xf numFmtId="4" fontId="38" fillId="0" borderId="12" xfId="4" applyNumberFormat="1" applyFont="1" applyBorder="1" applyAlignment="1" applyProtection="1">
      <alignment horizontal="right" vertical="center"/>
      <protection locked="0"/>
    </xf>
    <xf numFmtId="1" fontId="44" fillId="0" borderId="12" xfId="4" applyNumberFormat="1" applyFont="1" applyBorder="1" applyAlignment="1">
      <alignment horizontal="center" vertical="center"/>
    </xf>
    <xf numFmtId="0" fontId="65" fillId="0" borderId="4" xfId="0" applyFont="1" applyBorder="1" applyAlignment="1" applyProtection="1">
      <alignment horizontal="center" vertical="center" wrapText="1"/>
      <protection locked="0"/>
    </xf>
    <xf numFmtId="49" fontId="61" fillId="0" borderId="0" xfId="4" applyNumberFormat="1" applyFont="1" applyAlignment="1" applyProtection="1">
      <alignment horizontal="center" vertical="center"/>
      <protection locked="0"/>
    </xf>
    <xf numFmtId="165" fontId="67" fillId="0" borderId="2" xfId="0" applyNumberFormat="1" applyFont="1" applyBorder="1" applyAlignment="1" applyProtection="1">
      <alignment horizontal="center" vertical="center"/>
      <protection locked="0"/>
    </xf>
    <xf numFmtId="49" fontId="12" fillId="0" borderId="2" xfId="0" applyNumberFormat="1" applyFont="1" applyBorder="1" applyAlignment="1" applyProtection="1">
      <alignment horizontal="center" vertical="center"/>
      <protection locked="0"/>
    </xf>
    <xf numFmtId="49" fontId="18" fillId="0" borderId="2" xfId="0" applyNumberFormat="1" applyFont="1" applyBorder="1" applyAlignment="1" applyProtection="1">
      <alignment horizontal="center" vertical="center"/>
      <protection locked="0"/>
    </xf>
    <xf numFmtId="49" fontId="12" fillId="0" borderId="26" xfId="0" applyNumberFormat="1" applyFont="1" applyBorder="1" applyAlignment="1" applyProtection="1">
      <alignment horizontal="center" vertical="center" wrapText="1"/>
      <protection locked="0"/>
    </xf>
    <xf numFmtId="49" fontId="18" fillId="0" borderId="39" xfId="0" applyNumberFormat="1" applyFont="1" applyBorder="1" applyAlignment="1" applyProtection="1">
      <alignment horizontal="center" vertical="center" wrapText="1"/>
      <protection locked="0"/>
    </xf>
    <xf numFmtId="2" fontId="12" fillId="0" borderId="39" xfId="0" applyNumberFormat="1" applyFont="1" applyBorder="1" applyAlignment="1" applyProtection="1">
      <alignment horizontal="center" vertical="center" wrapText="1"/>
      <protection locked="0"/>
    </xf>
    <xf numFmtId="165" fontId="38" fillId="0" borderId="12" xfId="4" applyNumberFormat="1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>
      <alignment horizontal="center"/>
    </xf>
    <xf numFmtId="49" fontId="25" fillId="0" borderId="27" xfId="0" applyNumberFormat="1" applyFont="1" applyBorder="1" applyAlignment="1" applyProtection="1">
      <alignment horizontal="center" vertical="center"/>
      <protection locked="0"/>
    </xf>
    <xf numFmtId="2" fontId="12" fillId="0" borderId="23" xfId="0" applyNumberFormat="1" applyFont="1" applyBorder="1" applyAlignment="1" applyProtection="1">
      <alignment horizontal="center" vertical="center" wrapText="1"/>
      <protection locked="0"/>
    </xf>
    <xf numFmtId="171" fontId="3" fillId="0" borderId="9" xfId="0" applyNumberFormat="1" applyFont="1" applyBorder="1" applyAlignment="1" applyProtection="1">
      <alignment horizontal="center" vertical="center"/>
      <protection locked="0"/>
    </xf>
    <xf numFmtId="171" fontId="3" fillId="0" borderId="12" xfId="0" applyNumberFormat="1" applyFont="1" applyBorder="1" applyAlignment="1">
      <alignment horizontal="center" vertical="center"/>
    </xf>
    <xf numFmtId="0" fontId="67" fillId="0" borderId="19" xfId="0" applyFont="1" applyBorder="1" applyAlignment="1" applyProtection="1">
      <alignment horizontal="center" vertical="center" wrapText="1"/>
      <protection locked="0"/>
    </xf>
    <xf numFmtId="0" fontId="12" fillId="13" borderId="19" xfId="0" applyFont="1" applyFill="1" applyBorder="1" applyAlignment="1" applyProtection="1">
      <alignment horizontal="center" vertical="center" wrapText="1"/>
      <protection locked="0"/>
    </xf>
    <xf numFmtId="0" fontId="12" fillId="13" borderId="11" xfId="0" applyFont="1" applyFill="1" applyBorder="1" applyAlignment="1" applyProtection="1">
      <alignment horizontal="center" vertical="center" wrapText="1"/>
      <protection locked="0"/>
    </xf>
    <xf numFmtId="0" fontId="69" fillId="0" borderId="19" xfId="0" applyFont="1" applyBorder="1" applyAlignment="1" applyProtection="1">
      <alignment horizontal="center" vertical="center" wrapText="1"/>
      <protection locked="0"/>
    </xf>
    <xf numFmtId="0" fontId="70" fillId="0" borderId="4" xfId="0" applyFont="1" applyBorder="1" applyAlignment="1" applyProtection="1">
      <alignment horizontal="center" vertical="center" wrapText="1"/>
      <protection locked="0"/>
    </xf>
    <xf numFmtId="0" fontId="69" fillId="0" borderId="4" xfId="0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170" fontId="38" fillId="0" borderId="2" xfId="0" applyNumberFormat="1" applyFont="1" applyBorder="1" applyAlignment="1" applyProtection="1">
      <alignment horizontal="center" vertical="center"/>
      <protection locked="0"/>
    </xf>
    <xf numFmtId="2" fontId="38" fillId="0" borderId="12" xfId="4" applyNumberFormat="1" applyFont="1" applyBorder="1" applyAlignment="1">
      <alignment horizontal="center" vertical="center"/>
    </xf>
    <xf numFmtId="3" fontId="38" fillId="0" borderId="12" xfId="4" applyNumberFormat="1" applyFont="1" applyBorder="1" applyAlignment="1" applyProtection="1">
      <alignment horizontal="center" vertical="center"/>
      <protection locked="0"/>
    </xf>
    <xf numFmtId="49" fontId="38" fillId="0" borderId="14" xfId="4" applyNumberFormat="1" applyFont="1" applyBorder="1" applyAlignment="1" applyProtection="1">
      <alignment horizontal="left" vertical="center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2" fontId="12" fillId="0" borderId="40" xfId="0" applyNumberFormat="1" applyFont="1" applyBorder="1" applyAlignment="1" applyProtection="1">
      <alignment horizontal="center" vertical="center" wrapText="1"/>
      <protection locked="0"/>
    </xf>
    <xf numFmtId="0" fontId="69" fillId="0" borderId="11" xfId="0" applyFont="1" applyBorder="1" applyAlignment="1" applyProtection="1">
      <alignment horizontal="center" vertical="center" wrapText="1"/>
      <protection locked="0"/>
    </xf>
    <xf numFmtId="0" fontId="71" fillId="0" borderId="4" xfId="0" applyFont="1" applyBorder="1" applyAlignment="1" applyProtection="1">
      <alignment horizontal="center" vertical="center" wrapText="1"/>
      <protection locked="0"/>
    </xf>
    <xf numFmtId="0" fontId="71" fillId="0" borderId="19" xfId="0" applyFont="1" applyBorder="1" applyAlignment="1" applyProtection="1">
      <alignment horizontal="center" vertical="center" wrapText="1"/>
      <protection locked="0"/>
    </xf>
    <xf numFmtId="49" fontId="38" fillId="0" borderId="0" xfId="4" applyNumberFormat="1" applyFont="1" applyAlignment="1">
      <alignment horizontal="center" vertical="center"/>
    </xf>
    <xf numFmtId="1" fontId="38" fillId="0" borderId="0" xfId="0" applyNumberFormat="1" applyFont="1" applyAlignment="1" applyProtection="1">
      <alignment horizontal="right" vertical="center"/>
      <protection locked="0"/>
    </xf>
    <xf numFmtId="49" fontId="38" fillId="0" borderId="12" xfId="4" applyNumberFormat="1" applyFont="1" applyBorder="1" applyAlignment="1">
      <alignment horizontal="center" vertical="center"/>
    </xf>
    <xf numFmtId="49" fontId="38" fillId="0" borderId="12" xfId="0" applyNumberFormat="1" applyFont="1" applyBorder="1" applyAlignment="1" applyProtection="1">
      <alignment horizontal="center" vertical="center"/>
      <protection locked="0"/>
    </xf>
    <xf numFmtId="2" fontId="38" fillId="0" borderId="12" xfId="0" applyNumberFormat="1" applyFont="1" applyBorder="1" applyAlignment="1" applyProtection="1">
      <alignment horizontal="center" vertical="center"/>
      <protection locked="0"/>
    </xf>
    <xf numFmtId="3" fontId="38" fillId="0" borderId="12" xfId="0" applyNumberFormat="1" applyFont="1" applyBorder="1" applyAlignment="1">
      <alignment horizontal="center" vertical="center"/>
    </xf>
    <xf numFmtId="1" fontId="38" fillId="0" borderId="12" xfId="0" applyNumberFormat="1" applyFont="1" applyBorder="1" applyAlignment="1" applyProtection="1">
      <alignment horizontal="right" vertical="center"/>
      <protection locked="0"/>
    </xf>
    <xf numFmtId="1" fontId="38" fillId="0" borderId="0" xfId="0" applyNumberFormat="1" applyFont="1" applyAlignment="1" applyProtection="1">
      <alignment horizontal="center" vertical="center"/>
      <protection locked="0"/>
    </xf>
    <xf numFmtId="1" fontId="38" fillId="0" borderId="14" xfId="4" applyNumberFormat="1" applyFont="1" applyBorder="1" applyAlignment="1">
      <alignment horizontal="center" vertical="center"/>
    </xf>
    <xf numFmtId="3" fontId="38" fillId="0" borderId="14" xfId="4" applyNumberFormat="1" applyFont="1" applyBorder="1" applyAlignment="1">
      <alignment horizontal="center" vertical="center"/>
    </xf>
    <xf numFmtId="170" fontId="39" fillId="0" borderId="2" xfId="0" applyNumberFormat="1" applyFont="1" applyBorder="1" applyAlignment="1" applyProtection="1">
      <alignment horizontal="center" vertical="center"/>
      <protection locked="0"/>
    </xf>
    <xf numFmtId="0" fontId="72" fillId="0" borderId="4" xfId="0" applyFont="1" applyBorder="1" applyAlignment="1" applyProtection="1">
      <alignment horizontal="center" vertical="center" wrapText="1"/>
      <protection locked="0"/>
    </xf>
    <xf numFmtId="0" fontId="73" fillId="0" borderId="19" xfId="0" applyFont="1" applyBorder="1" applyAlignment="1" applyProtection="1">
      <alignment horizontal="center" vertical="center" wrapText="1"/>
      <protection locked="0"/>
    </xf>
    <xf numFmtId="0" fontId="73" fillId="0" borderId="4" xfId="0" applyFont="1" applyBorder="1" applyAlignment="1" applyProtection="1">
      <alignment horizontal="center" vertical="center" wrapText="1"/>
      <protection locked="0"/>
    </xf>
    <xf numFmtId="0" fontId="73" fillId="0" borderId="2" xfId="0" applyFont="1" applyBorder="1" applyAlignment="1" applyProtection="1">
      <alignment horizontal="center" vertical="center" wrapText="1"/>
      <protection locked="0"/>
    </xf>
    <xf numFmtId="49" fontId="4" fillId="0" borderId="12" xfId="2" applyNumberFormat="1" applyFill="1" applyBorder="1" applyAlignment="1">
      <alignment horizontal="center" vertical="center"/>
      <protection locked="0"/>
    </xf>
    <xf numFmtId="171" fontId="6" fillId="0" borderId="9" xfId="0" applyNumberFormat="1" applyFont="1" applyBorder="1" applyAlignment="1">
      <alignment horizontal="center" vertical="center"/>
    </xf>
    <xf numFmtId="49" fontId="74" fillId="0" borderId="0" xfId="7" applyNumberFormat="1" applyFont="1" applyFill="1" applyBorder="1" applyAlignment="1" applyProtection="1">
      <alignment horizontal="center" vertical="center"/>
      <protection locked="0"/>
    </xf>
    <xf numFmtId="49" fontId="74" fillId="0" borderId="0" xfId="7" applyNumberFormat="1" applyFont="1" applyFill="1" applyBorder="1" applyAlignment="1" applyProtection="1">
      <alignment horizontal="left" vertical="center"/>
      <protection locked="0"/>
    </xf>
    <xf numFmtId="1" fontId="74" fillId="0" borderId="0" xfId="7" applyNumberFormat="1" applyFont="1" applyFill="1" applyBorder="1" applyAlignment="1">
      <alignment horizontal="center"/>
    </xf>
    <xf numFmtId="2" fontId="74" fillId="0" borderId="0" xfId="7" applyNumberFormat="1" applyFont="1" applyFill="1" applyBorder="1" applyAlignment="1" applyProtection="1">
      <alignment horizontal="center" vertical="center"/>
      <protection locked="0"/>
    </xf>
    <xf numFmtId="1" fontId="74" fillId="0" borderId="0" xfId="7" applyNumberFormat="1" applyFont="1" applyFill="1" applyBorder="1" applyAlignment="1" applyProtection="1">
      <alignment horizontal="center" vertical="center"/>
      <protection locked="0"/>
    </xf>
    <xf numFmtId="1" fontId="74" fillId="0" borderId="0" xfId="7" applyNumberFormat="1" applyFont="1" applyFill="1" applyBorder="1" applyAlignment="1">
      <alignment horizontal="center" vertical="center"/>
    </xf>
    <xf numFmtId="164" fontId="74" fillId="0" borderId="0" xfId="7" applyNumberFormat="1" applyFont="1" applyFill="1" applyBorder="1" applyAlignment="1" applyProtection="1">
      <alignment horizontal="center" vertical="center"/>
      <protection locked="0"/>
    </xf>
    <xf numFmtId="171" fontId="74" fillId="0" borderId="2" xfId="7" applyNumberFormat="1" applyFont="1" applyFill="1" applyBorder="1" applyAlignment="1" applyProtection="1">
      <alignment horizontal="center" vertical="center"/>
      <protection locked="0"/>
    </xf>
    <xf numFmtId="171" fontId="74" fillId="0" borderId="5" xfId="7" applyNumberFormat="1" applyFont="1" applyFill="1" applyBorder="1" applyAlignment="1">
      <alignment horizontal="center" vertical="center"/>
    </xf>
    <xf numFmtId="3" fontId="74" fillId="0" borderId="0" xfId="7" applyNumberFormat="1" applyFont="1" applyFill="1" applyBorder="1" applyAlignment="1">
      <alignment horizontal="center" vertical="center"/>
    </xf>
    <xf numFmtId="1" fontId="74" fillId="0" borderId="0" xfId="7" applyNumberFormat="1" applyFont="1" applyFill="1" applyBorder="1" applyAlignment="1" applyProtection="1">
      <alignment horizontal="right" vertical="center"/>
      <protection locked="0"/>
    </xf>
    <xf numFmtId="4" fontId="74" fillId="0" borderId="0" xfId="7" applyNumberFormat="1" applyFont="1" applyFill="1" applyBorder="1" applyAlignment="1" applyProtection="1">
      <alignment horizontal="right" vertical="center"/>
      <protection locked="0"/>
    </xf>
    <xf numFmtId="165" fontId="74" fillId="0" borderId="0" xfId="7" applyNumberFormat="1" applyFont="1" applyFill="1" applyBorder="1" applyAlignment="1" applyProtection="1">
      <alignment horizontal="center" vertical="center"/>
      <protection locked="0"/>
    </xf>
    <xf numFmtId="0" fontId="74" fillId="0" borderId="0" xfId="7" applyFont="1" applyFill="1" applyProtection="1">
      <protection locked="0"/>
    </xf>
    <xf numFmtId="49" fontId="66" fillId="0" borderId="0" xfId="4" applyNumberFormat="1" applyFont="1" applyAlignment="1" applyProtection="1">
      <alignment horizontal="left" vertical="center"/>
      <protection locked="0"/>
    </xf>
    <xf numFmtId="49" fontId="66" fillId="0" borderId="12" xfId="4" applyNumberFormat="1" applyFont="1" applyBorder="1" applyAlignment="1" applyProtection="1">
      <alignment horizontal="left" vertical="center"/>
      <protection locked="0"/>
    </xf>
    <xf numFmtId="49" fontId="39" fillId="0" borderId="0" xfId="0" applyNumberFormat="1" applyFont="1" applyAlignment="1" applyProtection="1">
      <alignment horizontal="left" vertical="center"/>
      <protection locked="0"/>
    </xf>
    <xf numFmtId="2" fontId="39" fillId="0" borderId="0" xfId="0" applyNumberFormat="1" applyFont="1" applyAlignment="1">
      <alignment horizontal="center" vertical="center"/>
    </xf>
    <xf numFmtId="2" fontId="39" fillId="0" borderId="0" xfId="0" applyNumberFormat="1" applyFont="1" applyAlignment="1" applyProtection="1">
      <alignment horizontal="right" vertical="center"/>
      <protection locked="0"/>
    </xf>
    <xf numFmtId="4" fontId="39" fillId="0" borderId="0" xfId="0" applyNumberFormat="1" applyFont="1" applyAlignment="1" applyProtection="1">
      <alignment horizontal="right" vertical="center"/>
      <protection locked="0"/>
    </xf>
    <xf numFmtId="2" fontId="3" fillId="0" borderId="0" xfId="4" applyNumberFormat="1" applyFont="1" applyAlignment="1" applyProtection="1">
      <alignment horizontal="center" vertical="center" wrapText="1"/>
      <protection locked="0"/>
    </xf>
    <xf numFmtId="2" fontId="38" fillId="0" borderId="14" xfId="4" applyNumberFormat="1" applyFont="1" applyBorder="1" applyAlignment="1" applyProtection="1">
      <alignment horizontal="center" vertical="center" wrapText="1"/>
      <protection locked="0"/>
    </xf>
    <xf numFmtId="49" fontId="76" fillId="16" borderId="0" xfId="8" applyNumberFormat="1" applyFont="1" applyAlignment="1" applyProtection="1">
      <alignment horizontal="center" vertical="center"/>
      <protection locked="0"/>
    </xf>
    <xf numFmtId="49" fontId="76" fillId="16" borderId="0" xfId="8" applyNumberFormat="1" applyFont="1" applyAlignment="1" applyProtection="1">
      <alignment horizontal="left" vertical="center"/>
      <protection locked="0"/>
    </xf>
    <xf numFmtId="1" fontId="76" fillId="16" borderId="0" xfId="8" applyNumberFormat="1" applyFont="1" applyAlignment="1" applyProtection="1">
      <alignment horizontal="center" vertical="center"/>
      <protection locked="0"/>
    </xf>
    <xf numFmtId="2" fontId="76" fillId="16" borderId="0" xfId="8" applyNumberFormat="1" applyFont="1" applyAlignment="1" applyProtection="1">
      <alignment horizontal="center" vertical="center"/>
      <protection locked="0"/>
    </xf>
    <xf numFmtId="1" fontId="76" fillId="16" borderId="0" xfId="8" applyNumberFormat="1" applyFont="1" applyAlignment="1">
      <alignment horizontal="center" vertical="center"/>
    </xf>
    <xf numFmtId="164" fontId="76" fillId="16" borderId="0" xfId="8" applyNumberFormat="1" applyFont="1" applyAlignment="1" applyProtection="1">
      <alignment horizontal="center" vertical="center"/>
      <protection locked="0"/>
    </xf>
    <xf numFmtId="49" fontId="76" fillId="16" borderId="0" xfId="8" applyNumberFormat="1" applyFont="1" applyBorder="1" applyAlignment="1" applyProtection="1">
      <alignment horizontal="center" vertical="center"/>
      <protection locked="0"/>
    </xf>
    <xf numFmtId="171" fontId="76" fillId="16" borderId="2" xfId="8" applyNumberFormat="1" applyFont="1" applyBorder="1" applyAlignment="1" applyProtection="1">
      <alignment horizontal="center" vertical="center"/>
      <protection locked="0"/>
    </xf>
    <xf numFmtId="171" fontId="76" fillId="16" borderId="5" xfId="8" applyNumberFormat="1" applyFont="1" applyBorder="1" applyAlignment="1">
      <alignment horizontal="center" vertical="center"/>
    </xf>
    <xf numFmtId="3" fontId="76" fillId="16" borderId="0" xfId="8" applyNumberFormat="1" applyFont="1" applyAlignment="1">
      <alignment horizontal="center" vertical="center"/>
    </xf>
    <xf numFmtId="1" fontId="76" fillId="16" borderId="0" xfId="8" applyNumberFormat="1" applyFont="1" applyAlignment="1" applyProtection="1">
      <alignment horizontal="right" vertical="center"/>
      <protection locked="0"/>
    </xf>
    <xf numFmtId="4" fontId="76" fillId="16" borderId="0" xfId="8" applyNumberFormat="1" applyFont="1" applyAlignment="1" applyProtection="1">
      <alignment horizontal="right" vertical="center"/>
      <protection locked="0"/>
    </xf>
    <xf numFmtId="0" fontId="76" fillId="16" borderId="0" xfId="8" applyFont="1" applyAlignment="1" applyProtection="1">
      <alignment horizontal="left"/>
      <protection locked="0"/>
    </xf>
    <xf numFmtId="165" fontId="76" fillId="16" borderId="0" xfId="8" applyNumberFormat="1" applyFont="1" applyAlignment="1" applyProtection="1">
      <alignment horizontal="center" vertical="center"/>
      <protection locked="0"/>
    </xf>
    <xf numFmtId="0" fontId="76" fillId="16" borderId="0" xfId="8" applyFont="1" applyProtection="1">
      <protection locked="0"/>
    </xf>
    <xf numFmtId="171" fontId="76" fillId="16" borderId="18" xfId="8" applyNumberFormat="1" applyFont="1" applyBorder="1" applyAlignment="1">
      <alignment horizontal="center" vertical="center"/>
    </xf>
    <xf numFmtId="49" fontId="76" fillId="16" borderId="12" xfId="8" applyNumberFormat="1" applyFont="1" applyBorder="1" applyAlignment="1" applyProtection="1">
      <alignment horizontal="left" vertical="center"/>
      <protection locked="0"/>
    </xf>
    <xf numFmtId="1" fontId="76" fillId="16" borderId="12" xfId="8" applyNumberFormat="1" applyFont="1" applyBorder="1" applyAlignment="1">
      <alignment horizontal="center"/>
    </xf>
    <xf numFmtId="2" fontId="76" fillId="16" borderId="12" xfId="8" applyNumberFormat="1" applyFont="1" applyBorder="1" applyAlignment="1" applyProtection="1">
      <alignment horizontal="center" vertical="center"/>
      <protection locked="0"/>
    </xf>
    <xf numFmtId="1" fontId="76" fillId="16" borderId="12" xfId="8" applyNumberFormat="1" applyFont="1" applyBorder="1" applyAlignment="1" applyProtection="1">
      <alignment horizontal="center" vertical="center"/>
      <protection locked="0"/>
    </xf>
    <xf numFmtId="1" fontId="76" fillId="16" borderId="12" xfId="8" applyNumberFormat="1" applyFont="1" applyBorder="1" applyAlignment="1">
      <alignment horizontal="center" vertical="center"/>
    </xf>
    <xf numFmtId="49" fontId="76" fillId="16" borderId="12" xfId="8" applyNumberFormat="1" applyFont="1" applyBorder="1" applyAlignment="1" applyProtection="1">
      <alignment horizontal="center" vertical="center"/>
      <protection locked="0"/>
    </xf>
    <xf numFmtId="164" fontId="76" fillId="16" borderId="12" xfId="8" applyNumberFormat="1" applyFont="1" applyBorder="1" applyAlignment="1" applyProtection="1">
      <alignment horizontal="center" vertical="center"/>
      <protection locked="0"/>
    </xf>
    <xf numFmtId="3" fontId="76" fillId="16" borderId="12" xfId="8" applyNumberFormat="1" applyFont="1" applyBorder="1" applyAlignment="1">
      <alignment horizontal="center" vertical="center"/>
    </xf>
    <xf numFmtId="1" fontId="76" fillId="16" borderId="12" xfId="8" applyNumberFormat="1" applyFont="1" applyBorder="1" applyAlignment="1" applyProtection="1">
      <alignment horizontal="right" vertical="center"/>
      <protection locked="0"/>
    </xf>
    <xf numFmtId="4" fontId="76" fillId="16" borderId="12" xfId="8" applyNumberFormat="1" applyFont="1" applyBorder="1" applyAlignment="1" applyProtection="1">
      <alignment horizontal="right" vertical="center"/>
      <protection locked="0"/>
    </xf>
    <xf numFmtId="0" fontId="76" fillId="16" borderId="12" xfId="8" applyFont="1" applyBorder="1" applyProtection="1">
      <protection locked="0"/>
    </xf>
    <xf numFmtId="2" fontId="76" fillId="16" borderId="0" xfId="8" applyNumberFormat="1" applyFont="1" applyAlignment="1">
      <alignment horizontal="center" vertical="center"/>
    </xf>
    <xf numFmtId="3" fontId="76" fillId="16" borderId="0" xfId="8" applyNumberFormat="1" applyFont="1" applyAlignment="1" applyProtection="1">
      <alignment horizontal="center" vertical="center"/>
      <protection locked="0"/>
    </xf>
    <xf numFmtId="170" fontId="76" fillId="16" borderId="10" xfId="8" applyNumberFormat="1" applyFont="1" applyBorder="1" applyAlignment="1" applyProtection="1">
      <alignment horizontal="center" vertical="center"/>
      <protection locked="0"/>
    </xf>
    <xf numFmtId="2" fontId="76" fillId="16" borderId="12" xfId="8" applyNumberFormat="1" applyFont="1" applyBorder="1" applyAlignment="1">
      <alignment horizontal="center" vertical="center"/>
    </xf>
    <xf numFmtId="3" fontId="76" fillId="16" borderId="12" xfId="8" applyNumberFormat="1" applyFont="1" applyBorder="1" applyAlignment="1" applyProtection="1">
      <alignment horizontal="center" vertical="center"/>
      <protection locked="0"/>
    </xf>
    <xf numFmtId="0" fontId="76" fillId="16" borderId="2" xfId="8" applyFont="1" applyBorder="1" applyAlignment="1">
      <alignment horizontal="center"/>
    </xf>
    <xf numFmtId="166" fontId="38" fillId="0" borderId="0" xfId="4" applyNumberFormat="1" applyFont="1" applyAlignment="1" applyProtection="1">
      <alignment horizontal="center" vertical="center"/>
      <protection locked="0"/>
    </xf>
    <xf numFmtId="166" fontId="38" fillId="0" borderId="12" xfId="4" applyNumberFormat="1" applyFont="1" applyBorder="1" applyAlignment="1" applyProtection="1">
      <alignment horizontal="center" vertical="center"/>
      <protection locked="0"/>
    </xf>
    <xf numFmtId="2" fontId="27" fillId="10" borderId="2" xfId="0" applyNumberFormat="1" applyFont="1" applyFill="1" applyBorder="1" applyAlignment="1">
      <alignment horizontal="left" vertical="center"/>
    </xf>
    <xf numFmtId="3" fontId="39" fillId="0" borderId="12" xfId="4" applyNumberFormat="1" applyFont="1" applyBorder="1" applyAlignment="1" applyProtection="1">
      <alignment horizontal="center" vertical="center"/>
      <protection locked="0"/>
    </xf>
    <xf numFmtId="170" fontId="44" fillId="0" borderId="2" xfId="0" applyNumberFormat="1" applyFont="1" applyBorder="1" applyAlignment="1" applyProtection="1">
      <alignment horizontal="center" vertical="center"/>
      <protection locked="0"/>
    </xf>
    <xf numFmtId="3" fontId="44" fillId="0" borderId="12" xfId="4" applyNumberFormat="1" applyFont="1" applyBorder="1" applyAlignment="1" applyProtection="1">
      <alignment horizontal="center" vertical="center"/>
      <protection locked="0"/>
    </xf>
    <xf numFmtId="49" fontId="18" fillId="0" borderId="8" xfId="0" applyNumberFormat="1" applyFont="1" applyBorder="1" applyAlignment="1" applyProtection="1">
      <alignment horizontal="center" vertical="center" wrapText="1"/>
      <protection locked="0"/>
    </xf>
    <xf numFmtId="49" fontId="24" fillId="17" borderId="0" xfId="4" applyNumberFormat="1" applyFont="1" applyFill="1" applyAlignment="1" applyProtection="1">
      <alignment horizontal="center" vertical="center"/>
      <protection locked="0"/>
    </xf>
    <xf numFmtId="1" fontId="3" fillId="17" borderId="0" xfId="4" applyNumberFormat="1" applyFont="1" applyFill="1" applyAlignment="1" applyProtection="1">
      <alignment horizontal="center" vertical="center"/>
      <protection locked="0"/>
    </xf>
    <xf numFmtId="49" fontId="3" fillId="17" borderId="0" xfId="4" applyNumberFormat="1" applyFont="1" applyFill="1" applyAlignment="1" applyProtection="1">
      <alignment horizontal="left" vertical="center"/>
      <protection locked="0"/>
    </xf>
    <xf numFmtId="2" fontId="3" fillId="17" borderId="0" xfId="4" applyNumberFormat="1" applyFont="1" applyFill="1" applyAlignment="1" applyProtection="1">
      <alignment horizontal="center" vertical="center"/>
      <protection locked="0"/>
    </xf>
    <xf numFmtId="2" fontId="24" fillId="17" borderId="0" xfId="4" applyNumberFormat="1" applyFont="1" applyFill="1" applyAlignment="1">
      <alignment horizontal="center" vertical="center"/>
    </xf>
    <xf numFmtId="49" fontId="3" fillId="17" borderId="0" xfId="4" applyNumberFormat="1" applyFont="1" applyFill="1" applyAlignment="1" applyProtection="1">
      <alignment horizontal="center" vertical="center"/>
      <protection locked="0"/>
    </xf>
    <xf numFmtId="3" fontId="3" fillId="17" borderId="0" xfId="4" applyNumberFormat="1" applyFont="1" applyFill="1" applyAlignment="1" applyProtection="1">
      <alignment horizontal="center" vertical="center"/>
      <protection locked="0"/>
    </xf>
    <xf numFmtId="171" fontId="3" fillId="17" borderId="2" xfId="4" applyNumberFormat="1" applyFont="1" applyFill="1" applyBorder="1" applyAlignment="1" applyProtection="1">
      <alignment horizontal="center" vertical="center"/>
      <protection locked="0"/>
    </xf>
    <xf numFmtId="171" fontId="6" fillId="17" borderId="5" xfId="0" applyNumberFormat="1" applyFont="1" applyFill="1" applyBorder="1" applyAlignment="1">
      <alignment horizontal="center" vertical="center"/>
    </xf>
    <xf numFmtId="170" fontId="3" fillId="17" borderId="2" xfId="0" applyNumberFormat="1" applyFont="1" applyFill="1" applyBorder="1" applyAlignment="1" applyProtection="1">
      <alignment horizontal="center" vertical="center"/>
      <protection locked="0"/>
    </xf>
    <xf numFmtId="3" fontId="3" fillId="17" borderId="0" xfId="4" applyNumberFormat="1" applyFont="1" applyFill="1" applyAlignment="1">
      <alignment horizontal="center" vertical="center"/>
    </xf>
    <xf numFmtId="1" fontId="3" fillId="17" borderId="0" xfId="4" applyNumberFormat="1" applyFont="1" applyFill="1" applyAlignment="1" applyProtection="1">
      <alignment horizontal="right" vertical="center"/>
      <protection locked="0"/>
    </xf>
    <xf numFmtId="4" fontId="3" fillId="17" borderId="0" xfId="4" applyNumberFormat="1" applyFont="1" applyFill="1" applyAlignment="1" applyProtection="1">
      <alignment horizontal="right" vertical="center"/>
      <protection locked="0"/>
    </xf>
    <xf numFmtId="0" fontId="3" fillId="17" borderId="0" xfId="0" applyFont="1" applyFill="1" applyAlignment="1">
      <alignment horizontal="center"/>
    </xf>
    <xf numFmtId="0" fontId="24" fillId="17" borderId="0" xfId="0" applyFont="1" applyFill="1" applyProtection="1">
      <protection locked="0"/>
    </xf>
    <xf numFmtId="49" fontId="24" fillId="17" borderId="0" xfId="2" applyNumberFormat="1" applyFont="1" applyFill="1" applyAlignment="1" applyProtection="1">
      <alignment horizontal="left" vertical="center"/>
    </xf>
    <xf numFmtId="0" fontId="3" fillId="17" borderId="0" xfId="0" applyFont="1" applyFill="1" applyProtection="1">
      <protection locked="0"/>
    </xf>
    <xf numFmtId="49" fontId="24" fillId="17" borderId="12" xfId="4" applyNumberFormat="1" applyFont="1" applyFill="1" applyBorder="1" applyAlignment="1" applyProtection="1">
      <alignment horizontal="center" vertical="center"/>
      <protection locked="0"/>
    </xf>
    <xf numFmtId="1" fontId="3" fillId="17" borderId="12" xfId="0" applyNumberFormat="1" applyFont="1" applyFill="1" applyBorder="1" applyAlignment="1">
      <alignment horizontal="center"/>
    </xf>
    <xf numFmtId="49" fontId="3" fillId="17" borderId="12" xfId="4" applyNumberFormat="1" applyFont="1" applyFill="1" applyBorder="1" applyAlignment="1" applyProtection="1">
      <alignment horizontal="left" vertical="center"/>
      <protection locked="0"/>
    </xf>
    <xf numFmtId="2" fontId="3" fillId="17" borderId="12" xfId="4" applyNumberFormat="1" applyFont="1" applyFill="1" applyBorder="1" applyAlignment="1" applyProtection="1">
      <alignment horizontal="center" vertical="center"/>
      <protection locked="0"/>
    </xf>
    <xf numFmtId="2" fontId="24" fillId="17" borderId="12" xfId="4" applyNumberFormat="1" applyFont="1" applyFill="1" applyBorder="1" applyAlignment="1">
      <alignment horizontal="center" vertical="center"/>
    </xf>
    <xf numFmtId="1" fontId="3" fillId="17" borderId="12" xfId="4" applyNumberFormat="1" applyFont="1" applyFill="1" applyBorder="1" applyAlignment="1" applyProtection="1">
      <alignment horizontal="center" vertical="center"/>
      <protection locked="0"/>
    </xf>
    <xf numFmtId="49" fontId="3" fillId="17" borderId="12" xfId="4" applyNumberFormat="1" applyFont="1" applyFill="1" applyBorder="1" applyAlignment="1" applyProtection="1">
      <alignment horizontal="center" vertical="center"/>
      <protection locked="0"/>
    </xf>
    <xf numFmtId="3" fontId="3" fillId="17" borderId="12" xfId="4" applyNumberFormat="1" applyFont="1" applyFill="1" applyBorder="1" applyAlignment="1" applyProtection="1">
      <alignment horizontal="center" vertical="center"/>
      <protection locked="0"/>
    </xf>
    <xf numFmtId="49" fontId="4" fillId="17" borderId="12" xfId="2" applyNumberFormat="1" applyFill="1" applyBorder="1" applyAlignment="1">
      <alignment horizontal="center" vertical="center"/>
      <protection locked="0"/>
    </xf>
    <xf numFmtId="3" fontId="3" fillId="17" borderId="12" xfId="4" applyNumberFormat="1" applyFont="1" applyFill="1" applyBorder="1" applyAlignment="1">
      <alignment horizontal="center" vertical="center"/>
    </xf>
    <xf numFmtId="1" fontId="3" fillId="17" borderId="12" xfId="4" applyNumberFormat="1" applyFont="1" applyFill="1" applyBorder="1" applyAlignment="1" applyProtection="1">
      <alignment horizontal="right" vertical="center"/>
      <protection locked="0"/>
    </xf>
    <xf numFmtId="4" fontId="3" fillId="17" borderId="12" xfId="4" applyNumberFormat="1" applyFont="1" applyFill="1" applyBorder="1" applyAlignment="1" applyProtection="1">
      <alignment horizontal="right" vertical="center"/>
      <protection locked="0"/>
    </xf>
    <xf numFmtId="0" fontId="18" fillId="0" borderId="10" xfId="0" applyFont="1" applyBorder="1" applyAlignment="1" applyProtection="1">
      <alignment horizontal="center" vertical="center"/>
      <protection locked="0"/>
    </xf>
    <xf numFmtId="168" fontId="18" fillId="0" borderId="10" xfId="0" applyNumberFormat="1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 wrapText="1"/>
      <protection locked="0"/>
    </xf>
    <xf numFmtId="49" fontId="25" fillId="0" borderId="24" xfId="0" applyNumberFormat="1" applyFont="1" applyBorder="1" applyAlignment="1" applyProtection="1">
      <alignment horizontal="center" vertical="center"/>
      <protection locked="0"/>
    </xf>
    <xf numFmtId="168" fontId="18" fillId="0" borderId="25" xfId="0" applyNumberFormat="1" applyFont="1" applyBorder="1" applyAlignment="1" applyProtection="1">
      <alignment horizontal="center" vertical="center"/>
      <protection locked="0"/>
    </xf>
    <xf numFmtId="49" fontId="18" fillId="0" borderId="26" xfId="0" applyNumberFormat="1" applyFont="1" applyBorder="1" applyAlignment="1" applyProtection="1">
      <alignment horizontal="center" vertical="center" wrapText="1"/>
      <protection locked="0"/>
    </xf>
    <xf numFmtId="49" fontId="18" fillId="0" borderId="4" xfId="0" applyNumberFormat="1" applyFont="1" applyBorder="1" applyAlignment="1" applyProtection="1">
      <alignment horizontal="center" vertical="center" wrapText="1"/>
      <protection locked="0"/>
    </xf>
    <xf numFmtId="49" fontId="12" fillId="0" borderId="5" xfId="0" applyNumberFormat="1" applyFont="1" applyBorder="1" applyAlignment="1" applyProtection="1">
      <alignment horizontal="center" vertical="center"/>
      <protection locked="0"/>
    </xf>
    <xf numFmtId="49" fontId="1" fillId="0" borderId="0" xfId="7" applyNumberFormat="1" applyFill="1" applyAlignment="1" applyProtection="1">
      <alignment horizontal="center" vertical="center"/>
      <protection locked="0"/>
    </xf>
    <xf numFmtId="49" fontId="1" fillId="0" borderId="0" xfId="7" applyNumberFormat="1" applyFill="1" applyAlignment="1" applyProtection="1">
      <alignment horizontal="left" vertical="center"/>
      <protection locked="0"/>
    </xf>
    <xf numFmtId="1" fontId="1" fillId="0" borderId="0" xfId="7" applyNumberFormat="1" applyFill="1" applyAlignment="1" applyProtection="1">
      <alignment horizontal="center" vertical="center"/>
      <protection locked="0"/>
    </xf>
    <xf numFmtId="2" fontId="1" fillId="0" borderId="0" xfId="7" applyNumberFormat="1" applyFill="1" applyAlignment="1" applyProtection="1">
      <alignment horizontal="center" vertical="center"/>
      <protection locked="0"/>
    </xf>
    <xf numFmtId="1" fontId="1" fillId="0" borderId="0" xfId="7" applyNumberFormat="1" applyFill="1" applyAlignment="1">
      <alignment horizontal="center" vertical="center"/>
    </xf>
    <xf numFmtId="49" fontId="1" fillId="0" borderId="0" xfId="7" applyNumberFormat="1" applyFill="1" applyAlignment="1" applyProtection="1">
      <alignment vertical="center"/>
      <protection locked="0"/>
    </xf>
    <xf numFmtId="171" fontId="1" fillId="0" borderId="2" xfId="7" applyNumberFormat="1" applyFill="1" applyBorder="1" applyAlignment="1" applyProtection="1">
      <alignment horizontal="center" vertical="center"/>
      <protection locked="0"/>
    </xf>
    <xf numFmtId="171" fontId="1" fillId="0" borderId="5" xfId="7" applyNumberFormat="1" applyFill="1" applyBorder="1" applyAlignment="1">
      <alignment horizontal="center" vertical="center"/>
    </xf>
    <xf numFmtId="2" fontId="56" fillId="0" borderId="0" xfId="6" applyNumberFormat="1" applyFont="1" applyFill="1" applyAlignment="1" applyProtection="1">
      <alignment horizontal="center" vertical="center"/>
      <protection locked="0"/>
    </xf>
    <xf numFmtId="3" fontId="56" fillId="0" borderId="0" xfId="6" applyNumberFormat="1" applyFont="1" applyFill="1" applyAlignment="1">
      <alignment horizontal="center" vertical="center"/>
    </xf>
    <xf numFmtId="1" fontId="56" fillId="0" borderId="0" xfId="6" applyNumberFormat="1" applyFont="1" applyFill="1" applyAlignment="1" applyProtection="1">
      <alignment horizontal="right" vertical="center"/>
      <protection locked="0"/>
    </xf>
    <xf numFmtId="4" fontId="56" fillId="0" borderId="0" xfId="6" applyNumberFormat="1" applyFont="1" applyFill="1" applyAlignment="1" applyProtection="1">
      <alignment horizontal="right" vertical="center"/>
      <protection locked="0"/>
    </xf>
    <xf numFmtId="1" fontId="56" fillId="0" borderId="0" xfId="6" applyNumberFormat="1" applyFont="1" applyFill="1" applyAlignment="1" applyProtection="1">
      <alignment horizontal="center" vertical="center"/>
      <protection locked="0"/>
    </xf>
    <xf numFmtId="49" fontId="74" fillId="0" borderId="0" xfId="7" applyNumberFormat="1" applyFont="1" applyFill="1" applyAlignment="1" applyProtection="1">
      <alignment horizontal="center" vertical="center"/>
      <protection locked="0"/>
    </xf>
    <xf numFmtId="49" fontId="74" fillId="0" borderId="0" xfId="7" applyNumberFormat="1" applyFont="1" applyFill="1" applyAlignment="1" applyProtection="1">
      <alignment horizontal="left" vertical="center"/>
      <protection locked="0"/>
    </xf>
    <xf numFmtId="1" fontId="74" fillId="0" borderId="0" xfId="7" applyNumberFormat="1" applyFont="1" applyFill="1" applyAlignment="1" applyProtection="1">
      <alignment horizontal="center" vertical="center"/>
      <protection locked="0"/>
    </xf>
    <xf numFmtId="2" fontId="74" fillId="0" borderId="0" xfId="7" applyNumberFormat="1" applyFont="1" applyFill="1" applyAlignment="1" applyProtection="1">
      <alignment horizontal="center" vertical="center"/>
      <protection locked="0"/>
    </xf>
    <xf numFmtId="1" fontId="74" fillId="0" borderId="0" xfId="7" applyNumberFormat="1" applyFont="1" applyFill="1" applyAlignment="1">
      <alignment horizontal="center" vertical="center"/>
    </xf>
    <xf numFmtId="49" fontId="68" fillId="0" borderId="0" xfId="7" applyNumberFormat="1" applyFont="1" applyFill="1" applyAlignment="1" applyProtection="1">
      <alignment horizontal="left" vertical="center"/>
      <protection locked="0"/>
    </xf>
    <xf numFmtId="164" fontId="74" fillId="0" borderId="0" xfId="7" applyNumberFormat="1" applyFont="1" applyFill="1" applyAlignment="1" applyProtection="1">
      <alignment horizontal="center" vertical="center"/>
      <protection locked="0"/>
    </xf>
    <xf numFmtId="171" fontId="68" fillId="0" borderId="2" xfId="7" applyNumberFormat="1" applyFont="1" applyFill="1" applyBorder="1" applyAlignment="1" applyProtection="1">
      <alignment horizontal="center" vertical="center"/>
      <protection locked="0"/>
    </xf>
    <xf numFmtId="171" fontId="68" fillId="0" borderId="5" xfId="7" applyNumberFormat="1" applyFont="1" applyFill="1" applyBorder="1" applyAlignment="1">
      <alignment horizontal="center" vertical="center"/>
    </xf>
    <xf numFmtId="3" fontId="74" fillId="0" borderId="0" xfId="7" applyNumberFormat="1" applyFont="1" applyFill="1" applyAlignment="1">
      <alignment horizontal="center" vertical="center"/>
    </xf>
    <xf numFmtId="165" fontId="74" fillId="0" borderId="0" xfId="7" applyNumberFormat="1" applyFont="1" applyFill="1" applyAlignment="1" applyProtection="1">
      <alignment horizontal="right" vertical="center"/>
      <protection locked="0"/>
    </xf>
    <xf numFmtId="4" fontId="74" fillId="0" borderId="0" xfId="7" applyNumberFormat="1" applyFont="1" applyFill="1" applyAlignment="1" applyProtection="1">
      <alignment horizontal="right" vertical="center"/>
      <protection locked="0"/>
    </xf>
    <xf numFmtId="165" fontId="74" fillId="0" borderId="0" xfId="7" applyNumberFormat="1" applyFont="1" applyFill="1" applyAlignment="1" applyProtection="1">
      <alignment horizontal="center" vertical="center"/>
      <protection locked="0"/>
    </xf>
    <xf numFmtId="49" fontId="74" fillId="0" borderId="12" xfId="7" applyNumberFormat="1" applyFont="1" applyFill="1" applyBorder="1" applyAlignment="1" applyProtection="1">
      <alignment horizontal="center" vertical="center"/>
      <protection locked="0"/>
    </xf>
    <xf numFmtId="1" fontId="74" fillId="0" borderId="12" xfId="7" applyNumberFormat="1" applyFont="1" applyFill="1" applyBorder="1" applyAlignment="1">
      <alignment horizontal="center"/>
    </xf>
    <xf numFmtId="49" fontId="74" fillId="0" borderId="12" xfId="7" applyNumberFormat="1" applyFont="1" applyFill="1" applyBorder="1" applyAlignment="1" applyProtection="1">
      <alignment horizontal="left" vertical="center"/>
      <protection locked="0"/>
    </xf>
    <xf numFmtId="2" fontId="74" fillId="0" borderId="12" xfId="7" applyNumberFormat="1" applyFont="1" applyFill="1" applyBorder="1" applyAlignment="1" applyProtection="1">
      <alignment horizontal="center" vertical="center"/>
      <protection locked="0"/>
    </xf>
    <xf numFmtId="1" fontId="74" fillId="0" borderId="12" xfId="7" applyNumberFormat="1" applyFont="1" applyFill="1" applyBorder="1" applyAlignment="1" applyProtection="1">
      <alignment horizontal="center" vertical="center"/>
      <protection locked="0"/>
    </xf>
    <xf numFmtId="1" fontId="74" fillId="0" borderId="12" xfId="7" applyNumberFormat="1" applyFont="1" applyFill="1" applyBorder="1" applyAlignment="1">
      <alignment horizontal="center" vertical="center"/>
    </xf>
    <xf numFmtId="49" fontId="68" fillId="0" borderId="12" xfId="7" applyNumberFormat="1" applyFont="1" applyFill="1" applyBorder="1" applyAlignment="1" applyProtection="1">
      <alignment horizontal="left" vertical="center"/>
      <protection locked="0"/>
    </xf>
    <xf numFmtId="164" fontId="74" fillId="0" borderId="12" xfId="7" applyNumberFormat="1" applyFont="1" applyFill="1" applyBorder="1" applyAlignment="1" applyProtection="1">
      <alignment horizontal="center" vertical="center"/>
      <protection locked="0"/>
    </xf>
    <xf numFmtId="3" fontId="74" fillId="0" borderId="12" xfId="7" applyNumberFormat="1" applyFont="1" applyFill="1" applyBorder="1" applyAlignment="1">
      <alignment horizontal="center" vertical="center"/>
    </xf>
    <xf numFmtId="1" fontId="74" fillId="0" borderId="12" xfId="7" applyNumberFormat="1" applyFont="1" applyFill="1" applyBorder="1" applyAlignment="1" applyProtection="1">
      <alignment horizontal="right" vertical="center"/>
      <protection locked="0"/>
    </xf>
    <xf numFmtId="4" fontId="74" fillId="0" borderId="12" xfId="7" applyNumberFormat="1" applyFont="1" applyFill="1" applyBorder="1" applyAlignment="1" applyProtection="1">
      <alignment horizontal="right" vertical="center"/>
      <protection locked="0"/>
    </xf>
    <xf numFmtId="165" fontId="74" fillId="0" borderId="12" xfId="7" applyNumberFormat="1" applyFont="1" applyFill="1" applyBorder="1" applyAlignment="1" applyProtection="1">
      <alignment horizontal="center" vertical="center"/>
      <protection locked="0"/>
    </xf>
    <xf numFmtId="49" fontId="45" fillId="0" borderId="0" xfId="2" applyNumberFormat="1" applyFont="1" applyFill="1" applyBorder="1" applyAlignment="1">
      <alignment horizontal="center" vertical="center"/>
      <protection locked="0"/>
    </xf>
    <xf numFmtId="49" fontId="42" fillId="0" borderId="0" xfId="2" applyNumberFormat="1" applyFont="1" applyFill="1" applyAlignment="1">
      <alignment horizontal="center" vertical="center"/>
      <protection locked="0"/>
    </xf>
    <xf numFmtId="1" fontId="44" fillId="0" borderId="14" xfId="4" applyNumberFormat="1" applyFont="1" applyBorder="1" applyAlignment="1">
      <alignment horizontal="center" vertical="center"/>
    </xf>
    <xf numFmtId="3" fontId="44" fillId="0" borderId="14" xfId="4" applyNumberFormat="1" applyFont="1" applyBorder="1" applyAlignment="1">
      <alignment horizontal="center" vertical="center"/>
    </xf>
    <xf numFmtId="49" fontId="46" fillId="0" borderId="12" xfId="2" applyNumberFormat="1" applyFont="1" applyFill="1" applyBorder="1" applyAlignment="1">
      <alignment horizontal="center" vertical="center"/>
      <protection locked="0"/>
    </xf>
    <xf numFmtId="49" fontId="46" fillId="0" borderId="0" xfId="2" applyNumberFormat="1" applyFont="1" applyFill="1" applyBorder="1" applyAlignment="1">
      <alignment horizontal="center" vertical="center"/>
      <protection locked="0"/>
    </xf>
    <xf numFmtId="171" fontId="44" fillId="0" borderId="0" xfId="0" applyNumberFormat="1" applyFont="1" applyAlignment="1">
      <alignment horizontal="center" vertical="center"/>
    </xf>
    <xf numFmtId="49" fontId="45" fillId="0" borderId="12" xfId="2" applyNumberFormat="1" applyFont="1" applyFill="1" applyBorder="1" applyAlignment="1">
      <alignment horizontal="center" vertical="center"/>
      <protection locked="0"/>
    </xf>
    <xf numFmtId="49" fontId="68" fillId="0" borderId="0" xfId="7" applyNumberFormat="1" applyFont="1" applyFill="1" applyAlignment="1" applyProtection="1">
      <alignment horizontal="center" vertical="center"/>
      <protection locked="0"/>
    </xf>
    <xf numFmtId="1" fontId="68" fillId="0" borderId="0" xfId="7" applyNumberFormat="1" applyFont="1" applyFill="1" applyAlignment="1" applyProtection="1">
      <alignment horizontal="center" vertical="center"/>
      <protection locked="0"/>
    </xf>
    <xf numFmtId="2" fontId="68" fillId="0" borderId="0" xfId="7" applyNumberFormat="1" applyFont="1" applyFill="1" applyAlignment="1" applyProtection="1">
      <alignment horizontal="center" vertical="center"/>
      <protection locked="0"/>
    </xf>
    <xf numFmtId="1" fontId="68" fillId="0" borderId="0" xfId="7" applyNumberFormat="1" applyFont="1" applyFill="1" applyAlignment="1">
      <alignment horizontal="center" vertical="center"/>
    </xf>
    <xf numFmtId="164" fontId="68" fillId="0" borderId="0" xfId="7" applyNumberFormat="1" applyFont="1" applyFill="1" applyAlignment="1" applyProtection="1">
      <alignment horizontal="center" vertical="center"/>
      <protection locked="0"/>
    </xf>
    <xf numFmtId="3" fontId="68" fillId="0" borderId="0" xfId="7" applyNumberFormat="1" applyFont="1" applyFill="1" applyAlignment="1">
      <alignment horizontal="center" vertical="center"/>
    </xf>
    <xf numFmtId="165" fontId="68" fillId="0" borderId="0" xfId="7" applyNumberFormat="1" applyFont="1" applyFill="1" applyAlignment="1" applyProtection="1">
      <alignment horizontal="right" vertical="center"/>
      <protection locked="0"/>
    </xf>
    <xf numFmtId="4" fontId="68" fillId="0" borderId="0" xfId="7" applyNumberFormat="1" applyFont="1" applyFill="1" applyAlignment="1" applyProtection="1">
      <alignment horizontal="right" vertical="center"/>
      <protection locked="0"/>
    </xf>
    <xf numFmtId="165" fontId="68" fillId="0" borderId="0" xfId="7" applyNumberFormat="1" applyFont="1" applyFill="1" applyAlignment="1" applyProtection="1">
      <alignment horizontal="center" vertical="center"/>
      <protection locked="0"/>
    </xf>
    <xf numFmtId="0" fontId="68" fillId="0" borderId="0" xfId="7" applyFont="1" applyFill="1" applyProtection="1">
      <protection locked="0"/>
    </xf>
    <xf numFmtId="49" fontId="68" fillId="0" borderId="12" xfId="7" applyNumberFormat="1" applyFont="1" applyFill="1" applyBorder="1" applyAlignment="1" applyProtection="1">
      <alignment horizontal="center" vertical="center"/>
      <protection locked="0"/>
    </xf>
    <xf numFmtId="1" fontId="68" fillId="0" borderId="12" xfId="7" applyNumberFormat="1" applyFont="1" applyFill="1" applyBorder="1" applyAlignment="1">
      <alignment horizontal="center"/>
    </xf>
    <xf numFmtId="2" fontId="68" fillId="0" borderId="12" xfId="7" applyNumberFormat="1" applyFont="1" applyFill="1" applyBorder="1" applyAlignment="1" applyProtection="1">
      <alignment horizontal="center" vertical="center"/>
      <protection locked="0"/>
    </xf>
    <xf numFmtId="1" fontId="68" fillId="0" borderId="12" xfId="7" applyNumberFormat="1" applyFont="1" applyFill="1" applyBorder="1" applyAlignment="1" applyProtection="1">
      <alignment horizontal="center" vertical="center"/>
      <protection locked="0"/>
    </xf>
    <xf numFmtId="1" fontId="68" fillId="0" borderId="12" xfId="7" applyNumberFormat="1" applyFont="1" applyFill="1" applyBorder="1" applyAlignment="1">
      <alignment horizontal="center" vertical="center"/>
    </xf>
    <xf numFmtId="164" fontId="68" fillId="0" borderId="12" xfId="7" applyNumberFormat="1" applyFont="1" applyFill="1" applyBorder="1" applyAlignment="1" applyProtection="1">
      <alignment horizontal="center" vertical="center"/>
      <protection locked="0"/>
    </xf>
    <xf numFmtId="3" fontId="68" fillId="0" borderId="12" xfId="7" applyNumberFormat="1" applyFont="1" applyFill="1" applyBorder="1" applyAlignment="1">
      <alignment horizontal="center" vertical="center"/>
    </xf>
    <xf numFmtId="1" fontId="68" fillId="0" borderId="12" xfId="7" applyNumberFormat="1" applyFont="1" applyFill="1" applyBorder="1" applyAlignment="1" applyProtection="1">
      <alignment horizontal="right" vertical="center"/>
      <protection locked="0"/>
    </xf>
    <xf numFmtId="4" fontId="68" fillId="0" borderId="12" xfId="7" applyNumberFormat="1" applyFont="1" applyFill="1" applyBorder="1" applyAlignment="1" applyProtection="1">
      <alignment horizontal="right" vertical="center"/>
      <protection locked="0"/>
    </xf>
    <xf numFmtId="165" fontId="68" fillId="0" borderId="12" xfId="7" applyNumberFormat="1" applyFont="1" applyFill="1" applyBorder="1" applyAlignment="1" applyProtection="1">
      <alignment horizontal="center" vertical="center"/>
      <protection locked="0"/>
    </xf>
    <xf numFmtId="49" fontId="45" fillId="0" borderId="0" xfId="2" applyNumberFormat="1" applyFont="1" applyFill="1" applyAlignment="1">
      <alignment horizontal="center" vertical="center"/>
      <protection locked="0"/>
    </xf>
    <xf numFmtId="1" fontId="3" fillId="0" borderId="14" xfId="4" applyNumberFormat="1" applyFont="1" applyBorder="1" applyAlignment="1">
      <alignment horizontal="center" vertical="center"/>
    </xf>
    <xf numFmtId="49" fontId="4" fillId="0" borderId="0" xfId="2" applyNumberFormat="1" applyFill="1" applyAlignment="1">
      <alignment horizontal="center" vertical="center"/>
      <protection locked="0"/>
    </xf>
    <xf numFmtId="49" fontId="4" fillId="0" borderId="0" xfId="2" applyNumberFormat="1" applyFill="1" applyBorder="1" applyAlignment="1">
      <alignment horizontal="center" vertical="center"/>
      <protection locked="0"/>
    </xf>
    <xf numFmtId="49" fontId="63" fillId="0" borderId="12" xfId="2" applyNumberFormat="1" applyFont="1" applyFill="1" applyBorder="1" applyAlignment="1">
      <alignment horizontal="center" vertical="center"/>
      <protection locked="0"/>
    </xf>
    <xf numFmtId="49" fontId="63" fillId="0" borderId="0" xfId="2" applyNumberFormat="1" applyFont="1" applyFill="1" applyBorder="1" applyAlignment="1">
      <alignment horizontal="center" vertical="center"/>
      <protection locked="0"/>
    </xf>
    <xf numFmtId="49" fontId="40" fillId="0" borderId="0" xfId="4" applyNumberFormat="1" applyFont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49" fontId="55" fillId="0" borderId="0" xfId="2" applyNumberFormat="1" applyFont="1" applyFill="1" applyBorder="1" applyAlignment="1">
      <alignment horizontal="center" vertical="center"/>
      <protection locked="0"/>
    </xf>
    <xf numFmtId="165" fontId="54" fillId="0" borderId="0" xfId="4" applyNumberFormat="1" applyFont="1" applyAlignment="1" applyProtection="1">
      <alignment horizontal="center" vertical="center"/>
      <protection locked="0"/>
    </xf>
    <xf numFmtId="49" fontId="48" fillId="0" borderId="0" xfId="2" applyNumberFormat="1" applyFont="1" applyFill="1" applyAlignment="1">
      <alignment horizontal="center" vertical="center"/>
      <protection locked="0"/>
    </xf>
    <xf numFmtId="0" fontId="38" fillId="0" borderId="0" xfId="0" applyFont="1"/>
    <xf numFmtId="49" fontId="48" fillId="0" borderId="12" xfId="2" applyNumberFormat="1" applyFont="1" applyFill="1" applyBorder="1" applyAlignment="1">
      <alignment horizontal="center" vertical="center"/>
      <protection locked="0"/>
    </xf>
    <xf numFmtId="1" fontId="6" fillId="0" borderId="14" xfId="4" applyNumberFormat="1" applyFont="1" applyBorder="1" applyAlignment="1">
      <alignment horizontal="center" vertical="center"/>
    </xf>
    <xf numFmtId="3" fontId="74" fillId="0" borderId="14" xfId="7" applyNumberFormat="1" applyFont="1" applyFill="1" applyBorder="1" applyAlignment="1">
      <alignment horizontal="center" vertical="center"/>
    </xf>
    <xf numFmtId="4" fontId="24" fillId="0" borderId="0" xfId="4" applyNumberFormat="1" applyFont="1" applyAlignment="1" applyProtection="1">
      <alignment horizontal="center" vertical="center"/>
      <protection locked="0"/>
    </xf>
    <xf numFmtId="49" fontId="40" fillId="0" borderId="12" xfId="4" applyNumberFormat="1" applyFont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locked="0"/>
    </xf>
    <xf numFmtId="49" fontId="46" fillId="0" borderId="0" xfId="2" applyNumberFormat="1" applyFont="1" applyFill="1" applyAlignment="1">
      <alignment horizontal="center" vertical="center"/>
      <protection locked="0"/>
    </xf>
    <xf numFmtId="49" fontId="43" fillId="0" borderId="12" xfId="2" applyNumberFormat="1" applyFont="1" applyFill="1" applyBorder="1" applyAlignment="1">
      <alignment horizontal="center" vertical="center"/>
      <protection locked="0"/>
    </xf>
    <xf numFmtId="1" fontId="39" fillId="0" borderId="12" xfId="0" applyNumberFormat="1" applyFont="1" applyBorder="1" applyAlignment="1">
      <alignment horizontal="center"/>
    </xf>
    <xf numFmtId="2" fontId="39" fillId="0" borderId="12" xfId="4" applyNumberFormat="1" applyFont="1" applyBorder="1" applyAlignment="1" applyProtection="1">
      <alignment horizontal="center" vertical="center"/>
      <protection locked="0"/>
    </xf>
    <xf numFmtId="1" fontId="39" fillId="0" borderId="12" xfId="4" applyNumberFormat="1" applyFont="1" applyBorder="1" applyAlignment="1">
      <alignment horizontal="center" vertical="center"/>
    </xf>
    <xf numFmtId="164" fontId="39" fillId="0" borderId="12" xfId="4" applyNumberFormat="1" applyFont="1" applyBorder="1" applyAlignment="1" applyProtection="1">
      <alignment horizontal="center" vertical="center"/>
      <protection locked="0"/>
    </xf>
    <xf numFmtId="49" fontId="42" fillId="0" borderId="12" xfId="2" applyNumberFormat="1" applyFont="1" applyFill="1" applyBorder="1" applyAlignment="1">
      <alignment horizontal="center" vertical="center"/>
      <protection locked="0"/>
    </xf>
    <xf numFmtId="3" fontId="39" fillId="0" borderId="12" xfId="4" applyNumberFormat="1" applyFont="1" applyBorder="1" applyAlignment="1">
      <alignment horizontal="center" vertical="center"/>
    </xf>
    <xf numFmtId="1" fontId="39" fillId="0" borderId="12" xfId="4" applyNumberFormat="1" applyFont="1" applyBorder="1" applyAlignment="1" applyProtection="1">
      <alignment horizontal="right" vertical="center"/>
      <protection locked="0"/>
    </xf>
    <xf numFmtId="4" fontId="39" fillId="0" borderId="12" xfId="4" applyNumberFormat="1" applyFont="1" applyBorder="1" applyAlignment="1" applyProtection="1">
      <alignment horizontal="right" vertical="center"/>
      <protection locked="0"/>
    </xf>
    <xf numFmtId="49" fontId="42" fillId="0" borderId="0" xfId="2" applyNumberFormat="1" applyFont="1" applyFill="1" applyBorder="1" applyAlignment="1">
      <alignment horizontal="center" vertical="center"/>
      <protection locked="0"/>
    </xf>
    <xf numFmtId="0" fontId="44" fillId="0" borderId="0" xfId="0" applyFont="1" applyAlignment="1" applyProtection="1">
      <alignment horizontal="left"/>
      <protection locked="0"/>
    </xf>
    <xf numFmtId="3" fontId="53" fillId="0" borderId="0" xfId="4" applyNumberFormat="1" applyFont="1" applyAlignment="1">
      <alignment horizontal="center" vertical="center"/>
    </xf>
    <xf numFmtId="165" fontId="39" fillId="0" borderId="12" xfId="4" applyNumberFormat="1" applyFont="1" applyBorder="1" applyAlignment="1" applyProtection="1">
      <alignment horizontal="center" vertical="center"/>
      <protection locked="0"/>
    </xf>
    <xf numFmtId="49" fontId="3" fillId="0" borderId="0" xfId="1" applyNumberFormat="1" applyFont="1" applyFill="1" applyAlignment="1" applyProtection="1">
      <alignment horizontal="center" vertical="center"/>
      <protection locked="0"/>
    </xf>
    <xf numFmtId="49" fontId="3" fillId="0" borderId="0" xfId="1" applyNumberFormat="1" applyFont="1" applyFill="1" applyAlignment="1" applyProtection="1">
      <alignment horizontal="left" vertical="center"/>
      <protection locked="0"/>
    </xf>
    <xf numFmtId="1" fontId="3" fillId="0" borderId="0" xfId="4" applyNumberFormat="1" applyFont="1" applyAlignment="1" applyProtection="1">
      <alignment horizontal="left" vertical="center"/>
      <protection locked="0"/>
    </xf>
    <xf numFmtId="0" fontId="3" fillId="0" borderId="0" xfId="1" applyFont="1" applyFill="1" applyProtection="1"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 vertical="center"/>
      <protection locked="0"/>
    </xf>
    <xf numFmtId="1" fontId="3" fillId="0" borderId="12" xfId="4" applyNumberFormat="1" applyFont="1" applyBorder="1" applyAlignment="1" applyProtection="1">
      <alignment horizontal="left" vertical="center"/>
      <protection locked="0"/>
    </xf>
    <xf numFmtId="4" fontId="44" fillId="0" borderId="0" xfId="4" applyNumberFormat="1" applyFont="1" applyAlignment="1" applyProtection="1">
      <alignment horizontal="center" vertical="center"/>
      <protection locked="0"/>
    </xf>
    <xf numFmtId="49" fontId="41" fillId="0" borderId="0" xfId="2" applyNumberFormat="1" applyFont="1" applyFill="1" applyAlignment="1">
      <alignment horizontal="center" vertical="center"/>
      <protection locked="0"/>
    </xf>
    <xf numFmtId="2" fontId="3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2" fontId="3" fillId="0" borderId="12" xfId="0" applyNumberFormat="1" applyFont="1" applyBorder="1" applyAlignment="1" applyProtection="1">
      <alignment horizontal="center"/>
      <protection locked="0"/>
    </xf>
    <xf numFmtId="49" fontId="40" fillId="0" borderId="0" xfId="4" applyNumberFormat="1" applyFont="1" applyAlignment="1" applyProtection="1">
      <alignment horizontal="left" vertical="center"/>
      <protection locked="0"/>
    </xf>
    <xf numFmtId="4" fontId="3" fillId="0" borderId="0" xfId="0" applyNumberFormat="1" applyFont="1" applyAlignment="1" applyProtection="1">
      <alignment horizontal="right" vertical="center"/>
      <protection locked="0"/>
    </xf>
    <xf numFmtId="1" fontId="4" fillId="0" borderId="12" xfId="2" applyNumberFormat="1" applyFill="1" applyBorder="1" applyAlignment="1" applyProtection="1">
      <alignment horizontal="center" vertical="center"/>
    </xf>
    <xf numFmtId="1" fontId="4" fillId="0" borderId="0" xfId="2" applyNumberFormat="1" applyFill="1" applyBorder="1" applyAlignment="1" applyProtection="1">
      <alignment horizontal="center" vertical="center"/>
    </xf>
    <xf numFmtId="49" fontId="4" fillId="0" borderId="12" xfId="2" applyNumberFormat="1" applyFill="1" applyBorder="1" applyAlignment="1" applyProtection="1">
      <alignment horizontal="center" vertical="center"/>
      <protection locked="0"/>
    </xf>
    <xf numFmtId="49" fontId="24" fillId="0" borderId="13" xfId="4" applyNumberFormat="1" applyFont="1" applyBorder="1" applyAlignment="1" applyProtection="1">
      <alignment horizontal="center" vertical="center"/>
      <protection locked="0"/>
    </xf>
    <xf numFmtId="1" fontId="3" fillId="0" borderId="13" xfId="0" applyNumberFormat="1" applyFont="1" applyBorder="1" applyAlignment="1">
      <alignment horizontal="center"/>
    </xf>
    <xf numFmtId="2" fontId="3" fillId="0" borderId="13" xfId="4" applyNumberFormat="1" applyFont="1" applyBorder="1" applyAlignment="1" applyProtection="1">
      <alignment horizontal="center" vertical="center"/>
      <protection locked="0"/>
    </xf>
    <xf numFmtId="1" fontId="3" fillId="0" borderId="13" xfId="4" applyNumberFormat="1" applyFont="1" applyBorder="1" applyAlignment="1" applyProtection="1">
      <alignment horizontal="center" vertical="center"/>
      <protection locked="0"/>
    </xf>
    <xf numFmtId="49" fontId="3" fillId="0" borderId="13" xfId="4" applyNumberFormat="1" applyFont="1" applyBorder="1" applyAlignment="1" applyProtection="1">
      <alignment horizontal="center" vertical="center"/>
      <protection locked="0"/>
    </xf>
    <xf numFmtId="164" fontId="3" fillId="0" borderId="13" xfId="4" applyNumberFormat="1" applyFont="1" applyBorder="1" applyAlignment="1" applyProtection="1">
      <alignment horizontal="center" vertical="center"/>
      <protection locked="0"/>
    </xf>
    <xf numFmtId="1" fontId="3" fillId="0" borderId="13" xfId="4" applyNumberFormat="1" applyFont="1" applyBorder="1" applyAlignment="1" applyProtection="1">
      <alignment horizontal="right" vertical="center"/>
      <protection locked="0"/>
    </xf>
    <xf numFmtId="165" fontId="3" fillId="0" borderId="13" xfId="4" applyNumberFormat="1" applyFont="1" applyBorder="1" applyAlignment="1" applyProtection="1">
      <alignment horizontal="center" vertical="center"/>
      <protection locked="0"/>
    </xf>
    <xf numFmtId="171" fontId="3" fillId="0" borderId="18" xfId="0" applyNumberFormat="1" applyFont="1" applyBorder="1" applyAlignment="1">
      <alignment horizontal="center" vertical="center"/>
    </xf>
    <xf numFmtId="49" fontId="66" fillId="0" borderId="0" xfId="4" applyNumberFormat="1" applyFont="1" applyAlignment="1" applyProtection="1">
      <alignment horizontal="center" vertical="center"/>
      <protection locked="0"/>
    </xf>
    <xf numFmtId="49" fontId="48" fillId="0" borderId="0" xfId="2" applyNumberFormat="1" applyFont="1" applyFill="1" applyBorder="1" applyAlignment="1">
      <alignment horizontal="center" vertical="center"/>
      <protection locked="0"/>
    </xf>
    <xf numFmtId="0" fontId="30" fillId="0" borderId="4" xfId="0" applyFont="1" applyBorder="1" applyAlignment="1" applyProtection="1">
      <alignment horizontal="center" vertical="center" wrapText="1"/>
      <protection locked="0"/>
    </xf>
    <xf numFmtId="0" fontId="72" fillId="0" borderId="19" xfId="0" applyFont="1" applyBorder="1" applyAlignment="1" applyProtection="1">
      <alignment horizontal="center" vertical="center" wrapText="1"/>
      <protection locked="0"/>
    </xf>
    <xf numFmtId="0" fontId="18" fillId="18" borderId="2" xfId="0" applyFont="1" applyFill="1" applyBorder="1" applyAlignment="1" applyProtection="1">
      <alignment horizontal="center" vertical="center"/>
      <protection locked="0"/>
    </xf>
    <xf numFmtId="49" fontId="18" fillId="18" borderId="26" xfId="0" applyNumberFormat="1" applyFont="1" applyFill="1" applyBorder="1" applyAlignment="1" applyProtection="1">
      <alignment horizontal="center" vertical="center"/>
      <protection locked="0"/>
    </xf>
    <xf numFmtId="165" fontId="18" fillId="18" borderId="2" xfId="0" applyNumberFormat="1" applyFont="1" applyFill="1" applyBorder="1" applyAlignment="1" applyProtection="1">
      <alignment horizontal="center" vertical="center"/>
      <protection locked="0"/>
    </xf>
    <xf numFmtId="168" fontId="18" fillId="18" borderId="2" xfId="0" applyNumberFormat="1" applyFont="1" applyFill="1" applyBorder="1" applyAlignment="1" applyProtection="1">
      <alignment horizontal="center" vertical="center"/>
      <protection locked="0"/>
    </xf>
    <xf numFmtId="0" fontId="12" fillId="18" borderId="19" xfId="0" applyFont="1" applyFill="1" applyBorder="1" applyAlignment="1" applyProtection="1">
      <alignment horizontal="center" vertical="center" wrapText="1"/>
      <protection locked="0"/>
    </xf>
    <xf numFmtId="171" fontId="3" fillId="0" borderId="9" xfId="0" applyNumberFormat="1" applyFont="1" applyBorder="1" applyAlignment="1">
      <alignment horizontal="center" vertical="center"/>
    </xf>
    <xf numFmtId="49" fontId="66" fillId="0" borderId="12" xfId="4" applyNumberFormat="1" applyFont="1" applyBorder="1" applyAlignment="1" applyProtection="1">
      <alignment horizontal="center" vertical="center"/>
      <protection locked="0"/>
    </xf>
    <xf numFmtId="0" fontId="38" fillId="0" borderId="0" xfId="4" applyFont="1" applyAlignment="1" applyProtection="1">
      <alignment horizontal="center" vertical="center"/>
      <protection locked="0"/>
    </xf>
    <xf numFmtId="0" fontId="38" fillId="0" borderId="0" xfId="0" applyFont="1" applyAlignment="1">
      <alignment horizontal="center"/>
    </xf>
    <xf numFmtId="49" fontId="38" fillId="0" borderId="12" xfId="4" quotePrefix="1" applyNumberFormat="1" applyFont="1" applyBorder="1" applyAlignment="1" applyProtection="1">
      <alignment horizontal="center" vertical="center"/>
      <protection locked="0"/>
    </xf>
    <xf numFmtId="171" fontId="44" fillId="0" borderId="9" xfId="0" applyNumberFormat="1" applyFont="1" applyBorder="1" applyAlignment="1">
      <alignment horizontal="center" vertical="center"/>
    </xf>
    <xf numFmtId="171" fontId="38" fillId="0" borderId="10" xfId="0" applyNumberFormat="1" applyFont="1" applyBorder="1" applyAlignment="1" applyProtection="1">
      <alignment horizontal="center" vertical="center"/>
      <protection locked="0"/>
    </xf>
    <xf numFmtId="2" fontId="38" fillId="0" borderId="14" xfId="4" applyNumberFormat="1" applyFont="1" applyBorder="1" applyAlignment="1" applyProtection="1">
      <alignment horizontal="center" vertical="center"/>
      <protection locked="0"/>
    </xf>
    <xf numFmtId="170" fontId="38" fillId="0" borderId="10" xfId="0" applyNumberFormat="1" applyFont="1" applyBorder="1" applyAlignment="1" applyProtection="1">
      <alignment horizontal="center" vertical="center"/>
      <protection locked="0"/>
    </xf>
    <xf numFmtId="0" fontId="38" fillId="0" borderId="2" xfId="0" applyFont="1" applyBorder="1" applyAlignment="1">
      <alignment horizont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 applyProtection="1">
      <alignment horizontal="left" vertical="center"/>
      <protection locked="0"/>
    </xf>
    <xf numFmtId="2" fontId="2" fillId="0" borderId="0" xfId="0" applyNumberFormat="1" applyFont="1" applyAlignment="1" applyProtection="1">
      <alignment horizontal="center" vertical="center"/>
      <protection locked="0"/>
    </xf>
    <xf numFmtId="49" fontId="2" fillId="0" borderId="0" xfId="0" applyNumberFormat="1" applyFont="1" applyAlignment="1">
      <alignment horizontal="left" vertical="center"/>
    </xf>
    <xf numFmtId="0" fontId="2" fillId="0" borderId="0" xfId="0" applyFont="1"/>
    <xf numFmtId="1" fontId="38" fillId="0" borderId="50" xfId="4" applyNumberFormat="1" applyFont="1" applyBorder="1" applyAlignment="1">
      <alignment horizontal="center" vertical="center"/>
    </xf>
    <xf numFmtId="49" fontId="4" fillId="16" borderId="12" xfId="2" applyNumberFormat="1" applyFill="1" applyBorder="1" applyAlignment="1" applyProtection="1">
      <alignment horizontal="left" vertical="center"/>
      <protection locked="0"/>
    </xf>
    <xf numFmtId="165" fontId="18" fillId="0" borderId="10" xfId="0" applyNumberFormat="1" applyFont="1" applyBorder="1" applyAlignment="1" applyProtection="1">
      <alignment horizontal="center" vertical="center" wrapText="1"/>
      <protection locked="0"/>
    </xf>
    <xf numFmtId="49" fontId="3" fillId="0" borderId="50" xfId="4" applyNumberFormat="1" applyFont="1" applyBorder="1" applyAlignment="1" applyProtection="1">
      <alignment horizontal="left" vertical="center"/>
      <protection locked="0"/>
    </xf>
    <xf numFmtId="49" fontId="3" fillId="0" borderId="51" xfId="4" applyNumberFormat="1" applyFont="1" applyBorder="1" applyAlignment="1" applyProtection="1">
      <alignment horizontal="left" vertical="center"/>
      <protection locked="0"/>
    </xf>
    <xf numFmtId="165" fontId="3" fillId="0" borderId="52" xfId="4" applyNumberFormat="1" applyFont="1" applyBorder="1" applyAlignment="1" applyProtection="1">
      <alignment horizontal="center" vertical="center"/>
      <protection locked="0"/>
    </xf>
    <xf numFmtId="165" fontId="3" fillId="0" borderId="14" xfId="4" applyNumberFormat="1" applyFont="1" applyBorder="1" applyAlignment="1" applyProtection="1">
      <alignment horizontal="center" vertical="center"/>
      <protection locked="0"/>
    </xf>
    <xf numFmtId="165" fontId="3" fillId="0" borderId="51" xfId="4" applyNumberFormat="1" applyFont="1" applyBorder="1" applyAlignment="1" applyProtection="1">
      <alignment horizontal="center" vertical="center"/>
      <protection locked="0"/>
    </xf>
    <xf numFmtId="49" fontId="4" fillId="0" borderId="12" xfId="2" applyNumberFormat="1" applyBorder="1" applyAlignment="1" applyProtection="1">
      <alignment horizontal="left" vertical="center"/>
      <protection locked="0"/>
    </xf>
    <xf numFmtId="1" fontId="38" fillId="0" borderId="0" xfId="4" applyNumberFormat="1" applyFont="1" applyAlignment="1" applyProtection="1">
      <alignment horizontal="left" vertical="center"/>
      <protection locked="0"/>
    </xf>
    <xf numFmtId="49" fontId="41" fillId="0" borderId="0" xfId="2" applyNumberFormat="1" applyFont="1" applyAlignment="1" applyProtection="1">
      <alignment horizontal="left" vertical="center"/>
      <protection locked="0"/>
    </xf>
    <xf numFmtId="49" fontId="4" fillId="0" borderId="0" xfId="2" applyNumberFormat="1" applyAlignment="1" applyProtection="1">
      <alignment horizontal="center" vertical="center"/>
      <protection locked="0"/>
    </xf>
    <xf numFmtId="49" fontId="48" fillId="0" borderId="12" xfId="2" applyNumberFormat="1" applyFont="1" applyBorder="1" applyAlignment="1" applyProtection="1">
      <alignment horizontal="center" vertical="center"/>
      <protection locked="0"/>
    </xf>
    <xf numFmtId="49" fontId="38" fillId="0" borderId="0" xfId="2" applyNumberFormat="1" applyFont="1" applyAlignment="1" applyProtection="1">
      <alignment horizontal="left" vertical="center"/>
      <protection locked="0"/>
    </xf>
    <xf numFmtId="49" fontId="48" fillId="0" borderId="12" xfId="2" applyNumberFormat="1" applyFont="1" applyBorder="1" applyAlignment="1" applyProtection="1">
      <alignment horizontal="left" vertical="center"/>
      <protection locked="0"/>
    </xf>
    <xf numFmtId="2" fontId="38" fillId="0" borderId="51" xfId="4" applyNumberFormat="1" applyFont="1" applyBorder="1" applyAlignment="1" applyProtection="1">
      <alignment horizontal="center" vertical="center"/>
      <protection locked="0"/>
    </xf>
    <xf numFmtId="165" fontId="38" fillId="0" borderId="51" xfId="4" applyNumberFormat="1" applyFont="1" applyBorder="1" applyAlignment="1" applyProtection="1">
      <alignment horizontal="center" vertical="center"/>
      <protection locked="0"/>
    </xf>
    <xf numFmtId="171" fontId="24" fillId="0" borderId="3" xfId="0" applyNumberFormat="1" applyFont="1" applyBorder="1" applyAlignment="1" applyProtection="1">
      <alignment horizontal="center" vertical="center"/>
      <protection locked="0"/>
    </xf>
    <xf numFmtId="1" fontId="76" fillId="16" borderId="51" xfId="8" applyNumberFormat="1" applyFont="1" applyBorder="1" applyAlignment="1" applyProtection="1">
      <alignment horizontal="center" vertical="center"/>
      <protection locked="0"/>
    </xf>
    <xf numFmtId="49" fontId="76" fillId="16" borderId="51" xfId="8" applyNumberFormat="1" applyFont="1" applyBorder="1" applyAlignment="1" applyProtection="1">
      <alignment horizontal="center" vertical="center"/>
      <protection locked="0"/>
    </xf>
    <xf numFmtId="49" fontId="3" fillId="0" borderId="0" xfId="2" applyNumberFormat="1" applyFont="1" applyAlignment="1" applyProtection="1">
      <alignment horizontal="left" vertical="center"/>
      <protection locked="0"/>
    </xf>
    <xf numFmtId="49" fontId="4" fillId="0" borderId="0" xfId="2" applyNumberFormat="1" applyAlignment="1" applyProtection="1">
      <alignment horizontal="left" vertical="center"/>
      <protection locked="0"/>
    </xf>
    <xf numFmtId="49" fontId="24" fillId="0" borderId="0" xfId="2" applyNumberFormat="1" applyFont="1" applyAlignment="1" applyProtection="1">
      <alignment horizontal="center" vertical="center"/>
      <protection locked="0"/>
    </xf>
    <xf numFmtId="49" fontId="55" fillId="0" borderId="0" xfId="2" applyNumberFormat="1" applyFont="1" applyAlignment="1" applyProtection="1">
      <alignment horizontal="left" vertical="center"/>
      <protection locked="0"/>
    </xf>
    <xf numFmtId="49" fontId="3" fillId="0" borderId="0" xfId="2" quotePrefix="1" applyNumberFormat="1" applyFont="1" applyAlignment="1" applyProtection="1">
      <alignment horizontal="left" vertical="center"/>
      <protection locked="0"/>
    </xf>
    <xf numFmtId="49" fontId="45" fillId="0" borderId="0" xfId="2" applyNumberFormat="1" applyFont="1" applyAlignment="1" applyProtection="1">
      <alignment horizontal="left" vertical="center"/>
      <protection locked="0"/>
    </xf>
    <xf numFmtId="49" fontId="4" fillId="17" borderId="12" xfId="2" applyNumberFormat="1" applyFill="1" applyBorder="1" applyAlignment="1" applyProtection="1">
      <alignment horizontal="left" vertical="center"/>
      <protection locked="0"/>
    </xf>
    <xf numFmtId="49" fontId="24" fillId="17" borderId="0" xfId="2" applyNumberFormat="1" applyFont="1" applyFill="1" applyAlignment="1" applyProtection="1">
      <alignment horizontal="left" vertical="center"/>
      <protection locked="0"/>
    </xf>
    <xf numFmtId="49" fontId="42" fillId="0" borderId="0" xfId="2" applyNumberFormat="1" applyFont="1" applyAlignment="1" applyProtection="1">
      <alignment horizontal="left" vertical="center"/>
      <protection locked="0"/>
    </xf>
    <xf numFmtId="49" fontId="39" fillId="0" borderId="0" xfId="2" applyNumberFormat="1" applyFont="1" applyAlignment="1" applyProtection="1">
      <alignment horizontal="left" vertical="center"/>
      <protection locked="0"/>
    </xf>
    <xf numFmtId="49" fontId="48" fillId="0" borderId="0" xfId="2" applyNumberFormat="1" applyFont="1" applyAlignment="1" applyProtection="1">
      <alignment horizontal="left" vertical="center"/>
      <protection locked="0"/>
    </xf>
    <xf numFmtId="49" fontId="46" fillId="0" borderId="0" xfId="2" applyNumberFormat="1" applyFont="1" applyAlignment="1" applyProtection="1">
      <alignment horizontal="left" vertical="center"/>
      <protection locked="0"/>
    </xf>
    <xf numFmtId="49" fontId="24" fillId="0" borderId="0" xfId="2" applyNumberFormat="1" applyFont="1" applyAlignment="1" applyProtection="1">
      <alignment horizontal="left" vertical="center"/>
      <protection locked="0"/>
    </xf>
    <xf numFmtId="49" fontId="63" fillId="0" borderId="0" xfId="2" applyNumberFormat="1" applyFont="1" applyAlignment="1" applyProtection="1">
      <alignment horizontal="left" vertical="center"/>
      <protection locked="0"/>
    </xf>
    <xf numFmtId="49" fontId="62" fillId="0" borderId="0" xfId="2" applyNumberFormat="1" applyFont="1" applyAlignment="1" applyProtection="1">
      <alignment horizontal="left" vertical="center"/>
      <protection locked="0"/>
    </xf>
    <xf numFmtId="49" fontId="44" fillId="0" borderId="0" xfId="2" applyNumberFormat="1" applyFont="1" applyAlignment="1" applyProtection="1">
      <alignment horizontal="left" vertical="center"/>
      <protection locked="0"/>
    </xf>
    <xf numFmtId="49" fontId="77" fillId="16" borderId="0" xfId="8" applyNumberFormat="1" applyFont="1" applyAlignment="1" applyProtection="1">
      <alignment horizontal="center" vertical="center"/>
      <protection locked="0"/>
    </xf>
    <xf numFmtId="49" fontId="77" fillId="16" borderId="0" xfId="8" applyNumberFormat="1" applyFont="1" applyAlignment="1" applyProtection="1">
      <alignment horizontal="left" vertical="center"/>
      <protection locked="0"/>
    </xf>
    <xf numFmtId="1" fontId="77" fillId="16" borderId="0" xfId="8" applyNumberFormat="1" applyFont="1" applyAlignment="1" applyProtection="1">
      <alignment horizontal="center" vertical="center"/>
      <protection locked="0"/>
    </xf>
    <xf numFmtId="2" fontId="77" fillId="16" borderId="0" xfId="8" applyNumberFormat="1" applyFont="1" applyAlignment="1" applyProtection="1">
      <alignment horizontal="center" vertical="center"/>
      <protection locked="0"/>
    </xf>
    <xf numFmtId="2" fontId="77" fillId="16" borderId="0" xfId="8" applyNumberFormat="1" applyFont="1" applyAlignment="1">
      <alignment horizontal="center" vertical="center"/>
    </xf>
    <xf numFmtId="3" fontId="77" fillId="16" borderId="0" xfId="8" applyNumberFormat="1" applyFont="1" applyAlignment="1" applyProtection="1">
      <alignment horizontal="center" vertical="center"/>
      <protection locked="0"/>
    </xf>
    <xf numFmtId="171" fontId="77" fillId="16" borderId="2" xfId="8" applyNumberFormat="1" applyFont="1" applyBorder="1" applyAlignment="1" applyProtection="1">
      <alignment horizontal="center" vertical="center"/>
      <protection locked="0"/>
    </xf>
    <xf numFmtId="171" fontId="77" fillId="16" borderId="5" xfId="8" applyNumberFormat="1" applyFont="1" applyBorder="1" applyAlignment="1">
      <alignment horizontal="center" vertical="center"/>
    </xf>
    <xf numFmtId="170" fontId="77" fillId="16" borderId="10" xfId="8" applyNumberFormat="1" applyFont="1" applyBorder="1" applyAlignment="1" applyProtection="1">
      <alignment horizontal="center" vertical="center"/>
      <protection locked="0"/>
    </xf>
    <xf numFmtId="3" fontId="77" fillId="16" borderId="0" xfId="8" applyNumberFormat="1" applyFont="1" applyAlignment="1">
      <alignment horizontal="center" vertical="center"/>
    </xf>
    <xf numFmtId="1" fontId="77" fillId="16" borderId="0" xfId="8" applyNumberFormat="1" applyFont="1" applyAlignment="1" applyProtection="1">
      <alignment horizontal="right" vertical="center"/>
      <protection locked="0"/>
    </xf>
    <xf numFmtId="4" fontId="77" fillId="16" borderId="0" xfId="8" applyNumberFormat="1" applyFont="1" applyAlignment="1" applyProtection="1">
      <alignment horizontal="right" vertical="center"/>
      <protection locked="0"/>
    </xf>
    <xf numFmtId="0" fontId="77" fillId="16" borderId="0" xfId="8" applyFont="1" applyProtection="1">
      <protection locked="0"/>
    </xf>
    <xf numFmtId="49" fontId="77" fillId="16" borderId="12" xfId="8" applyNumberFormat="1" applyFont="1" applyBorder="1" applyAlignment="1" applyProtection="1">
      <alignment horizontal="center" vertical="center"/>
      <protection locked="0"/>
    </xf>
    <xf numFmtId="49" fontId="78" fillId="16" borderId="12" xfId="2" applyNumberFormat="1" applyFont="1" applyFill="1" applyBorder="1" applyAlignment="1" applyProtection="1">
      <alignment horizontal="left" vertical="center"/>
      <protection locked="0"/>
    </xf>
    <xf numFmtId="1" fontId="77" fillId="16" borderId="12" xfId="8" applyNumberFormat="1" applyFont="1" applyBorder="1" applyAlignment="1">
      <alignment horizontal="center"/>
    </xf>
    <xf numFmtId="49" fontId="77" fillId="16" borderId="12" xfId="8" applyNumberFormat="1" applyFont="1" applyBorder="1" applyAlignment="1" applyProtection="1">
      <alignment horizontal="left" vertical="center"/>
      <protection locked="0"/>
    </xf>
    <xf numFmtId="2" fontId="77" fillId="16" borderId="12" xfId="8" applyNumberFormat="1" applyFont="1" applyBorder="1" applyAlignment="1" applyProtection="1">
      <alignment horizontal="center" vertical="center"/>
      <protection locked="0"/>
    </xf>
    <xf numFmtId="2" fontId="77" fillId="16" borderId="12" xfId="8" applyNumberFormat="1" applyFont="1" applyBorder="1" applyAlignment="1">
      <alignment horizontal="center" vertical="center"/>
    </xf>
    <xf numFmtId="1" fontId="77" fillId="16" borderId="12" xfId="8" applyNumberFormat="1" applyFont="1" applyBorder="1" applyAlignment="1" applyProtection="1">
      <alignment horizontal="center" vertical="center"/>
      <protection locked="0"/>
    </xf>
    <xf numFmtId="3" fontId="77" fillId="16" borderId="12" xfId="8" applyNumberFormat="1" applyFont="1" applyBorder="1" applyAlignment="1" applyProtection="1">
      <alignment horizontal="center" vertical="center"/>
      <protection locked="0"/>
    </xf>
    <xf numFmtId="0" fontId="77" fillId="16" borderId="2" xfId="8" applyFont="1" applyBorder="1" applyAlignment="1">
      <alignment horizontal="center"/>
    </xf>
    <xf numFmtId="3" fontId="77" fillId="16" borderId="12" xfId="8" applyNumberFormat="1" applyFont="1" applyBorder="1" applyAlignment="1">
      <alignment horizontal="center" vertical="center"/>
    </xf>
    <xf numFmtId="1" fontId="77" fillId="16" borderId="12" xfId="8" applyNumberFormat="1" applyFont="1" applyBorder="1" applyAlignment="1" applyProtection="1">
      <alignment horizontal="right" vertical="center"/>
      <protection locked="0"/>
    </xf>
    <xf numFmtId="4" fontId="77" fillId="16" borderId="12" xfId="8" applyNumberFormat="1" applyFont="1" applyBorder="1" applyAlignment="1" applyProtection="1">
      <alignment horizontal="right" vertical="center"/>
      <protection locked="0"/>
    </xf>
    <xf numFmtId="49" fontId="4" fillId="0" borderId="0" xfId="2" applyNumberFormat="1" applyBorder="1" applyAlignment="1" applyProtection="1">
      <alignment horizontal="left" vertical="center"/>
      <protection locked="0"/>
    </xf>
    <xf numFmtId="49" fontId="79" fillId="0" borderId="0" xfId="7" applyNumberFormat="1" applyFont="1" applyFill="1" applyAlignment="1" applyProtection="1">
      <alignment horizontal="center" vertical="center"/>
      <protection locked="0"/>
    </xf>
    <xf numFmtId="49" fontId="79" fillId="0" borderId="0" xfId="7" applyNumberFormat="1" applyFont="1" applyFill="1" applyAlignment="1" applyProtection="1">
      <alignment horizontal="left" vertical="center"/>
      <protection locked="0"/>
    </xf>
    <xf numFmtId="1" fontId="79" fillId="0" borderId="0" xfId="7" applyNumberFormat="1" applyFont="1" applyFill="1" applyAlignment="1" applyProtection="1">
      <alignment horizontal="center" vertical="center"/>
      <protection locked="0"/>
    </xf>
    <xf numFmtId="2" fontId="79" fillId="0" borderId="0" xfId="7" applyNumberFormat="1" applyFont="1" applyFill="1" applyAlignment="1" applyProtection="1">
      <alignment horizontal="center" vertical="center"/>
      <protection locked="0"/>
    </xf>
    <xf numFmtId="1" fontId="79" fillId="0" borderId="0" xfId="7" applyNumberFormat="1" applyFont="1" applyFill="1" applyAlignment="1">
      <alignment horizontal="center" vertical="center"/>
    </xf>
    <xf numFmtId="164" fontId="79" fillId="0" borderId="0" xfId="7" applyNumberFormat="1" applyFont="1" applyFill="1" applyAlignment="1" applyProtection="1">
      <alignment horizontal="center" vertical="center"/>
      <protection locked="0"/>
    </xf>
    <xf numFmtId="171" fontId="79" fillId="0" borderId="2" xfId="7" applyNumberFormat="1" applyFont="1" applyFill="1" applyBorder="1" applyAlignment="1" applyProtection="1">
      <alignment horizontal="center" vertical="center"/>
      <protection locked="0"/>
    </xf>
    <xf numFmtId="171" fontId="79" fillId="0" borderId="5" xfId="7" applyNumberFormat="1" applyFont="1" applyFill="1" applyBorder="1" applyAlignment="1">
      <alignment horizontal="center" vertical="center"/>
    </xf>
    <xf numFmtId="3" fontId="79" fillId="0" borderId="0" xfId="7" applyNumberFormat="1" applyFont="1" applyFill="1" applyAlignment="1">
      <alignment horizontal="center" vertical="center"/>
    </xf>
    <xf numFmtId="165" fontId="79" fillId="0" borderId="0" xfId="7" applyNumberFormat="1" applyFont="1" applyFill="1" applyAlignment="1" applyProtection="1">
      <alignment horizontal="right" vertical="center"/>
      <protection locked="0"/>
    </xf>
    <xf numFmtId="4" fontId="79" fillId="0" borderId="0" xfId="7" applyNumberFormat="1" applyFont="1" applyFill="1" applyAlignment="1" applyProtection="1">
      <alignment horizontal="right" vertical="center"/>
      <protection locked="0"/>
    </xf>
    <xf numFmtId="165" fontId="79" fillId="0" borderId="0" xfId="7" applyNumberFormat="1" applyFont="1" applyFill="1" applyAlignment="1" applyProtection="1">
      <alignment horizontal="center" vertical="center"/>
      <protection locked="0"/>
    </xf>
    <xf numFmtId="0" fontId="79" fillId="0" borderId="0" xfId="7" applyFont="1" applyFill="1" applyProtection="1">
      <protection locked="0"/>
    </xf>
    <xf numFmtId="49" fontId="79" fillId="0" borderId="12" xfId="7" applyNumberFormat="1" applyFont="1" applyFill="1" applyBorder="1" applyAlignment="1" applyProtection="1">
      <alignment horizontal="center" vertical="center"/>
      <protection locked="0"/>
    </xf>
    <xf numFmtId="1" fontId="79" fillId="0" borderId="12" xfId="7" applyNumberFormat="1" applyFont="1" applyFill="1" applyBorder="1" applyAlignment="1">
      <alignment horizontal="center"/>
    </xf>
    <xf numFmtId="49" fontId="79" fillId="0" borderId="12" xfId="7" applyNumberFormat="1" applyFont="1" applyFill="1" applyBorder="1" applyAlignment="1" applyProtection="1">
      <alignment horizontal="left" vertical="center"/>
      <protection locked="0"/>
    </xf>
    <xf numFmtId="2" fontId="79" fillId="0" borderId="12" xfId="7" applyNumberFormat="1" applyFont="1" applyFill="1" applyBorder="1" applyAlignment="1" applyProtection="1">
      <alignment horizontal="center" vertical="center"/>
      <protection locked="0"/>
    </xf>
    <xf numFmtId="1" fontId="79" fillId="0" borderId="12" xfId="7" applyNumberFormat="1" applyFont="1" applyFill="1" applyBorder="1" applyAlignment="1" applyProtection="1">
      <alignment horizontal="center" vertical="center"/>
      <protection locked="0"/>
    </xf>
    <xf numFmtId="1" fontId="79" fillId="0" borderId="12" xfId="7" applyNumberFormat="1" applyFont="1" applyFill="1" applyBorder="1" applyAlignment="1">
      <alignment horizontal="center" vertical="center"/>
    </xf>
    <xf numFmtId="164" fontId="79" fillId="0" borderId="12" xfId="7" applyNumberFormat="1" applyFont="1" applyFill="1" applyBorder="1" applyAlignment="1" applyProtection="1">
      <alignment horizontal="center" vertical="center"/>
      <protection locked="0"/>
    </xf>
    <xf numFmtId="3" fontId="79" fillId="0" borderId="12" xfId="7" applyNumberFormat="1" applyFont="1" applyFill="1" applyBorder="1" applyAlignment="1">
      <alignment horizontal="center" vertical="center"/>
    </xf>
    <xf numFmtId="1" fontId="79" fillId="0" borderId="12" xfId="7" applyNumberFormat="1" applyFont="1" applyFill="1" applyBorder="1" applyAlignment="1" applyProtection="1">
      <alignment horizontal="right" vertical="center"/>
      <protection locked="0"/>
    </xf>
    <xf numFmtId="4" fontId="79" fillId="0" borderId="12" xfId="7" applyNumberFormat="1" applyFont="1" applyFill="1" applyBorder="1" applyAlignment="1" applyProtection="1">
      <alignment horizontal="right" vertical="center"/>
      <protection locked="0"/>
    </xf>
    <xf numFmtId="165" fontId="79" fillId="0" borderId="12" xfId="7" applyNumberFormat="1" applyFont="1" applyFill="1" applyBorder="1" applyAlignment="1" applyProtection="1">
      <alignment horizontal="center" vertical="center"/>
      <protection locked="0"/>
    </xf>
    <xf numFmtId="49" fontId="44" fillId="0" borderId="51" xfId="4" applyNumberFormat="1" applyFont="1" applyBorder="1" applyAlignment="1" applyProtection="1">
      <alignment horizontal="center" vertical="center"/>
      <protection locked="0"/>
    </xf>
    <xf numFmtId="3" fontId="38" fillId="0" borderId="51" xfId="4" applyNumberFormat="1" applyFont="1" applyBorder="1" applyAlignment="1">
      <alignment horizontal="center" vertical="center"/>
    </xf>
    <xf numFmtId="1" fontId="38" fillId="0" borderId="51" xfId="4" applyNumberFormat="1" applyFont="1" applyBorder="1" applyAlignment="1" applyProtection="1">
      <alignment horizontal="right" vertical="center"/>
      <protection locked="0"/>
    </xf>
    <xf numFmtId="49" fontId="68" fillId="0" borderId="0" xfId="7" applyNumberFormat="1" applyFont="1" applyFill="1" applyBorder="1" applyAlignment="1" applyProtection="1">
      <alignment horizontal="center" vertical="center"/>
      <protection locked="0"/>
    </xf>
    <xf numFmtId="1" fontId="68" fillId="0" borderId="0" xfId="7" applyNumberFormat="1" applyFont="1" applyFill="1" applyBorder="1" applyAlignment="1">
      <alignment horizontal="center"/>
    </xf>
    <xf numFmtId="49" fontId="68" fillId="0" borderId="0" xfId="7" applyNumberFormat="1" applyFont="1" applyFill="1" applyBorder="1" applyAlignment="1" applyProtection="1">
      <alignment horizontal="left" vertical="center"/>
      <protection locked="0"/>
    </xf>
    <xf numFmtId="2" fontId="68" fillId="0" borderId="0" xfId="7" applyNumberFormat="1" applyFont="1" applyFill="1" applyBorder="1" applyAlignment="1" applyProtection="1">
      <alignment horizontal="center" vertical="center"/>
      <protection locked="0"/>
    </xf>
    <xf numFmtId="1" fontId="68" fillId="0" borderId="0" xfId="7" applyNumberFormat="1" applyFont="1" applyFill="1" applyBorder="1" applyAlignment="1" applyProtection="1">
      <alignment horizontal="center" vertical="center"/>
      <protection locked="0"/>
    </xf>
    <xf numFmtId="1" fontId="68" fillId="0" borderId="0" xfId="7" applyNumberFormat="1" applyFont="1" applyFill="1" applyBorder="1" applyAlignment="1">
      <alignment horizontal="center" vertical="center"/>
    </xf>
    <xf numFmtId="164" fontId="68" fillId="0" borderId="0" xfId="7" applyNumberFormat="1" applyFont="1" applyFill="1" applyBorder="1" applyAlignment="1" applyProtection="1">
      <alignment horizontal="center" vertical="center"/>
      <protection locked="0"/>
    </xf>
    <xf numFmtId="3" fontId="68" fillId="0" borderId="0" xfId="7" applyNumberFormat="1" applyFont="1" applyFill="1" applyBorder="1" applyAlignment="1">
      <alignment horizontal="center" vertical="center"/>
    </xf>
    <xf numFmtId="1" fontId="68" fillId="0" borderId="0" xfId="7" applyNumberFormat="1" applyFont="1" applyFill="1" applyBorder="1" applyAlignment="1" applyProtection="1">
      <alignment horizontal="right" vertical="center"/>
      <protection locked="0"/>
    </xf>
    <xf numFmtId="4" fontId="68" fillId="0" borderId="0" xfId="7" applyNumberFormat="1" applyFont="1" applyFill="1" applyBorder="1" applyAlignment="1" applyProtection="1">
      <alignment horizontal="right" vertical="center"/>
      <protection locked="0"/>
    </xf>
    <xf numFmtId="165" fontId="68" fillId="0" borderId="0" xfId="7" applyNumberFormat="1" applyFont="1" applyFill="1" applyBorder="1" applyAlignment="1" applyProtection="1">
      <alignment horizontal="center" vertical="center"/>
      <protection locked="0"/>
    </xf>
    <xf numFmtId="1" fontId="38" fillId="0" borderId="51" xfId="4" applyNumberFormat="1" applyFont="1" applyBorder="1" applyAlignment="1">
      <alignment horizontal="center" vertical="center"/>
    </xf>
    <xf numFmtId="49" fontId="38" fillId="0" borderId="51" xfId="4" applyNumberFormat="1" applyFont="1" applyBorder="1" applyAlignment="1" applyProtection="1">
      <alignment horizontal="left" vertical="center"/>
      <protection locked="0"/>
    </xf>
    <xf numFmtId="49" fontId="66" fillId="0" borderId="51" xfId="4" applyNumberFormat="1" applyFont="1" applyBorder="1" applyAlignment="1" applyProtection="1">
      <alignment horizontal="left" vertical="center"/>
      <protection locked="0"/>
    </xf>
    <xf numFmtId="49" fontId="38" fillId="0" borderId="51" xfId="4" applyNumberFormat="1" applyFont="1" applyBorder="1" applyAlignment="1" applyProtection="1">
      <alignment horizontal="center" vertical="center"/>
      <protection locked="0"/>
    </xf>
    <xf numFmtId="4" fontId="38" fillId="0" borderId="0" xfId="4" applyNumberFormat="1" applyFont="1" applyAlignment="1" applyProtection="1">
      <alignment horizontal="center" vertical="center"/>
      <protection locked="0"/>
    </xf>
    <xf numFmtId="49" fontId="38" fillId="0" borderId="51" xfId="2" applyNumberFormat="1" applyFont="1" applyBorder="1" applyAlignment="1" applyProtection="1">
      <alignment horizontal="left" vertical="center"/>
      <protection locked="0"/>
    </xf>
    <xf numFmtId="49" fontId="38" fillId="0" borderId="0" xfId="4" applyNumberFormat="1" applyFont="1" applyAlignment="1" applyProtection="1">
      <alignment horizontal="left" vertical="top"/>
      <protection locked="0"/>
    </xf>
    <xf numFmtId="49" fontId="4" fillId="0" borderId="51" xfId="2" applyNumberFormat="1" applyBorder="1" applyAlignment="1" applyProtection="1">
      <alignment horizontal="left" vertical="center"/>
      <protection locked="0"/>
    </xf>
    <xf numFmtId="1" fontId="38" fillId="0" borderId="51" xfId="4" applyNumberFormat="1" applyFont="1" applyBorder="1" applyAlignment="1" applyProtection="1">
      <alignment horizontal="center" vertical="center"/>
      <protection locked="0"/>
    </xf>
    <xf numFmtId="171" fontId="3" fillId="20" borderId="5" xfId="0" applyNumberFormat="1" applyFont="1" applyFill="1" applyBorder="1" applyAlignment="1">
      <alignment horizontal="center" vertical="center"/>
    </xf>
    <xf numFmtId="0" fontId="3" fillId="9" borderId="53" xfId="0" applyFont="1" applyFill="1" applyBorder="1" applyProtection="1">
      <protection locked="0"/>
    </xf>
    <xf numFmtId="0" fontId="3" fillId="0" borderId="54" xfId="0" applyFont="1" applyBorder="1" applyProtection="1">
      <protection locked="0"/>
    </xf>
    <xf numFmtId="0" fontId="24" fillId="0" borderId="54" xfId="0" applyFont="1" applyBorder="1" applyProtection="1">
      <protection locked="0"/>
    </xf>
    <xf numFmtId="49" fontId="3" fillId="0" borderId="54" xfId="4" applyNumberFormat="1" applyFont="1" applyBorder="1" applyAlignment="1" applyProtection="1">
      <alignment horizontal="center" vertical="center"/>
      <protection locked="0"/>
    </xf>
    <xf numFmtId="0" fontId="38" fillId="0" borderId="54" xfId="0" applyFont="1" applyBorder="1" applyProtection="1">
      <protection locked="0"/>
    </xf>
    <xf numFmtId="0" fontId="44" fillId="0" borderId="54" xfId="0" applyFont="1" applyBorder="1" applyProtection="1">
      <protection locked="0"/>
    </xf>
    <xf numFmtId="0" fontId="39" fillId="0" borderId="54" xfId="0" applyFont="1" applyBorder="1" applyProtection="1">
      <protection locked="0"/>
    </xf>
    <xf numFmtId="0" fontId="62" fillId="0" borderId="54" xfId="0" applyFont="1" applyBorder="1" applyProtection="1">
      <protection locked="0"/>
    </xf>
    <xf numFmtId="0" fontId="24" fillId="0" borderId="55" xfId="0" applyFont="1" applyBorder="1" applyProtection="1">
      <protection locked="0"/>
    </xf>
    <xf numFmtId="49" fontId="3" fillId="18" borderId="0" xfId="0" applyNumberFormat="1" applyFont="1" applyFill="1" applyAlignment="1" applyProtection="1">
      <alignment horizontal="center" vertical="center"/>
      <protection locked="0"/>
    </xf>
    <xf numFmtId="0" fontId="37" fillId="0" borderId="54" xfId="0" applyFont="1" applyBorder="1" applyProtection="1">
      <protection locked="0"/>
    </xf>
    <xf numFmtId="0" fontId="3" fillId="0" borderId="55" xfId="0" applyFont="1" applyBorder="1" applyProtection="1">
      <protection locked="0"/>
    </xf>
    <xf numFmtId="0" fontId="74" fillId="0" borderId="54" xfId="7" applyFont="1" applyFill="1" applyBorder="1" applyProtection="1">
      <protection locked="0"/>
    </xf>
    <xf numFmtId="0" fontId="68" fillId="0" borderId="54" xfId="7" applyFont="1" applyFill="1" applyBorder="1" applyProtection="1">
      <protection locked="0"/>
    </xf>
    <xf numFmtId="0" fontId="54" fillId="0" borderId="54" xfId="0" applyFont="1" applyBorder="1" applyProtection="1">
      <protection locked="0"/>
    </xf>
    <xf numFmtId="0" fontId="39" fillId="0" borderId="55" xfId="0" applyFont="1" applyBorder="1" applyProtection="1">
      <protection locked="0"/>
    </xf>
    <xf numFmtId="0" fontId="37" fillId="0" borderId="55" xfId="0" applyFont="1" applyBorder="1" applyProtection="1">
      <protection locked="0"/>
    </xf>
    <xf numFmtId="0" fontId="76" fillId="16" borderId="54" xfId="8" applyFont="1" applyBorder="1" applyProtection="1">
      <protection locked="0"/>
    </xf>
    <xf numFmtId="0" fontId="24" fillId="17" borderId="54" xfId="0" applyFont="1" applyFill="1" applyBorder="1" applyProtection="1">
      <protection locked="0"/>
    </xf>
    <xf numFmtId="0" fontId="3" fillId="17" borderId="54" xfId="0" applyFont="1" applyFill="1" applyBorder="1" applyProtection="1">
      <protection locked="0"/>
    </xf>
    <xf numFmtId="0" fontId="3" fillId="0" borderId="54" xfId="0" applyFont="1" applyBorder="1"/>
    <xf numFmtId="0" fontId="76" fillId="16" borderId="55" xfId="8" applyFont="1" applyBorder="1" applyProtection="1">
      <protection locked="0"/>
    </xf>
    <xf numFmtId="0" fontId="77" fillId="16" borderId="54" xfId="8" applyFont="1" applyBorder="1" applyProtection="1">
      <protection locked="0"/>
    </xf>
    <xf numFmtId="0" fontId="3" fillId="9" borderId="54" xfId="0" applyFont="1" applyFill="1" applyBorder="1"/>
    <xf numFmtId="0" fontId="80" fillId="0" borderId="4" xfId="0" applyFont="1" applyBorder="1" applyAlignment="1" applyProtection="1">
      <alignment horizontal="center" vertical="center" wrapText="1"/>
      <protection locked="0"/>
    </xf>
    <xf numFmtId="171" fontId="81" fillId="0" borderId="5" xfId="0" applyNumberFormat="1" applyFont="1" applyBorder="1" applyAlignment="1">
      <alignment horizontal="center" vertical="center"/>
    </xf>
    <xf numFmtId="2" fontId="38" fillId="0" borderId="50" xfId="4" applyNumberFormat="1" applyFont="1" applyBorder="1" applyAlignment="1" applyProtection="1">
      <alignment horizontal="center" vertical="center"/>
      <protection locked="0"/>
    </xf>
    <xf numFmtId="49" fontId="38" fillId="0" borderId="50" xfId="4" applyNumberFormat="1" applyFont="1" applyBorder="1" applyAlignment="1" applyProtection="1">
      <alignment horizontal="left" vertical="center"/>
      <protection locked="0"/>
    </xf>
    <xf numFmtId="1" fontId="38" fillId="0" borderId="50" xfId="4" applyNumberFormat="1" applyFont="1" applyBorder="1" applyAlignment="1" applyProtection="1">
      <alignment horizontal="center" vertical="center"/>
      <protection locked="0"/>
    </xf>
    <xf numFmtId="49" fontId="38" fillId="0" borderId="50" xfId="4" applyNumberFormat="1" applyFont="1" applyBorder="1" applyAlignment="1" applyProtection="1">
      <alignment horizontal="center" vertical="center"/>
      <protection locked="0"/>
    </xf>
    <xf numFmtId="49" fontId="38" fillId="0" borderId="14" xfId="4" applyNumberFormat="1" applyFont="1" applyBorder="1" applyAlignment="1" applyProtection="1">
      <alignment horizontal="center" vertical="center"/>
      <protection locked="0"/>
    </xf>
    <xf numFmtId="3" fontId="38" fillId="0" borderId="50" xfId="4" applyNumberFormat="1" applyFont="1" applyBorder="1" applyAlignment="1" applyProtection="1">
      <alignment horizontal="center" vertical="center"/>
      <protection locked="0"/>
    </xf>
    <xf numFmtId="49" fontId="38" fillId="0" borderId="50" xfId="2" applyNumberFormat="1" applyFont="1" applyBorder="1" applyAlignment="1" applyProtection="1">
      <alignment horizontal="left" vertical="center"/>
      <protection locked="0"/>
    </xf>
    <xf numFmtId="2" fontId="38" fillId="0" borderId="50" xfId="4" applyNumberFormat="1" applyFont="1" applyBorder="1" applyAlignment="1">
      <alignment horizontal="center" vertical="center"/>
    </xf>
    <xf numFmtId="1" fontId="38" fillId="0" borderId="14" xfId="0" applyNumberFormat="1" applyFont="1" applyBorder="1" applyAlignment="1">
      <alignment horizontal="center"/>
    </xf>
    <xf numFmtId="2" fontId="38" fillId="0" borderId="14" xfId="4" applyNumberFormat="1" applyFont="1" applyBorder="1" applyAlignment="1">
      <alignment horizontal="center" vertical="center"/>
    </xf>
    <xf numFmtId="3" fontId="38" fillId="0" borderId="51" xfId="4" applyNumberFormat="1" applyFont="1" applyBorder="1" applyAlignment="1" applyProtection="1">
      <alignment horizontal="center" vertical="center"/>
      <protection locked="0"/>
    </xf>
    <xf numFmtId="3" fontId="38" fillId="0" borderId="14" xfId="4" applyNumberFormat="1" applyFont="1" applyBorder="1" applyAlignment="1" applyProtection="1">
      <alignment horizontal="center" vertical="center"/>
      <protection locked="0"/>
    </xf>
    <xf numFmtId="49" fontId="48" fillId="0" borderId="14" xfId="2" applyNumberFormat="1" applyFont="1" applyBorder="1" applyAlignment="1">
      <alignment horizontal="center" vertical="center"/>
      <protection locked="0"/>
    </xf>
    <xf numFmtId="49" fontId="48" fillId="0" borderId="56" xfId="2" applyNumberFormat="1" applyFont="1" applyBorder="1" applyAlignment="1">
      <alignment horizontal="center" vertical="center"/>
      <protection locked="0"/>
    </xf>
    <xf numFmtId="171" fontId="38" fillId="0" borderId="5" xfId="4" applyNumberFormat="1" applyFont="1" applyBorder="1" applyAlignment="1" applyProtection="1">
      <alignment horizontal="center" vertical="center"/>
      <protection locked="0"/>
    </xf>
    <xf numFmtId="2" fontId="38" fillId="0" borderId="51" xfId="4" applyNumberFormat="1" applyFont="1" applyBorder="1" applyAlignment="1">
      <alignment horizontal="center" vertical="center"/>
    </xf>
    <xf numFmtId="49" fontId="48" fillId="0" borderId="57" xfId="2" applyNumberFormat="1" applyFont="1" applyBorder="1" applyAlignment="1">
      <alignment horizontal="center" vertical="center"/>
      <protection locked="0"/>
    </xf>
    <xf numFmtId="171" fontId="38" fillId="0" borderId="58" xfId="4" applyNumberFormat="1" applyFont="1" applyBorder="1" applyAlignment="1" applyProtection="1">
      <alignment horizontal="center" vertical="center"/>
      <protection locked="0"/>
    </xf>
    <xf numFmtId="171" fontId="38" fillId="0" borderId="9" xfId="4" applyNumberFormat="1" applyFont="1" applyBorder="1" applyAlignment="1" applyProtection="1">
      <alignment horizontal="center" vertical="center"/>
      <protection locked="0"/>
    </xf>
    <xf numFmtId="49" fontId="4" fillId="0" borderId="50" xfId="2" applyNumberFormat="1" applyBorder="1" applyAlignment="1" applyProtection="1">
      <alignment horizontal="left" vertical="center"/>
      <protection locked="0"/>
    </xf>
    <xf numFmtId="3" fontId="24" fillId="0" borderId="50" xfId="4" applyNumberFormat="1" applyFont="1" applyBorder="1" applyAlignment="1">
      <alignment horizontal="center" vertical="center"/>
    </xf>
    <xf numFmtId="4" fontId="38" fillId="0" borderId="12" xfId="4" applyNumberFormat="1" applyFont="1" applyBorder="1" applyAlignment="1" applyProtection="1">
      <alignment horizontal="center" vertical="center"/>
      <protection locked="0"/>
    </xf>
    <xf numFmtId="2" fontId="3" fillId="0" borderId="59" xfId="4" applyNumberFormat="1" applyFont="1" applyBorder="1" applyAlignment="1" applyProtection="1">
      <alignment horizontal="center" vertical="center"/>
      <protection locked="0"/>
    </xf>
    <xf numFmtId="49" fontId="38" fillId="0" borderId="50" xfId="4" applyNumberFormat="1" applyFont="1" applyBorder="1" applyAlignment="1" applyProtection="1">
      <alignment horizontal="left" vertical="top"/>
      <protection locked="0"/>
    </xf>
    <xf numFmtId="0" fontId="81" fillId="21" borderId="54" xfId="0" applyFont="1" applyFill="1" applyBorder="1"/>
    <xf numFmtId="0" fontId="82" fillId="21" borderId="60" xfId="0" applyFont="1" applyFill="1" applyBorder="1"/>
    <xf numFmtId="0" fontId="24" fillId="0" borderId="61" xfId="0" applyFont="1" applyBorder="1" applyProtection="1">
      <protection locked="0"/>
    </xf>
    <xf numFmtId="0" fontId="81" fillId="21" borderId="60" xfId="0" applyFont="1" applyFill="1" applyBorder="1"/>
    <xf numFmtId="0" fontId="3" fillId="0" borderId="50" xfId="0" applyFont="1" applyBorder="1"/>
    <xf numFmtId="171" fontId="3" fillId="22" borderId="5" xfId="0" applyNumberFormat="1" applyFont="1" applyFill="1" applyBorder="1" applyAlignment="1">
      <alignment horizontal="center" vertical="center"/>
    </xf>
    <xf numFmtId="171" fontId="6" fillId="20" borderId="5" xfId="0" applyNumberFormat="1" applyFont="1" applyFill="1" applyBorder="1" applyAlignment="1">
      <alignment horizontal="center" vertical="center"/>
    </xf>
    <xf numFmtId="49" fontId="83" fillId="0" borderId="0" xfId="4" applyNumberFormat="1" applyFont="1" applyAlignment="1" applyProtection="1">
      <alignment horizontal="left" vertical="center"/>
      <protection locked="0"/>
    </xf>
    <xf numFmtId="0" fontId="3" fillId="21" borderId="62" xfId="0" applyFont="1" applyFill="1" applyBorder="1"/>
    <xf numFmtId="0" fontId="3" fillId="21" borderId="63" xfId="0" applyFont="1" applyFill="1" applyBorder="1"/>
    <xf numFmtId="0" fontId="3" fillId="0" borderId="0" xfId="0" applyFont="1" applyAlignment="1">
      <alignment vertical="center" wrapText="1"/>
    </xf>
    <xf numFmtId="0" fontId="3" fillId="0" borderId="61" xfId="0" applyFont="1" applyBorder="1" applyProtection="1">
      <protection locked="0"/>
    </xf>
    <xf numFmtId="0" fontId="3" fillId="21" borderId="54" xfId="0" applyFont="1" applyFill="1" applyBorder="1"/>
    <xf numFmtId="0" fontId="3" fillId="0" borderId="64" xfId="0" applyFont="1" applyBorder="1" applyProtection="1">
      <protection locked="0"/>
    </xf>
    <xf numFmtId="0" fontId="24" fillId="0" borderId="64" xfId="0" applyFont="1" applyBorder="1" applyProtection="1">
      <protection locked="0"/>
    </xf>
    <xf numFmtId="2" fontId="3" fillId="0" borderId="60" xfId="4" applyNumberFormat="1" applyFont="1" applyBorder="1" applyAlignment="1" applyProtection="1">
      <alignment horizontal="center" vertical="center"/>
      <protection locked="0"/>
    </xf>
    <xf numFmtId="3" fontId="3" fillId="0" borderId="60" xfId="4" applyNumberFormat="1" applyFont="1" applyBorder="1" applyAlignment="1">
      <alignment horizontal="center" vertical="center"/>
    </xf>
    <xf numFmtId="1" fontId="3" fillId="0" borderId="60" xfId="4" applyNumberFormat="1" applyFont="1" applyBorder="1" applyAlignment="1" applyProtection="1">
      <alignment horizontal="right" vertical="center"/>
      <protection locked="0"/>
    </xf>
    <xf numFmtId="4" fontId="3" fillId="0" borderId="60" xfId="4" applyNumberFormat="1" applyFont="1" applyBorder="1" applyAlignment="1" applyProtection="1">
      <alignment horizontal="right" vertical="center"/>
      <protection locked="0"/>
    </xf>
    <xf numFmtId="171" fontId="3" fillId="0" borderId="4" xfId="4" applyNumberFormat="1" applyFont="1" applyBorder="1" applyAlignment="1" applyProtection="1">
      <alignment horizontal="center" vertical="center"/>
      <protection locked="0"/>
    </xf>
    <xf numFmtId="2" fontId="3" fillId="0" borderId="65" xfId="4" applyNumberFormat="1" applyFont="1" applyBorder="1" applyAlignment="1" applyProtection="1">
      <alignment horizontal="center" vertical="center"/>
      <protection locked="0"/>
    </xf>
    <xf numFmtId="3" fontId="3" fillId="0" borderId="65" xfId="4" applyNumberFormat="1" applyFont="1" applyBorder="1" applyAlignment="1">
      <alignment horizontal="center" vertical="center"/>
    </xf>
    <xf numFmtId="1" fontId="3" fillId="0" borderId="65" xfId="4" applyNumberFormat="1" applyFont="1" applyBorder="1" applyAlignment="1" applyProtection="1">
      <alignment horizontal="right" vertical="center"/>
      <protection locked="0"/>
    </xf>
    <xf numFmtId="4" fontId="3" fillId="0" borderId="65" xfId="4" applyNumberFormat="1" applyFont="1" applyBorder="1" applyAlignment="1" applyProtection="1">
      <alignment horizontal="right" vertical="center"/>
      <protection locked="0"/>
    </xf>
    <xf numFmtId="2" fontId="3" fillId="0" borderId="66" xfId="4" applyNumberFormat="1" applyFont="1" applyBorder="1" applyAlignment="1" applyProtection="1">
      <alignment horizontal="center" vertical="center"/>
      <protection locked="0"/>
    </xf>
    <xf numFmtId="2" fontId="3" fillId="0" borderId="67" xfId="4" applyNumberFormat="1" applyFont="1" applyBorder="1" applyAlignment="1" applyProtection="1">
      <alignment horizontal="center" vertical="center"/>
      <protection locked="0"/>
    </xf>
    <xf numFmtId="3" fontId="74" fillId="0" borderId="69" xfId="7" applyNumberFormat="1" applyFont="1" applyFill="1" applyBorder="1" applyAlignment="1">
      <alignment horizontal="center" vertical="center"/>
    </xf>
    <xf numFmtId="165" fontId="74" fillId="0" borderId="60" xfId="7" applyNumberFormat="1" applyFont="1" applyFill="1" applyBorder="1" applyAlignment="1" applyProtection="1">
      <alignment horizontal="right" vertical="center"/>
      <protection locked="0"/>
    </xf>
    <xf numFmtId="3" fontId="74" fillId="0" borderId="66" xfId="7" applyNumberFormat="1" applyFont="1" applyFill="1" applyBorder="1" applyAlignment="1">
      <alignment horizontal="center" vertical="center"/>
    </xf>
    <xf numFmtId="1" fontId="74" fillId="0" borderId="68" xfId="7" applyNumberFormat="1" applyFont="1" applyFill="1" applyBorder="1" applyAlignment="1" applyProtection="1">
      <alignment horizontal="right" vertical="center"/>
      <protection locked="0"/>
    </xf>
    <xf numFmtId="3" fontId="3" fillId="0" borderId="68" xfId="4" applyNumberFormat="1" applyFont="1" applyBorder="1" applyAlignment="1">
      <alignment horizontal="center" vertical="center"/>
    </xf>
    <xf numFmtId="0" fontId="3" fillId="0" borderId="60" xfId="0" applyFont="1" applyBorder="1" applyProtection="1">
      <protection locked="0"/>
    </xf>
    <xf numFmtId="49" fontId="39" fillId="0" borderId="65" xfId="4" applyNumberFormat="1" applyFont="1" applyBorder="1" applyAlignment="1" applyProtection="1">
      <alignment horizontal="center" vertical="center"/>
      <protection locked="0"/>
    </xf>
    <xf numFmtId="49" fontId="39" fillId="0" borderId="70" xfId="4" applyNumberFormat="1" applyFont="1" applyBorder="1" applyAlignment="1" applyProtection="1">
      <alignment horizontal="center" vertical="center"/>
      <protection locked="0"/>
    </xf>
    <xf numFmtId="49" fontId="39" fillId="0" borderId="68" xfId="4" applyNumberFormat="1" applyFont="1" applyBorder="1" applyAlignment="1" applyProtection="1">
      <alignment horizontal="center" vertical="center"/>
      <protection locked="0"/>
    </xf>
    <xf numFmtId="0" fontId="81" fillId="23" borderId="54" xfId="0" applyFont="1" applyFill="1" applyBorder="1"/>
    <xf numFmtId="2" fontId="81" fillId="0" borderId="0" xfId="4" applyNumberFormat="1" applyFont="1" applyAlignment="1" applyProtection="1">
      <alignment horizontal="center" vertical="center"/>
      <protection locked="0"/>
    </xf>
    <xf numFmtId="49" fontId="81" fillId="0" borderId="0" xfId="4" applyNumberFormat="1" applyFont="1" applyAlignment="1" applyProtection="1">
      <alignment horizontal="left" vertical="center"/>
      <protection locked="0"/>
    </xf>
    <xf numFmtId="49" fontId="81" fillId="0" borderId="0" xfId="4" applyNumberFormat="1" applyFont="1" applyAlignment="1" applyProtection="1">
      <alignment horizontal="center" vertical="center"/>
      <protection locked="0"/>
    </xf>
    <xf numFmtId="171" fontId="81" fillId="0" borderId="2" xfId="4" applyNumberFormat="1" applyFont="1" applyBorder="1" applyAlignment="1" applyProtection="1">
      <alignment horizontal="center" vertical="center"/>
      <protection locked="0"/>
    </xf>
    <xf numFmtId="171" fontId="81" fillId="19" borderId="5" xfId="0" applyNumberFormat="1" applyFont="1" applyFill="1" applyBorder="1" applyAlignment="1">
      <alignment horizontal="center" vertical="center"/>
    </xf>
    <xf numFmtId="3" fontId="81" fillId="0" borderId="50" xfId="4" applyNumberFormat="1" applyFont="1" applyBorder="1" applyAlignment="1">
      <alignment horizontal="center" vertical="center"/>
    </xf>
    <xf numFmtId="49" fontId="81" fillId="0" borderId="0" xfId="2" applyNumberFormat="1" applyFont="1" applyAlignment="1" applyProtection="1">
      <alignment horizontal="left" vertical="center"/>
      <protection locked="0"/>
    </xf>
    <xf numFmtId="1" fontId="81" fillId="0" borderId="0" xfId="4" applyNumberFormat="1" applyFont="1" applyAlignment="1" applyProtection="1">
      <alignment horizontal="center" vertical="center"/>
      <protection locked="0"/>
    </xf>
    <xf numFmtId="1" fontId="81" fillId="0" borderId="50" xfId="4" applyNumberFormat="1" applyFont="1" applyBorder="1" applyAlignment="1">
      <alignment horizontal="center" vertical="center"/>
    </xf>
    <xf numFmtId="49" fontId="84" fillId="0" borderId="0" xfId="4" applyNumberFormat="1" applyFont="1" applyAlignment="1" applyProtection="1">
      <alignment horizontal="left" vertical="center"/>
      <protection locked="0"/>
    </xf>
    <xf numFmtId="1" fontId="81" fillId="0" borderId="14" xfId="4" applyNumberFormat="1" applyFont="1" applyBorder="1" applyAlignment="1">
      <alignment horizontal="center" vertical="center"/>
    </xf>
    <xf numFmtId="164" fontId="81" fillId="0" borderId="0" xfId="4" applyNumberFormat="1" applyFont="1" applyAlignment="1" applyProtection="1">
      <alignment horizontal="center" vertical="center"/>
      <protection locked="0"/>
    </xf>
    <xf numFmtId="3" fontId="81" fillId="0" borderId="0" xfId="4" applyNumberFormat="1" applyFont="1" applyAlignment="1">
      <alignment horizontal="center" vertical="center"/>
    </xf>
    <xf numFmtId="1" fontId="81" fillId="0" borderId="0" xfId="4" applyNumberFormat="1" applyFont="1" applyAlignment="1" applyProtection="1">
      <alignment horizontal="right" vertical="center"/>
      <protection locked="0"/>
    </xf>
    <xf numFmtId="4" fontId="81" fillId="0" borderId="0" xfId="4" applyNumberFormat="1" applyFont="1" applyAlignment="1" applyProtection="1">
      <alignment horizontal="right" vertical="center"/>
      <protection locked="0"/>
    </xf>
    <xf numFmtId="0" fontId="81" fillId="0" borderId="0" xfId="0" applyFont="1" applyAlignment="1" applyProtection="1">
      <alignment horizontal="center"/>
      <protection locked="0"/>
    </xf>
    <xf numFmtId="165" fontId="81" fillId="0" borderId="0" xfId="4" applyNumberFormat="1" applyFont="1" applyAlignment="1" applyProtection="1">
      <alignment horizontal="center" vertical="center"/>
      <protection locked="0"/>
    </xf>
    <xf numFmtId="0" fontId="81" fillId="0" borderId="0" xfId="0" applyFont="1" applyProtection="1">
      <protection locked="0"/>
    </xf>
    <xf numFmtId="49" fontId="81" fillId="0" borderId="12" xfId="4" applyNumberFormat="1" applyFont="1" applyBorder="1" applyAlignment="1" applyProtection="1">
      <alignment horizontal="center" vertical="center"/>
      <protection locked="0"/>
    </xf>
    <xf numFmtId="49" fontId="85" fillId="0" borderId="12" xfId="2" applyNumberFormat="1" applyFont="1" applyBorder="1" applyAlignment="1" applyProtection="1">
      <alignment horizontal="left" vertical="center"/>
      <protection locked="0"/>
    </xf>
    <xf numFmtId="1" fontId="81" fillId="0" borderId="12" xfId="0" applyNumberFormat="1" applyFont="1" applyBorder="1" applyAlignment="1">
      <alignment horizontal="center"/>
    </xf>
    <xf numFmtId="49" fontId="84" fillId="0" borderId="12" xfId="4" applyNumberFormat="1" applyFont="1" applyBorder="1" applyAlignment="1" applyProtection="1">
      <alignment horizontal="left" vertical="center"/>
      <protection locked="0"/>
    </xf>
    <xf numFmtId="2" fontId="81" fillId="0" borderId="12" xfId="4" applyNumberFormat="1" applyFont="1" applyBorder="1" applyAlignment="1" applyProtection="1">
      <alignment horizontal="center" vertical="center"/>
      <protection locked="0"/>
    </xf>
    <xf numFmtId="1" fontId="81" fillId="0" borderId="12" xfId="4" applyNumberFormat="1" applyFont="1" applyBorder="1" applyAlignment="1" applyProtection="1">
      <alignment horizontal="center" vertical="center"/>
      <protection locked="0"/>
    </xf>
    <xf numFmtId="49" fontId="81" fillId="0" borderId="12" xfId="4" applyNumberFormat="1" applyFont="1" applyBorder="1" applyAlignment="1" applyProtection="1">
      <alignment horizontal="left" vertical="center"/>
      <protection locked="0"/>
    </xf>
    <xf numFmtId="1" fontId="81" fillId="0" borderId="12" xfId="4" applyNumberFormat="1" applyFont="1" applyBorder="1" applyAlignment="1">
      <alignment horizontal="center" vertical="center"/>
    </xf>
    <xf numFmtId="164" fontId="81" fillId="0" borderId="12" xfId="4" applyNumberFormat="1" applyFont="1" applyBorder="1" applyAlignment="1" applyProtection="1">
      <alignment horizontal="center" vertical="center"/>
      <protection locked="0"/>
    </xf>
    <xf numFmtId="49" fontId="85" fillId="0" borderId="12" xfId="2" applyNumberFormat="1" applyFont="1" applyFill="1" applyBorder="1" applyAlignment="1">
      <alignment horizontal="center" vertical="center"/>
      <protection locked="0"/>
    </xf>
    <xf numFmtId="3" fontId="81" fillId="0" borderId="12" xfId="4" applyNumberFormat="1" applyFont="1" applyBorder="1" applyAlignment="1">
      <alignment horizontal="center" vertical="center"/>
    </xf>
    <xf numFmtId="1" fontId="81" fillId="0" borderId="12" xfId="4" applyNumberFormat="1" applyFont="1" applyBorder="1" applyAlignment="1" applyProtection="1">
      <alignment horizontal="right" vertical="center"/>
      <protection locked="0"/>
    </xf>
    <xf numFmtId="4" fontId="81" fillId="0" borderId="12" xfId="4" applyNumberFormat="1" applyFont="1" applyBorder="1" applyAlignment="1" applyProtection="1">
      <alignment horizontal="right" vertical="center"/>
      <protection locked="0"/>
    </xf>
    <xf numFmtId="165" fontId="81" fillId="0" borderId="12" xfId="4" applyNumberFormat="1" applyFont="1" applyBorder="1" applyAlignment="1" applyProtection="1">
      <alignment horizontal="center" vertical="center"/>
      <protection locked="0"/>
    </xf>
    <xf numFmtId="0" fontId="81" fillId="0" borderId="54" xfId="0" applyFont="1" applyBorder="1"/>
    <xf numFmtId="0" fontId="81" fillId="24" borderId="54" xfId="0" applyFont="1" applyFill="1" applyBorder="1"/>
    <xf numFmtId="0" fontId="81" fillId="24" borderId="61" xfId="0" applyFont="1" applyFill="1" applyBorder="1"/>
    <xf numFmtId="0" fontId="3" fillId="0" borderId="0" xfId="0" applyFont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49" fontId="86" fillId="0" borderId="0" xfId="4" applyNumberFormat="1" applyFont="1" applyAlignment="1" applyProtection="1">
      <alignment horizontal="left" vertical="center"/>
      <protection locked="0"/>
    </xf>
    <xf numFmtId="1" fontId="39" fillId="0" borderId="14" xfId="4" applyNumberFormat="1" applyFont="1" applyBorder="1" applyAlignment="1">
      <alignment horizontal="center" vertical="center"/>
    </xf>
    <xf numFmtId="49" fontId="39" fillId="0" borderId="50" xfId="4" applyNumberFormat="1" applyFont="1" applyBorder="1" applyAlignment="1" applyProtection="1">
      <alignment horizontal="left" vertical="center"/>
      <protection locked="0"/>
    </xf>
    <xf numFmtId="49" fontId="39" fillId="0" borderId="50" xfId="4" applyNumberFormat="1" applyFont="1" applyBorder="1" applyAlignment="1" applyProtection="1">
      <alignment horizontal="center" vertical="center"/>
      <protection locked="0"/>
    </xf>
    <xf numFmtId="4" fontId="39" fillId="0" borderId="0" xfId="4" applyNumberFormat="1" applyFont="1" applyAlignment="1" applyProtection="1">
      <alignment horizontal="center" vertical="center"/>
      <protection locked="0"/>
    </xf>
    <xf numFmtId="0" fontId="87" fillId="24" borderId="54" xfId="0" applyFont="1" applyFill="1" applyBorder="1"/>
    <xf numFmtId="0" fontId="87" fillId="24" borderId="61" xfId="0" applyFont="1" applyFill="1" applyBorder="1"/>
    <xf numFmtId="0" fontId="87" fillId="0" borderId="54" xfId="0" applyFont="1" applyBorder="1"/>
    <xf numFmtId="0" fontId="81" fillId="24" borderId="64" xfId="0" applyFont="1" applyFill="1" applyBorder="1"/>
    <xf numFmtId="0" fontId="3" fillId="24" borderId="54" xfId="0" applyFont="1" applyFill="1" applyBorder="1"/>
    <xf numFmtId="0" fontId="3" fillId="24" borderId="61" xfId="0" applyFont="1" applyFill="1" applyBorder="1"/>
    <xf numFmtId="0" fontId="81" fillId="25" borderId="54" xfId="0" applyFont="1" applyFill="1" applyBorder="1"/>
    <xf numFmtId="0" fontId="24" fillId="0" borderId="0" xfId="0" applyFont="1" applyAlignment="1" applyProtection="1">
      <alignment horizontal="center" vertical="center"/>
      <protection locked="0"/>
    </xf>
    <xf numFmtId="0" fontId="3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9" fillId="0" borderId="55" xfId="0" applyFont="1" applyBorder="1" applyAlignment="1" applyProtection="1">
      <alignment horizontal="right" vertical="top"/>
      <protection locked="0"/>
    </xf>
    <xf numFmtId="49" fontId="39" fillId="0" borderId="51" xfId="4" applyNumberFormat="1" applyFont="1" applyBorder="1" applyAlignment="1" applyProtection="1">
      <alignment horizontal="left" vertical="center"/>
      <protection locked="0"/>
    </xf>
    <xf numFmtId="4" fontId="39" fillId="0" borderId="0" xfId="4" applyNumberFormat="1" applyFont="1" applyAlignment="1" applyProtection="1">
      <alignment horizontal="left" vertical="top"/>
      <protection locked="0"/>
    </xf>
    <xf numFmtId="49" fontId="38" fillId="0" borderId="71" xfId="4" applyNumberFormat="1" applyFont="1" applyBorder="1" applyAlignment="1" applyProtection="1">
      <alignment horizontal="left" vertical="center"/>
      <protection locked="0"/>
    </xf>
    <xf numFmtId="49" fontId="38" fillId="0" borderId="71" xfId="4" applyNumberFormat="1" applyFont="1" applyBorder="1" applyAlignment="1" applyProtection="1">
      <alignment horizontal="center" vertical="center"/>
      <protection locked="0"/>
    </xf>
    <xf numFmtId="171" fontId="39" fillId="0" borderId="60" xfId="4" applyNumberFormat="1" applyFont="1" applyBorder="1" applyAlignment="1" applyProtection="1">
      <alignment horizontal="center" vertical="center"/>
      <protection locked="0"/>
    </xf>
    <xf numFmtId="171" fontId="3" fillId="0" borderId="3" xfId="4" applyNumberFormat="1" applyFont="1" applyBorder="1" applyAlignment="1" applyProtection="1">
      <alignment horizontal="center" vertical="center"/>
      <protection locked="0"/>
    </xf>
    <xf numFmtId="171" fontId="38" fillId="0" borderId="10" xfId="4" applyNumberFormat="1" applyFont="1" applyBorder="1" applyAlignment="1" applyProtection="1">
      <alignment horizontal="center" vertical="center"/>
      <protection locked="0"/>
    </xf>
    <xf numFmtId="49" fontId="39" fillId="0" borderId="50" xfId="2" applyNumberFormat="1" applyFont="1" applyBorder="1" applyAlignment="1" applyProtection="1">
      <alignment horizontal="left" vertical="center"/>
      <protection locked="0"/>
    </xf>
    <xf numFmtId="0" fontId="37" fillId="0" borderId="72" xfId="0" applyFont="1" applyBorder="1" applyProtection="1">
      <protection locked="0"/>
    </xf>
    <xf numFmtId="0" fontId="37" fillId="0" borderId="60" xfId="0" applyFont="1" applyBorder="1" applyProtection="1">
      <protection locked="0"/>
    </xf>
    <xf numFmtId="49" fontId="24" fillId="0" borderId="57" xfId="4" applyNumberFormat="1" applyFont="1" applyBorder="1" applyAlignment="1" applyProtection="1">
      <alignment horizontal="center" vertical="center"/>
      <protection locked="0"/>
    </xf>
    <xf numFmtId="0" fontId="37" fillId="0" borderId="73" xfId="0" applyFont="1" applyBorder="1" applyProtection="1">
      <protection locked="0"/>
    </xf>
    <xf numFmtId="49" fontId="38" fillId="0" borderId="60" xfId="4" applyNumberFormat="1" applyFont="1" applyBorder="1" applyAlignment="1" applyProtection="1">
      <alignment horizontal="center" vertical="center"/>
      <protection locked="0"/>
    </xf>
    <xf numFmtId="49" fontId="24" fillId="0" borderId="70" xfId="4" applyNumberFormat="1" applyFont="1" applyBorder="1" applyAlignment="1" applyProtection="1">
      <alignment horizontal="center" vertical="center"/>
      <protection locked="0"/>
    </xf>
    <xf numFmtId="2" fontId="18" fillId="18" borderId="3" xfId="0" applyNumberFormat="1" applyFont="1" applyFill="1" applyBorder="1" applyAlignment="1" applyProtection="1">
      <alignment horizontal="center" vertical="center"/>
      <protection locked="0"/>
    </xf>
    <xf numFmtId="2" fontId="18" fillId="18" borderId="2" xfId="0" applyNumberFormat="1" applyFont="1" applyFill="1" applyBorder="1" applyAlignment="1" applyProtection="1">
      <alignment horizontal="center" vertical="center"/>
      <protection locked="0"/>
    </xf>
    <xf numFmtId="1" fontId="25" fillId="18" borderId="2" xfId="0" applyNumberFormat="1" applyFont="1" applyFill="1" applyBorder="1" applyAlignment="1">
      <alignment horizontal="center" vertical="center"/>
    </xf>
    <xf numFmtId="0" fontId="67" fillId="18" borderId="4" xfId="0" applyFont="1" applyFill="1" applyBorder="1" applyAlignment="1" applyProtection="1">
      <alignment horizontal="center" vertical="center" wrapText="1"/>
      <protection locked="0"/>
    </xf>
    <xf numFmtId="49" fontId="18" fillId="18" borderId="27" xfId="0" applyNumberFormat="1" applyFont="1" applyFill="1" applyBorder="1" applyAlignment="1" applyProtection="1">
      <alignment horizontal="center" vertical="center"/>
      <protection locked="0"/>
    </xf>
    <xf numFmtId="0" fontId="18" fillId="18" borderId="3" xfId="0" applyFont="1" applyFill="1" applyBorder="1" applyAlignment="1" applyProtection="1">
      <alignment horizontal="center" vertical="center"/>
      <protection locked="0"/>
    </xf>
    <xf numFmtId="1" fontId="25" fillId="18" borderId="3" xfId="0" applyNumberFormat="1" applyFont="1" applyFill="1" applyBorder="1" applyAlignment="1">
      <alignment horizontal="center" vertical="center"/>
    </xf>
    <xf numFmtId="0" fontId="67" fillId="18" borderId="19" xfId="0" applyFont="1" applyFill="1" applyBorder="1" applyAlignment="1" applyProtection="1">
      <alignment horizontal="center" vertical="center" wrapText="1"/>
      <protection locked="0"/>
    </xf>
    <xf numFmtId="2" fontId="12" fillId="26" borderId="0" xfId="0" applyNumberFormat="1" applyFont="1" applyFill="1" applyAlignment="1" applyProtection="1">
      <alignment horizontal="right" vertical="center"/>
      <protection locked="0"/>
    </xf>
    <xf numFmtId="49" fontId="18" fillId="26" borderId="26" xfId="0" applyNumberFormat="1" applyFont="1" applyFill="1" applyBorder="1" applyAlignment="1" applyProtection="1">
      <alignment horizontal="center" vertical="center"/>
      <protection locked="0"/>
    </xf>
    <xf numFmtId="0" fontId="18" fillId="26" borderId="2" xfId="0" applyFont="1" applyFill="1" applyBorder="1" applyAlignment="1" applyProtection="1">
      <alignment horizontal="center" vertical="center"/>
      <protection locked="0"/>
    </xf>
    <xf numFmtId="2" fontId="18" fillId="26" borderId="2" xfId="0" applyNumberFormat="1" applyFont="1" applyFill="1" applyBorder="1" applyAlignment="1" applyProtection="1">
      <alignment horizontal="center" vertical="center"/>
      <protection locked="0"/>
    </xf>
    <xf numFmtId="1" fontId="25" fillId="26" borderId="2" xfId="0" applyNumberFormat="1" applyFont="1" applyFill="1" applyBorder="1" applyAlignment="1">
      <alignment horizontal="center" vertical="center"/>
    </xf>
    <xf numFmtId="0" fontId="67" fillId="26" borderId="4" xfId="0" applyFont="1" applyFill="1" applyBorder="1" applyAlignment="1" applyProtection="1">
      <alignment horizontal="center" vertical="center" wrapText="1"/>
      <protection locked="0"/>
    </xf>
    <xf numFmtId="49" fontId="18" fillId="26" borderId="27" xfId="0" applyNumberFormat="1" applyFont="1" applyFill="1" applyBorder="1" applyAlignment="1" applyProtection="1">
      <alignment horizontal="center" vertical="center"/>
      <protection locked="0"/>
    </xf>
    <xf numFmtId="2" fontId="18" fillId="26" borderId="3" xfId="0" applyNumberFormat="1" applyFont="1" applyFill="1" applyBorder="1" applyAlignment="1" applyProtection="1">
      <alignment horizontal="center" vertical="center"/>
      <protection locked="0"/>
    </xf>
    <xf numFmtId="0" fontId="18" fillId="26" borderId="3" xfId="0" applyFont="1" applyFill="1" applyBorder="1" applyAlignment="1" applyProtection="1">
      <alignment horizontal="center" vertical="center"/>
      <protection locked="0"/>
    </xf>
    <xf numFmtId="1" fontId="25" fillId="26" borderId="3" xfId="0" applyNumberFormat="1" applyFont="1" applyFill="1" applyBorder="1" applyAlignment="1">
      <alignment horizontal="center" vertical="center"/>
    </xf>
    <xf numFmtId="0" fontId="67" fillId="26" borderId="19" xfId="0" applyFont="1" applyFill="1" applyBorder="1" applyAlignment="1" applyProtection="1">
      <alignment horizontal="center" vertical="center" wrapText="1"/>
      <protection locked="0"/>
    </xf>
    <xf numFmtId="165" fontId="18" fillId="18" borderId="3" xfId="0" applyNumberFormat="1" applyFont="1" applyFill="1" applyBorder="1" applyAlignment="1" applyProtection="1">
      <alignment horizontal="center" vertical="center"/>
      <protection locked="0"/>
    </xf>
    <xf numFmtId="165" fontId="18" fillId="26" borderId="3" xfId="0" applyNumberFormat="1" applyFont="1" applyFill="1" applyBorder="1" applyAlignment="1" applyProtection="1">
      <alignment horizontal="center" vertical="center"/>
      <protection locked="0"/>
    </xf>
    <xf numFmtId="49" fontId="48" fillId="0" borderId="0" xfId="2" applyNumberFormat="1" applyFont="1" applyBorder="1" applyAlignment="1" applyProtection="1">
      <alignment horizontal="left" vertical="center"/>
      <protection locked="0"/>
    </xf>
    <xf numFmtId="49" fontId="48" fillId="0" borderId="0" xfId="2" applyNumberFormat="1" applyFont="1" applyBorder="1" applyAlignment="1" applyProtection="1">
      <alignment horizontal="center" vertical="center"/>
      <protection locked="0"/>
    </xf>
    <xf numFmtId="165" fontId="38" fillId="0" borderId="12" xfId="4" applyNumberFormat="1" applyFont="1" applyBorder="1" applyAlignment="1">
      <alignment horizontal="center" vertical="center"/>
    </xf>
    <xf numFmtId="49" fontId="48" fillId="0" borderId="0" xfId="2" applyNumberFormat="1" applyFont="1" applyAlignment="1" applyProtection="1">
      <alignment horizontal="center" vertical="center"/>
      <protection locked="0"/>
    </xf>
    <xf numFmtId="0" fontId="81" fillId="21" borderId="61" xfId="0" applyFont="1" applyFill="1" applyBorder="1"/>
    <xf numFmtId="3" fontId="38" fillId="0" borderId="0" xfId="0" applyNumberFormat="1" applyFont="1" applyAlignment="1">
      <alignment horizontal="center" vertical="center"/>
    </xf>
    <xf numFmtId="1" fontId="38" fillId="0" borderId="51" xfId="0" applyNumberFormat="1" applyFont="1" applyBorder="1" applyAlignment="1">
      <alignment horizontal="center"/>
    </xf>
    <xf numFmtId="0" fontId="38" fillId="0" borderId="61" xfId="0" applyFont="1" applyBorder="1" applyProtection="1">
      <protection locked="0"/>
    </xf>
    <xf numFmtId="49" fontId="38" fillId="0" borderId="74" xfId="2" applyNumberFormat="1" applyFont="1" applyBorder="1" applyAlignment="1" applyProtection="1">
      <alignment horizontal="left" vertical="center"/>
      <protection locked="0"/>
    </xf>
    <xf numFmtId="1" fontId="38" fillId="0" borderId="74" xfId="4" applyNumberFormat="1" applyFont="1" applyBorder="1" applyAlignment="1" applyProtection="1">
      <alignment horizontal="center" vertical="center"/>
      <protection locked="0"/>
    </xf>
    <xf numFmtId="49" fontId="38" fillId="0" borderId="74" xfId="4" applyNumberFormat="1" applyFont="1" applyBorder="1" applyAlignment="1" applyProtection="1">
      <alignment horizontal="center" vertical="center"/>
      <protection locked="0"/>
    </xf>
    <xf numFmtId="49" fontId="38" fillId="0" borderId="0" xfId="2" applyNumberFormat="1" applyFont="1" applyBorder="1" applyAlignment="1" applyProtection="1">
      <alignment horizontal="left" vertical="center"/>
      <protection locked="0"/>
    </xf>
    <xf numFmtId="49" fontId="4" fillId="0" borderId="14" xfId="2" applyNumberFormat="1" applyBorder="1" applyAlignment="1" applyProtection="1">
      <alignment horizontal="left" vertical="center"/>
      <protection locked="0"/>
    </xf>
    <xf numFmtId="49" fontId="38" fillId="0" borderId="74" xfId="4" applyNumberFormat="1" applyFont="1" applyBorder="1" applyAlignment="1" applyProtection="1">
      <alignment horizontal="left" vertical="center"/>
      <protection locked="0"/>
    </xf>
    <xf numFmtId="49" fontId="3" fillId="0" borderId="74" xfId="4" applyNumberFormat="1" applyFont="1" applyBorder="1" applyAlignment="1" applyProtection="1">
      <alignment horizontal="center" vertical="center"/>
      <protection locked="0"/>
    </xf>
    <xf numFmtId="49" fontId="3" fillId="0" borderId="74" xfId="4" applyNumberFormat="1" applyFont="1" applyBorder="1" applyAlignment="1" applyProtection="1">
      <alignment horizontal="left" vertical="center"/>
      <protection locked="0"/>
    </xf>
    <xf numFmtId="3" fontId="3" fillId="0" borderId="74" xfId="4" applyNumberFormat="1" applyFont="1" applyBorder="1" applyAlignment="1">
      <alignment horizontal="center" vertical="center"/>
    </xf>
    <xf numFmtId="0" fontId="81" fillId="24" borderId="0" xfId="0" applyFont="1" applyFill="1"/>
    <xf numFmtId="171" fontId="3" fillId="0" borderId="0" xfId="0" applyNumberFormat="1" applyFont="1" applyAlignment="1">
      <alignment horizontal="center" vertical="center"/>
    </xf>
    <xf numFmtId="164" fontId="3" fillId="0" borderId="51" xfId="4" applyNumberFormat="1" applyFont="1" applyBorder="1" applyAlignment="1" applyProtection="1">
      <alignment horizontal="center" vertical="center"/>
      <protection locked="0"/>
    </xf>
    <xf numFmtId="49" fontId="3" fillId="0" borderId="51" xfId="4" applyNumberFormat="1" applyFont="1" applyBorder="1" applyAlignment="1" applyProtection="1">
      <alignment horizontal="center" vertical="center"/>
      <protection locked="0"/>
    </xf>
    <xf numFmtId="0" fontId="81" fillId="0" borderId="0" xfId="0" applyFont="1"/>
    <xf numFmtId="0" fontId="88" fillId="0" borderId="0" xfId="0" applyFont="1" applyAlignment="1" applyProtection="1">
      <alignment horizontal="center" vertical="center"/>
      <protection locked="0"/>
    </xf>
    <xf numFmtId="0" fontId="89" fillId="24" borderId="54" xfId="0" applyFont="1" applyFill="1" applyBorder="1"/>
    <xf numFmtId="49" fontId="90" fillId="0" borderId="0" xfId="4" applyNumberFormat="1" applyFont="1" applyAlignment="1" applyProtection="1">
      <alignment horizontal="center" vertical="center"/>
      <protection locked="0"/>
    </xf>
    <xf numFmtId="49" fontId="90" fillId="0" borderId="0" xfId="2" applyNumberFormat="1" applyFont="1" applyAlignment="1" applyProtection="1">
      <alignment horizontal="left" vertical="center"/>
      <protection locked="0"/>
    </xf>
    <xf numFmtId="1" fontId="90" fillId="0" borderId="0" xfId="4" applyNumberFormat="1" applyFont="1" applyAlignment="1" applyProtection="1">
      <alignment horizontal="center" vertical="center"/>
      <protection locked="0"/>
    </xf>
    <xf numFmtId="49" fontId="91" fillId="0" borderId="0" xfId="4" applyNumberFormat="1" applyFont="1" applyAlignment="1" applyProtection="1">
      <alignment horizontal="left" vertical="center"/>
      <protection locked="0"/>
    </xf>
    <xf numFmtId="2" fontId="90" fillId="0" borderId="0" xfId="4" applyNumberFormat="1" applyFont="1" applyAlignment="1" applyProtection="1">
      <alignment horizontal="center" vertical="center"/>
      <protection locked="0"/>
    </xf>
    <xf numFmtId="49" fontId="90" fillId="0" borderId="0" xfId="4" applyNumberFormat="1" applyFont="1" applyAlignment="1" applyProtection="1">
      <alignment horizontal="left" vertical="center"/>
      <protection locked="0"/>
    </xf>
    <xf numFmtId="1" fontId="90" fillId="0" borderId="0" xfId="4" applyNumberFormat="1" applyFont="1" applyAlignment="1">
      <alignment horizontal="center" vertical="center"/>
    </xf>
    <xf numFmtId="164" fontId="90" fillId="0" borderId="0" xfId="4" applyNumberFormat="1" applyFont="1" applyAlignment="1" applyProtection="1">
      <alignment horizontal="center" vertical="center"/>
      <protection locked="0"/>
    </xf>
    <xf numFmtId="49" fontId="92" fillId="0" borderId="0" xfId="4" applyNumberFormat="1" applyFont="1" applyAlignment="1" applyProtection="1">
      <alignment horizontal="center" vertical="center"/>
      <protection locked="0"/>
    </xf>
    <xf numFmtId="49" fontId="93" fillId="0" borderId="0" xfId="2" applyNumberFormat="1" applyFont="1" applyFill="1" applyAlignment="1">
      <alignment horizontal="center" vertical="center"/>
      <protection locked="0"/>
    </xf>
    <xf numFmtId="171" fontId="92" fillId="0" borderId="2" xfId="4" applyNumberFormat="1" applyFont="1" applyBorder="1" applyAlignment="1" applyProtection="1">
      <alignment horizontal="center" vertical="center"/>
      <protection locked="0"/>
    </xf>
    <xf numFmtId="171" fontId="92" fillId="0" borderId="5" xfId="0" applyNumberFormat="1" applyFont="1" applyBorder="1" applyAlignment="1">
      <alignment horizontal="center" vertical="center"/>
    </xf>
    <xf numFmtId="3" fontId="90" fillId="0" borderId="0" xfId="4" applyNumberFormat="1" applyFont="1" applyAlignment="1">
      <alignment horizontal="center" vertical="center"/>
    </xf>
    <xf numFmtId="1" fontId="90" fillId="0" borderId="0" xfId="4" applyNumberFormat="1" applyFont="1" applyAlignment="1" applyProtection="1">
      <alignment horizontal="right" vertical="center"/>
      <protection locked="0"/>
    </xf>
    <xf numFmtId="4" fontId="90" fillId="0" borderId="0" xfId="4" applyNumberFormat="1" applyFont="1" applyAlignment="1" applyProtection="1">
      <alignment horizontal="right" vertical="center"/>
      <protection locked="0"/>
    </xf>
    <xf numFmtId="0" fontId="90" fillId="0" borderId="0" xfId="0" applyFont="1" applyAlignment="1" applyProtection="1">
      <alignment horizontal="center"/>
      <protection locked="0"/>
    </xf>
    <xf numFmtId="165" fontId="90" fillId="0" borderId="0" xfId="4" applyNumberFormat="1" applyFont="1" applyAlignment="1" applyProtection="1">
      <alignment horizontal="center" vertical="center"/>
      <protection locked="0"/>
    </xf>
    <xf numFmtId="0" fontId="90" fillId="0" borderId="0" xfId="0" applyFont="1" applyProtection="1">
      <protection locked="0"/>
    </xf>
    <xf numFmtId="171" fontId="88" fillId="0" borderId="2" xfId="4" applyNumberFormat="1" applyFont="1" applyBorder="1" applyAlignment="1" applyProtection="1">
      <alignment horizontal="center" vertical="center"/>
      <protection locked="0"/>
    </xf>
    <xf numFmtId="171" fontId="90" fillId="0" borderId="5" xfId="0" applyNumberFormat="1" applyFont="1" applyBorder="1" applyAlignment="1">
      <alignment horizontal="center" vertical="center"/>
    </xf>
    <xf numFmtId="171" fontId="94" fillId="0" borderId="5" xfId="0" applyNumberFormat="1" applyFont="1" applyBorder="1" applyAlignment="1">
      <alignment horizontal="center" vertical="center"/>
    </xf>
    <xf numFmtId="0" fontId="89" fillId="24" borderId="64" xfId="0" applyFont="1" applyFill="1" applyBorder="1"/>
    <xf numFmtId="49" fontId="90" fillId="0" borderId="12" xfId="4" applyNumberFormat="1" applyFont="1" applyBorder="1" applyAlignment="1" applyProtection="1">
      <alignment horizontal="center" vertical="center"/>
      <protection locked="0"/>
    </xf>
    <xf numFmtId="49" fontId="95" fillId="0" borderId="12" xfId="2" applyNumberFormat="1" applyFont="1" applyBorder="1" applyAlignment="1" applyProtection="1">
      <alignment horizontal="left" vertical="center"/>
      <protection locked="0"/>
    </xf>
    <xf numFmtId="1" fontId="90" fillId="0" borderId="12" xfId="0" applyNumberFormat="1" applyFont="1" applyBorder="1" applyAlignment="1">
      <alignment horizontal="center"/>
    </xf>
    <xf numFmtId="49" fontId="91" fillId="0" borderId="12" xfId="4" applyNumberFormat="1" applyFont="1" applyBorder="1" applyAlignment="1" applyProtection="1">
      <alignment horizontal="left" vertical="center"/>
      <protection locked="0"/>
    </xf>
    <xf numFmtId="2" fontId="90" fillId="0" borderId="12" xfId="4" applyNumberFormat="1" applyFont="1" applyBorder="1" applyAlignment="1" applyProtection="1">
      <alignment horizontal="center" vertical="center"/>
      <protection locked="0"/>
    </xf>
    <xf numFmtId="1" fontId="90" fillId="0" borderId="12" xfId="4" applyNumberFormat="1" applyFont="1" applyBorder="1" applyAlignment="1" applyProtection="1">
      <alignment horizontal="center" vertical="center"/>
      <protection locked="0"/>
    </xf>
    <xf numFmtId="49" fontId="90" fillId="0" borderId="12" xfId="4" applyNumberFormat="1" applyFont="1" applyBorder="1" applyAlignment="1" applyProtection="1">
      <alignment horizontal="left" vertical="center"/>
      <protection locked="0"/>
    </xf>
    <xf numFmtId="1" fontId="90" fillId="0" borderId="12" xfId="4" applyNumberFormat="1" applyFont="1" applyBorder="1" applyAlignment="1">
      <alignment horizontal="center" vertical="center"/>
    </xf>
    <xf numFmtId="164" fontId="90" fillId="0" borderId="12" xfId="4" applyNumberFormat="1" applyFont="1" applyBorder="1" applyAlignment="1" applyProtection="1">
      <alignment horizontal="center" vertical="center"/>
      <protection locked="0"/>
    </xf>
    <xf numFmtId="49" fontId="92" fillId="0" borderId="51" xfId="4" applyNumberFormat="1" applyFont="1" applyBorder="1" applyAlignment="1" applyProtection="1">
      <alignment horizontal="center" vertical="center"/>
      <protection locked="0"/>
    </xf>
    <xf numFmtId="49" fontId="93" fillId="0" borderId="12" xfId="2" applyNumberFormat="1" applyFont="1" applyFill="1" applyBorder="1" applyAlignment="1">
      <alignment horizontal="center" vertical="center"/>
      <protection locked="0"/>
    </xf>
    <xf numFmtId="3" fontId="90" fillId="0" borderId="12" xfId="4" applyNumberFormat="1" applyFont="1" applyBorder="1" applyAlignment="1">
      <alignment horizontal="center" vertical="center"/>
    </xf>
    <xf numFmtId="1" fontId="90" fillId="0" borderId="12" xfId="4" applyNumberFormat="1" applyFont="1" applyBorder="1" applyAlignment="1" applyProtection="1">
      <alignment horizontal="right" vertical="center"/>
      <protection locked="0"/>
    </xf>
    <xf numFmtId="4" fontId="90" fillId="0" borderId="12" xfId="4" applyNumberFormat="1" applyFont="1" applyBorder="1" applyAlignment="1" applyProtection="1">
      <alignment horizontal="right" vertical="center"/>
      <protection locked="0"/>
    </xf>
    <xf numFmtId="165" fontId="90" fillId="0" borderId="12" xfId="4" applyNumberFormat="1" applyFont="1" applyBorder="1" applyAlignment="1" applyProtection="1">
      <alignment horizontal="center" vertical="center"/>
      <protection locked="0"/>
    </xf>
    <xf numFmtId="1" fontId="90" fillId="0" borderId="14" xfId="4" applyNumberFormat="1" applyFont="1" applyBorder="1" applyAlignment="1">
      <alignment horizontal="center" vertical="center"/>
    </xf>
    <xf numFmtId="171" fontId="88" fillId="20" borderId="5" xfId="0" applyNumberFormat="1" applyFont="1" applyFill="1" applyBorder="1" applyAlignment="1">
      <alignment horizontal="center" vertical="center"/>
    </xf>
    <xf numFmtId="0" fontId="89" fillId="24" borderId="61" xfId="0" applyFont="1" applyFill="1" applyBorder="1"/>
    <xf numFmtId="164" fontId="38" fillId="0" borderId="0" xfId="4" applyNumberFormat="1" applyFont="1" applyAlignment="1">
      <alignment horizontal="center" vertical="center"/>
    </xf>
    <xf numFmtId="164" fontId="38" fillId="0" borderId="51" xfId="4" applyNumberFormat="1" applyFont="1" applyBorder="1" applyAlignment="1">
      <alignment horizontal="center" vertical="center"/>
    </xf>
    <xf numFmtId="1" fontId="38" fillId="0" borderId="14" xfId="4" applyNumberFormat="1" applyFont="1" applyBorder="1" applyAlignment="1" applyProtection="1">
      <alignment horizontal="right" vertical="center"/>
      <protection locked="0"/>
    </xf>
    <xf numFmtId="3" fontId="38" fillId="0" borderId="71" xfId="4" applyNumberFormat="1" applyFont="1" applyBorder="1" applyAlignment="1">
      <alignment horizontal="center" vertical="center"/>
    </xf>
    <xf numFmtId="0" fontId="38" fillId="0" borderId="0" xfId="0" applyFont="1" applyAlignment="1" applyProtection="1">
      <alignment horizontal="center" vertical="center"/>
      <protection locked="0"/>
    </xf>
    <xf numFmtId="0" fontId="38" fillId="0" borderId="51" xfId="0" applyFont="1" applyBorder="1" applyAlignment="1" applyProtection="1">
      <alignment horizontal="center" vertical="center"/>
      <protection locked="0"/>
    </xf>
    <xf numFmtId="0" fontId="96" fillId="0" borderId="0" xfId="0" applyFont="1"/>
    <xf numFmtId="171" fontId="74" fillId="0" borderId="5" xfId="7" applyNumberFormat="1" applyFont="1" applyFill="1" applyBorder="1" applyAlignment="1" applyProtection="1">
      <alignment horizontal="center" vertical="center"/>
      <protection locked="0"/>
    </xf>
    <xf numFmtId="171" fontId="74" fillId="0" borderId="0" xfId="7" applyNumberFormat="1" applyFont="1" applyFill="1" applyBorder="1" applyAlignment="1" applyProtection="1">
      <alignment horizontal="center" vertical="center"/>
      <protection locked="0"/>
    </xf>
    <xf numFmtId="1" fontId="38" fillId="0" borderId="52" xfId="4" applyNumberFormat="1" applyFont="1" applyBorder="1" applyAlignment="1">
      <alignment horizontal="center" vertical="center"/>
    </xf>
    <xf numFmtId="49" fontId="48" fillId="0" borderId="52" xfId="2" applyNumberFormat="1" applyFont="1" applyBorder="1" applyAlignment="1">
      <alignment horizontal="center" vertical="center"/>
      <protection locked="0"/>
    </xf>
    <xf numFmtId="49" fontId="48" fillId="0" borderId="50" xfId="2" applyNumberFormat="1" applyFont="1" applyBorder="1" applyAlignment="1">
      <alignment horizontal="center" vertical="center"/>
      <protection locked="0"/>
    </xf>
    <xf numFmtId="49" fontId="48" fillId="0" borderId="51" xfId="2" applyNumberFormat="1" applyFont="1" applyBorder="1" applyAlignment="1">
      <alignment horizontal="center" vertical="center"/>
      <protection locked="0"/>
    </xf>
    <xf numFmtId="0" fontId="97" fillId="0" borderId="0" xfId="0" applyFont="1"/>
    <xf numFmtId="0" fontId="98" fillId="0" borderId="0" xfId="0" applyFont="1"/>
    <xf numFmtId="1" fontId="38" fillId="0" borderId="60" xfId="4" applyNumberFormat="1" applyFont="1" applyBorder="1" applyAlignment="1" applyProtection="1">
      <alignment horizontal="center" vertical="center"/>
      <protection locked="0"/>
    </xf>
    <xf numFmtId="0" fontId="38" fillId="0" borderId="52" xfId="0" applyFont="1" applyBorder="1" applyAlignment="1" applyProtection="1">
      <alignment horizontal="center" vertical="center"/>
      <protection locked="0"/>
    </xf>
    <xf numFmtId="0" fontId="37" fillId="0" borderId="75" xfId="0" applyFont="1" applyBorder="1" applyProtection="1">
      <protection locked="0"/>
    </xf>
    <xf numFmtId="0" fontId="72" fillId="18" borderId="4" xfId="0" applyFont="1" applyFill="1" applyBorder="1" applyAlignment="1" applyProtection="1">
      <alignment horizontal="center" vertical="center" wrapText="1"/>
      <protection locked="0"/>
    </xf>
    <xf numFmtId="2" fontId="12" fillId="18" borderId="10" xfId="0" applyNumberFormat="1" applyFont="1" applyFill="1" applyBorder="1" applyAlignment="1" applyProtection="1">
      <alignment horizontal="center" vertical="center" wrapText="1"/>
      <protection locked="0"/>
    </xf>
    <xf numFmtId="168" fontId="18" fillId="18" borderId="39" xfId="0" applyNumberFormat="1" applyFont="1" applyFill="1" applyBorder="1" applyAlignment="1" applyProtection="1">
      <alignment horizontal="center" vertical="center"/>
      <protection locked="0"/>
    </xf>
    <xf numFmtId="164" fontId="3" fillId="0" borderId="12" xfId="4" quotePrefix="1" applyNumberFormat="1" applyFont="1" applyBorder="1" applyAlignment="1" applyProtection="1">
      <alignment horizontal="center" vertical="center"/>
      <protection locked="0"/>
    </xf>
    <xf numFmtId="49" fontId="18" fillId="27" borderId="27" xfId="0" applyNumberFormat="1" applyFont="1" applyFill="1" applyBorder="1" applyAlignment="1" applyProtection="1">
      <alignment horizontal="center" vertical="center"/>
      <protection locked="0"/>
    </xf>
    <xf numFmtId="0" fontId="18" fillId="27" borderId="2" xfId="0" applyFont="1" applyFill="1" applyBorder="1" applyAlignment="1" applyProtection="1">
      <alignment horizontal="center" vertical="center"/>
      <protection locked="0"/>
    </xf>
    <xf numFmtId="165" fontId="18" fillId="27" borderId="3" xfId="0" applyNumberFormat="1" applyFont="1" applyFill="1" applyBorder="1" applyAlignment="1" applyProtection="1">
      <alignment horizontal="center" vertical="center"/>
      <protection locked="0"/>
    </xf>
    <xf numFmtId="0" fontId="18" fillId="27" borderId="3" xfId="0" applyFont="1" applyFill="1" applyBorder="1" applyAlignment="1" applyProtection="1">
      <alignment horizontal="center" vertical="center"/>
      <protection locked="0"/>
    </xf>
    <xf numFmtId="1" fontId="25" fillId="27" borderId="3" xfId="0" applyNumberFormat="1" applyFont="1" applyFill="1" applyBorder="1" applyAlignment="1">
      <alignment horizontal="center" vertical="center"/>
    </xf>
    <xf numFmtId="2" fontId="18" fillId="27" borderId="3" xfId="0" applyNumberFormat="1" applyFont="1" applyFill="1" applyBorder="1" applyAlignment="1" applyProtection="1">
      <alignment horizontal="center" vertical="center"/>
      <protection locked="0"/>
    </xf>
    <xf numFmtId="0" fontId="12" fillId="27" borderId="19" xfId="0" applyFont="1" applyFill="1" applyBorder="1" applyAlignment="1" applyProtection="1">
      <alignment horizontal="center" vertical="center" wrapText="1"/>
      <protection locked="0"/>
    </xf>
    <xf numFmtId="2" fontId="12" fillId="27" borderId="2" xfId="0" applyNumberFormat="1" applyFont="1" applyFill="1" applyBorder="1" applyAlignment="1" applyProtection="1">
      <alignment horizontal="center" vertical="center" wrapText="1"/>
      <protection locked="0"/>
    </xf>
    <xf numFmtId="168" fontId="18" fillId="27" borderId="39" xfId="0" applyNumberFormat="1" applyFont="1" applyFill="1" applyBorder="1" applyAlignment="1" applyProtection="1">
      <alignment horizontal="center" vertical="center"/>
      <protection locked="0"/>
    </xf>
    <xf numFmtId="2" fontId="12" fillId="27" borderId="0" xfId="0" applyNumberFormat="1" applyFont="1" applyFill="1" applyAlignment="1" applyProtection="1">
      <alignment horizontal="right" vertical="center"/>
      <protection locked="0"/>
    </xf>
    <xf numFmtId="2" fontId="12" fillId="27" borderId="0" xfId="0" applyNumberFormat="1" applyFont="1" applyFill="1" applyAlignment="1">
      <alignment horizontal="right" vertical="center"/>
    </xf>
    <xf numFmtId="49" fontId="12" fillId="27" borderId="0" xfId="0" applyNumberFormat="1" applyFont="1" applyFill="1" applyAlignment="1">
      <alignment horizontal="left" vertical="center"/>
    </xf>
    <xf numFmtId="49" fontId="25" fillId="18" borderId="26" xfId="0" applyNumberFormat="1" applyFont="1" applyFill="1" applyBorder="1" applyAlignment="1" applyProtection="1">
      <alignment horizontal="center" vertical="center"/>
      <protection locked="0"/>
    </xf>
    <xf numFmtId="0" fontId="18" fillId="18" borderId="4" xfId="0" applyFont="1" applyFill="1" applyBorder="1" applyAlignment="1" applyProtection="1">
      <alignment horizontal="center" vertical="center"/>
      <protection locked="0"/>
    </xf>
    <xf numFmtId="168" fontId="18" fillId="18" borderId="5" xfId="0" applyNumberFormat="1" applyFont="1" applyFill="1" applyBorder="1" applyAlignment="1" applyProtection="1">
      <alignment horizontal="center" vertical="center"/>
      <protection locked="0"/>
    </xf>
    <xf numFmtId="0" fontId="18" fillId="18" borderId="2" xfId="0" applyFont="1" applyFill="1" applyBorder="1" applyAlignment="1" applyProtection="1">
      <alignment horizontal="center" vertical="center" wrapText="1"/>
      <protection locked="0"/>
    </xf>
    <xf numFmtId="166" fontId="12" fillId="18" borderId="2" xfId="0" applyNumberFormat="1" applyFont="1" applyFill="1" applyBorder="1" applyAlignment="1" applyProtection="1">
      <alignment horizontal="center" vertical="center" wrapText="1"/>
      <protection locked="0"/>
    </xf>
    <xf numFmtId="2" fontId="12" fillId="18" borderId="0" xfId="0" applyNumberFormat="1" applyFont="1" applyFill="1" applyAlignment="1" applyProtection="1">
      <alignment horizontal="right" vertical="center"/>
      <protection locked="0"/>
    </xf>
    <xf numFmtId="2" fontId="12" fillId="18" borderId="0" xfId="0" applyNumberFormat="1" applyFont="1" applyFill="1" applyAlignment="1">
      <alignment horizontal="right" vertical="center"/>
    </xf>
    <xf numFmtId="49" fontId="5" fillId="18" borderId="0" xfId="0" applyNumberFormat="1" applyFont="1" applyFill="1" applyAlignment="1">
      <alignment horizontal="left" vertical="center"/>
    </xf>
    <xf numFmtId="49" fontId="5" fillId="18" borderId="0" xfId="0" applyNumberFormat="1" applyFont="1" applyFill="1" applyAlignment="1" applyProtection="1">
      <alignment horizontal="left" vertical="center"/>
      <protection locked="0"/>
    </xf>
    <xf numFmtId="165" fontId="12" fillId="18" borderId="2" xfId="0" applyNumberFormat="1" applyFont="1" applyFill="1" applyBorder="1" applyAlignment="1" applyProtection="1">
      <alignment horizontal="center" vertical="center" wrapText="1"/>
      <protection locked="0"/>
    </xf>
    <xf numFmtId="0" fontId="12" fillId="18" borderId="4" xfId="0" applyFont="1" applyFill="1" applyBorder="1" applyAlignment="1" applyProtection="1">
      <alignment horizontal="center" vertical="center" wrapText="1"/>
      <protection locked="0"/>
    </xf>
    <xf numFmtId="2" fontId="12" fillId="18" borderId="2" xfId="0" applyNumberFormat="1" applyFont="1" applyFill="1" applyBorder="1" applyAlignment="1" applyProtection="1">
      <alignment horizontal="center" vertical="center" wrapText="1"/>
      <protection locked="0"/>
    </xf>
    <xf numFmtId="0" fontId="38" fillId="0" borderId="51" xfId="0" applyFont="1" applyBorder="1" applyAlignment="1" applyProtection="1">
      <alignment horizontal="center"/>
      <protection locked="0"/>
    </xf>
    <xf numFmtId="170" fontId="3" fillId="0" borderId="9" xfId="0" applyNumberFormat="1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vertical="center"/>
      <protection locked="0"/>
    </xf>
    <xf numFmtId="0" fontId="12" fillId="0" borderId="5" xfId="0" applyFont="1" applyBorder="1" applyAlignment="1" applyProtection="1">
      <alignment vertical="center"/>
      <protection locked="0"/>
    </xf>
    <xf numFmtId="2" fontId="3" fillId="0" borderId="0" xfId="4" applyNumberFormat="1" applyFont="1" applyAlignment="1" applyProtection="1">
      <alignment horizontal="center" vertical="center"/>
      <protection locked="0"/>
    </xf>
    <xf numFmtId="49" fontId="56" fillId="14" borderId="13" xfId="6" applyFont="1" applyBorder="1" applyAlignment="1" applyProtection="1">
      <alignment horizontal="center" vertical="center"/>
      <protection locked="0"/>
    </xf>
    <xf numFmtId="49" fontId="56" fillId="14" borderId="0" xfId="6" applyFont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49" fontId="22" fillId="0" borderId="47" xfId="0" applyNumberFormat="1" applyFont="1" applyBorder="1" applyAlignment="1" applyProtection="1">
      <alignment horizontal="center" vertical="center" wrapText="1"/>
      <protection locked="0"/>
    </xf>
    <xf numFmtId="49" fontId="22" fillId="0" borderId="48" xfId="0" applyNumberFormat="1" applyFont="1" applyBorder="1" applyAlignment="1" applyProtection="1">
      <alignment horizontal="center" vertical="center" wrapText="1"/>
      <protection locked="0"/>
    </xf>
    <xf numFmtId="49" fontId="22" fillId="0" borderId="49" xfId="0" applyNumberFormat="1" applyFont="1" applyBorder="1" applyAlignment="1" applyProtection="1">
      <alignment horizontal="center" vertical="center" wrapText="1"/>
      <protection locked="0"/>
    </xf>
    <xf numFmtId="0" fontId="12" fillId="0" borderId="19" xfId="0" applyFont="1" applyBorder="1" applyAlignment="1" applyProtection="1">
      <alignment horizontal="center" vertical="center"/>
      <protection locked="0"/>
    </xf>
    <xf numFmtId="0" fontId="12" fillId="0" borderId="18" xfId="0" applyFont="1" applyBorder="1" applyAlignment="1" applyProtection="1">
      <alignment horizontal="center" vertical="center"/>
      <protection locked="0"/>
    </xf>
    <xf numFmtId="49" fontId="32" fillId="0" borderId="0" xfId="0" applyNumberFormat="1" applyFont="1" applyAlignment="1">
      <alignment horizontal="center" vertical="center"/>
    </xf>
    <xf numFmtId="49" fontId="31" fillId="0" borderId="0" xfId="0" applyNumberFormat="1" applyFont="1" applyAlignment="1">
      <alignment horizontal="center" vertical="center"/>
    </xf>
    <xf numFmtId="49" fontId="15" fillId="0" borderId="33" xfId="0" applyNumberFormat="1" applyFont="1" applyBorder="1" applyAlignment="1" applyProtection="1">
      <alignment horizontal="center" vertical="center"/>
      <protection locked="0"/>
    </xf>
    <xf numFmtId="49" fontId="15" fillId="0" borderId="34" xfId="0" applyNumberFormat="1" applyFont="1" applyBorder="1" applyAlignment="1" applyProtection="1">
      <alignment horizontal="center" vertical="center"/>
      <protection locked="0"/>
    </xf>
    <xf numFmtId="49" fontId="15" fillId="0" borderId="35" xfId="0" applyNumberFormat="1" applyFont="1" applyBorder="1" applyAlignment="1" applyProtection="1">
      <alignment horizontal="center" vertical="center"/>
      <protection locked="0"/>
    </xf>
    <xf numFmtId="49" fontId="8" fillId="0" borderId="22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Alignment="1" applyProtection="1">
      <alignment horizontal="center" vertical="center"/>
      <protection locked="0"/>
    </xf>
    <xf numFmtId="49" fontId="8" fillId="0" borderId="7" xfId="0" applyNumberFormat="1" applyFont="1" applyBorder="1" applyAlignment="1" applyProtection="1">
      <alignment horizontal="center" vertical="center"/>
      <protection locked="0"/>
    </xf>
    <xf numFmtId="49" fontId="22" fillId="0" borderId="31" xfId="0" applyNumberFormat="1" applyFont="1" applyBorder="1" applyAlignment="1" applyProtection="1">
      <alignment horizontal="center" vertical="center" wrapText="1"/>
      <protection locked="0"/>
    </xf>
    <xf numFmtId="49" fontId="22" fillId="0" borderId="12" xfId="0" applyNumberFormat="1" applyFont="1" applyBorder="1" applyAlignment="1" applyProtection="1">
      <alignment horizontal="center" vertical="center" wrapText="1"/>
      <protection locked="0"/>
    </xf>
    <xf numFmtId="49" fontId="22" fillId="0" borderId="32" xfId="0" applyNumberFormat="1" applyFont="1" applyBorder="1" applyAlignment="1" applyProtection="1">
      <alignment horizontal="center" vertical="center" wrapText="1"/>
      <protection locked="0"/>
    </xf>
    <xf numFmtId="49" fontId="22" fillId="0" borderId="31" xfId="0" applyNumberFormat="1" applyFont="1" applyBorder="1" applyAlignment="1" applyProtection="1">
      <alignment horizontal="center" vertical="center"/>
      <protection locked="0"/>
    </xf>
    <xf numFmtId="49" fontId="22" fillId="0" borderId="12" xfId="0" applyNumberFormat="1" applyFont="1" applyBorder="1" applyAlignment="1" applyProtection="1">
      <alignment horizontal="center" vertical="center"/>
      <protection locked="0"/>
    </xf>
    <xf numFmtId="49" fontId="22" fillId="0" borderId="32" xfId="0" applyNumberFormat="1" applyFont="1" applyBorder="1" applyAlignment="1" applyProtection="1">
      <alignment horizontal="center" vertical="center"/>
      <protection locked="0"/>
    </xf>
    <xf numFmtId="169" fontId="5" fillId="0" borderId="0" xfId="0" applyNumberFormat="1" applyFont="1" applyAlignment="1">
      <alignment horizontal="left" vertical="center"/>
    </xf>
    <xf numFmtId="49" fontId="19" fillId="0" borderId="33" xfId="0" applyNumberFormat="1" applyFont="1" applyBorder="1" applyAlignment="1" applyProtection="1">
      <alignment horizontal="center" vertical="center"/>
      <protection locked="0"/>
    </xf>
    <xf numFmtId="49" fontId="19" fillId="0" borderId="34" xfId="0" applyNumberFormat="1" applyFont="1" applyBorder="1" applyAlignment="1" applyProtection="1">
      <alignment horizontal="center" vertical="center"/>
      <protection locked="0"/>
    </xf>
    <xf numFmtId="49" fontId="11" fillId="0" borderId="31" xfId="0" applyNumberFormat="1" applyFont="1" applyBorder="1" applyAlignment="1" applyProtection="1">
      <alignment horizontal="center" vertical="center"/>
      <protection locked="0"/>
    </xf>
    <xf numFmtId="49" fontId="11" fillId="0" borderId="12" xfId="0" applyNumberFormat="1" applyFont="1" applyBorder="1" applyAlignment="1" applyProtection="1">
      <alignment horizontal="center" vertical="center"/>
      <protection locked="0"/>
    </xf>
    <xf numFmtId="49" fontId="11" fillId="0" borderId="32" xfId="0" applyNumberFormat="1" applyFont="1" applyBorder="1" applyAlignment="1" applyProtection="1">
      <alignment horizontal="center" vertical="center"/>
      <protection locked="0"/>
    </xf>
    <xf numFmtId="49" fontId="20" fillId="0" borderId="33" xfId="0" applyNumberFormat="1" applyFont="1" applyBorder="1" applyAlignment="1">
      <alignment horizontal="right" vertical="center"/>
    </xf>
    <xf numFmtId="49" fontId="20" fillId="0" borderId="34" xfId="0" applyNumberFormat="1" applyFont="1" applyBorder="1" applyAlignment="1">
      <alignment horizontal="right" vertical="center"/>
    </xf>
    <xf numFmtId="49" fontId="18" fillId="0" borderId="8" xfId="0" applyNumberFormat="1" applyFont="1" applyBorder="1" applyAlignment="1" applyProtection="1">
      <alignment horizontal="center" vertical="center" wrapText="1"/>
      <protection locked="0"/>
    </xf>
    <xf numFmtId="49" fontId="18" fillId="0" borderId="9" xfId="0" applyNumberFormat="1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49" fontId="20" fillId="0" borderId="22" xfId="0" applyNumberFormat="1" applyFont="1" applyBorder="1" applyAlignment="1">
      <alignment horizontal="right" vertical="center"/>
    </xf>
    <xf numFmtId="49" fontId="20" fillId="0" borderId="0" xfId="0" applyNumberFormat="1" applyFont="1" applyAlignment="1">
      <alignment horizontal="right" vertical="center"/>
    </xf>
    <xf numFmtId="49" fontId="22" fillId="0" borderId="36" xfId="0" applyNumberFormat="1" applyFont="1" applyBorder="1" applyAlignment="1" applyProtection="1">
      <alignment horizontal="center" vertical="center" wrapText="1"/>
      <protection locked="0"/>
    </xf>
    <xf numFmtId="49" fontId="22" fillId="0" borderId="37" xfId="0" applyNumberFormat="1" applyFont="1" applyBorder="1" applyAlignment="1" applyProtection="1">
      <alignment horizontal="center" vertical="center" wrapText="1"/>
      <protection locked="0"/>
    </xf>
    <xf numFmtId="49" fontId="22" fillId="0" borderId="38" xfId="0" applyNumberFormat="1" applyFont="1" applyBorder="1" applyAlignment="1" applyProtection="1">
      <alignment horizontal="center" vertical="center" wrapText="1"/>
      <protection locked="0"/>
    </xf>
    <xf numFmtId="0" fontId="33" fillId="0" borderId="0" xfId="0" applyFont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49" fontId="19" fillId="0" borderId="22" xfId="0" applyNumberFormat="1" applyFont="1" applyBorder="1" applyAlignment="1" applyProtection="1">
      <alignment horizontal="center" vertical="center"/>
      <protection locked="0"/>
    </xf>
    <xf numFmtId="49" fontId="19" fillId="0" borderId="0" xfId="0" applyNumberFormat="1" applyFont="1" applyAlignment="1" applyProtection="1">
      <alignment horizontal="center" vertical="center"/>
      <protection locked="0"/>
    </xf>
    <xf numFmtId="49" fontId="18" fillId="0" borderId="6" xfId="0" applyNumberFormat="1" applyFont="1" applyBorder="1" applyAlignment="1" applyProtection="1">
      <alignment horizontal="center" vertical="center" wrapText="1"/>
      <protection locked="0"/>
    </xf>
    <xf numFmtId="49" fontId="18" fillId="0" borderId="7" xfId="0" applyNumberFormat="1" applyFont="1" applyBorder="1" applyAlignment="1" applyProtection="1">
      <alignment horizontal="center" vertical="center" wrapText="1"/>
      <protection locked="0"/>
    </xf>
    <xf numFmtId="49" fontId="22" fillId="0" borderId="33" xfId="0" applyNumberFormat="1" applyFont="1" applyBorder="1" applyAlignment="1" applyProtection="1">
      <alignment horizontal="center" vertical="center" wrapText="1"/>
      <protection locked="0"/>
    </xf>
    <xf numFmtId="49" fontId="22" fillId="0" borderId="34" xfId="0" applyNumberFormat="1" applyFont="1" applyBorder="1" applyAlignment="1" applyProtection="1">
      <alignment horizontal="center" vertical="center" wrapText="1"/>
      <protection locked="0"/>
    </xf>
    <xf numFmtId="49" fontId="22" fillId="0" borderId="41" xfId="0" applyNumberFormat="1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49" fontId="18" fillId="0" borderId="4" xfId="0" applyNumberFormat="1" applyFont="1" applyBorder="1" applyAlignment="1" applyProtection="1">
      <alignment horizontal="center" vertical="center" wrapText="1"/>
      <protection locked="0"/>
    </xf>
    <xf numFmtId="49" fontId="18" fillId="0" borderId="5" xfId="0" applyNumberFormat="1" applyFont="1" applyBorder="1" applyAlignment="1" applyProtection="1">
      <alignment horizontal="center" vertical="center" wrapText="1"/>
      <protection locked="0"/>
    </xf>
    <xf numFmtId="49" fontId="11" fillId="0" borderId="44" xfId="0" applyNumberFormat="1" applyFont="1" applyBorder="1" applyAlignment="1" applyProtection="1">
      <alignment horizontal="center" vertical="center"/>
      <protection locked="0"/>
    </xf>
    <xf numFmtId="49" fontId="11" fillId="0" borderId="45" xfId="0" applyNumberFormat="1" applyFont="1" applyBorder="1" applyAlignment="1" applyProtection="1">
      <alignment horizontal="center" vertical="center"/>
      <protection locked="0"/>
    </xf>
    <xf numFmtId="49" fontId="11" fillId="0" borderId="46" xfId="0" applyNumberFormat="1" applyFont="1" applyBorder="1" applyAlignment="1" applyProtection="1">
      <alignment horizontal="center" vertical="center"/>
      <protection locked="0"/>
    </xf>
    <xf numFmtId="49" fontId="22" fillId="0" borderId="44" xfId="0" applyNumberFormat="1" applyFont="1" applyBorder="1" applyAlignment="1" applyProtection="1">
      <alignment horizontal="center" vertical="center" wrapText="1"/>
      <protection locked="0"/>
    </xf>
    <xf numFmtId="49" fontId="22" fillId="0" borderId="45" xfId="0" applyNumberFormat="1" applyFont="1" applyBorder="1" applyAlignment="1" applyProtection="1">
      <alignment horizontal="center" vertical="center" wrapText="1"/>
      <protection locked="0"/>
    </xf>
    <xf numFmtId="49" fontId="22" fillId="0" borderId="46" xfId="0" applyNumberFormat="1" applyFont="1" applyBorder="1" applyAlignment="1" applyProtection="1">
      <alignment horizontal="center" vertical="center" wrapText="1"/>
      <protection locked="0"/>
    </xf>
    <xf numFmtId="0" fontId="12" fillId="18" borderId="4" xfId="0" applyFont="1" applyFill="1" applyBorder="1" applyAlignment="1" applyProtection="1">
      <alignment horizontal="center" vertical="center"/>
      <protection locked="0"/>
    </xf>
    <xf numFmtId="0" fontId="12" fillId="18" borderId="5" xfId="0" applyFont="1" applyFill="1" applyBorder="1" applyAlignment="1" applyProtection="1">
      <alignment horizontal="center" vertical="center"/>
      <protection locked="0"/>
    </xf>
    <xf numFmtId="49" fontId="22" fillId="0" borderId="14" xfId="0" applyNumberFormat="1" applyFont="1" applyBorder="1" applyAlignment="1" applyProtection="1">
      <alignment horizontal="center" vertical="center"/>
      <protection locked="0"/>
    </xf>
    <xf numFmtId="0" fontId="2" fillId="18" borderId="4" xfId="0" applyFont="1" applyFill="1" applyBorder="1" applyAlignment="1" applyProtection="1">
      <alignment horizontal="center" vertical="center"/>
      <protection locked="0"/>
    </xf>
    <xf numFmtId="0" fontId="2" fillId="18" borderId="5" xfId="0" applyFont="1" applyFill="1" applyBorder="1" applyAlignment="1" applyProtection="1">
      <alignment horizontal="center" vertical="center"/>
      <protection locked="0"/>
    </xf>
    <xf numFmtId="49" fontId="11" fillId="0" borderId="4" xfId="0" applyNumberFormat="1" applyFont="1" applyBorder="1" applyAlignment="1">
      <alignment horizontal="center" vertical="center"/>
    </xf>
    <xf numFmtId="49" fontId="11" fillId="0" borderId="12" xfId="0" applyNumberFormat="1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11" fillId="0" borderId="14" xfId="0" applyNumberFormat="1" applyFont="1" applyBorder="1" applyAlignment="1">
      <alignment horizontal="center" vertical="center"/>
    </xf>
    <xf numFmtId="49" fontId="7" fillId="0" borderId="14" xfId="0" applyNumberFormat="1" applyFont="1" applyBorder="1" applyAlignment="1">
      <alignment horizontal="left" vertical="center"/>
    </xf>
  </cellXfs>
  <cellStyles count="9">
    <cellStyle name="40% - Accent5" xfId="7" builtinId="47"/>
    <cellStyle name="Bad" xfId="6" builtinId="27" customBuiltin="1"/>
    <cellStyle name="Good" xfId="1" builtinId="26"/>
    <cellStyle name="Hyperlink" xfId="2" builtinId="8" customBuiltin="1"/>
    <cellStyle name="Neutral" xfId="8" builtinId="28"/>
    <cellStyle name="Normal" xfId="0" builtinId="0"/>
    <cellStyle name="Normal 2" xfId="3" xr:uid="{00000000-0005-0000-0000-000003000000}"/>
    <cellStyle name="Standaard_Alles samen" xfId="4" xr:uid="{00000000-0005-0000-0000-000004000000}"/>
    <cellStyle name="Standaard_Blad1" xfId="5" xr:uid="{00000000-0005-0000-0000-000005000000}"/>
  </cellStyles>
  <dxfs count="1356"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</font>
      <fill>
        <patternFill>
          <bgColor indexed="4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7846</xdr:colOff>
      <xdr:row>0</xdr:row>
      <xdr:rowOff>370168</xdr:rowOff>
    </xdr:from>
    <xdr:to>
      <xdr:col>10</xdr:col>
      <xdr:colOff>163795</xdr:colOff>
      <xdr:row>3</xdr:row>
      <xdr:rowOff>263525</xdr:rowOff>
    </xdr:to>
    <xdr:pic>
      <xdr:nvPicPr>
        <xdr:cNvPr id="154160" name="Picture 21">
          <a:extLst>
            <a:ext uri="{FF2B5EF4-FFF2-40B4-BE49-F238E27FC236}">
              <a16:creationId xmlns:a16="http://schemas.microsoft.com/office/drawing/2014/main" id="{00000000-0008-0000-0100-0000305A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6728" y="370168"/>
          <a:ext cx="1030008" cy="9093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2687733</xdr:colOff>
      <xdr:row>40</xdr:row>
      <xdr:rowOff>28575</xdr:rowOff>
    </xdr:from>
    <xdr:to>
      <xdr:col>9</xdr:col>
      <xdr:colOff>819153</xdr:colOff>
      <xdr:row>43</xdr:row>
      <xdr:rowOff>19048</xdr:rowOff>
    </xdr:to>
    <xdr:pic>
      <xdr:nvPicPr>
        <xdr:cNvPr id="154161" name="Picture 22">
          <a:extLst>
            <a:ext uri="{FF2B5EF4-FFF2-40B4-BE49-F238E27FC236}">
              <a16:creationId xmlns:a16="http://schemas.microsoft.com/office/drawing/2014/main" id="{00000000-0008-0000-0100-0000315A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3174" y="14618634"/>
          <a:ext cx="910478" cy="8981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2333625</xdr:colOff>
      <xdr:row>1</xdr:row>
      <xdr:rowOff>19050</xdr:rowOff>
    </xdr:from>
    <xdr:to>
      <xdr:col>9</xdr:col>
      <xdr:colOff>819150</xdr:colOff>
      <xdr:row>4</xdr:row>
      <xdr:rowOff>9525</xdr:rowOff>
    </xdr:to>
    <xdr:pic>
      <xdr:nvPicPr>
        <xdr:cNvPr id="156208" name="Picture 21">
          <a:extLst>
            <a:ext uri="{FF2B5EF4-FFF2-40B4-BE49-F238E27FC236}">
              <a16:creationId xmlns:a16="http://schemas.microsoft.com/office/drawing/2014/main" id="{00000000-0008-0000-0200-00003062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419100"/>
          <a:ext cx="9048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2333625</xdr:colOff>
      <xdr:row>28</xdr:row>
      <xdr:rowOff>19050</xdr:rowOff>
    </xdr:from>
    <xdr:to>
      <xdr:col>9</xdr:col>
      <xdr:colOff>819150</xdr:colOff>
      <xdr:row>31</xdr:row>
      <xdr:rowOff>9525</xdr:rowOff>
    </xdr:to>
    <xdr:pic>
      <xdr:nvPicPr>
        <xdr:cNvPr id="156209" name="Picture 22">
          <a:extLst>
            <a:ext uri="{FF2B5EF4-FFF2-40B4-BE49-F238E27FC236}">
              <a16:creationId xmlns:a16="http://schemas.microsoft.com/office/drawing/2014/main" id="{00000000-0008-0000-0200-00003162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7886700"/>
          <a:ext cx="9048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1</xdr:row>
      <xdr:rowOff>38100</xdr:rowOff>
    </xdr:from>
    <xdr:to>
      <xdr:col>10</xdr:col>
      <xdr:colOff>894080</xdr:colOff>
      <xdr:row>3</xdr:row>
      <xdr:rowOff>286385</xdr:rowOff>
    </xdr:to>
    <xdr:pic>
      <xdr:nvPicPr>
        <xdr:cNvPr id="2" name="Picture 21">
          <a:extLst>
            <a:ext uri="{FF2B5EF4-FFF2-40B4-BE49-F238E27FC236}">
              <a16:creationId xmlns:a16="http://schemas.microsoft.com/office/drawing/2014/main" id="{FA364D2F-B12B-4AF3-A9EA-9F210C418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8975" y="438150"/>
          <a:ext cx="8667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10</xdr:col>
      <xdr:colOff>9526</xdr:colOff>
      <xdr:row>226</xdr:row>
      <xdr:rowOff>57150</xdr:rowOff>
    </xdr:from>
    <xdr:ext cx="876300" cy="876300"/>
    <xdr:pic>
      <xdr:nvPicPr>
        <xdr:cNvPr id="3" name="Picture 22">
          <a:extLst>
            <a:ext uri="{FF2B5EF4-FFF2-40B4-BE49-F238E27FC236}">
              <a16:creationId xmlns:a16="http://schemas.microsoft.com/office/drawing/2014/main" id="{E524B6CD-E064-4C3A-81A6-8AEA525BB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1" y="34128075"/>
          <a:ext cx="8763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</xdr:colOff>
      <xdr:row>71</xdr:row>
      <xdr:rowOff>38100</xdr:rowOff>
    </xdr:from>
    <xdr:ext cx="866775" cy="866775"/>
    <xdr:pic>
      <xdr:nvPicPr>
        <xdr:cNvPr id="4" name="Picture 21">
          <a:extLst>
            <a:ext uri="{FF2B5EF4-FFF2-40B4-BE49-F238E27FC236}">
              <a16:creationId xmlns:a16="http://schemas.microsoft.com/office/drawing/2014/main" id="{21D44252-87C5-454D-91E8-8D5818D70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8975" y="13039725"/>
          <a:ext cx="8667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</xdr:colOff>
      <xdr:row>164</xdr:row>
      <xdr:rowOff>38100</xdr:rowOff>
    </xdr:from>
    <xdr:ext cx="866775" cy="866775"/>
    <xdr:pic>
      <xdr:nvPicPr>
        <xdr:cNvPr id="5" name="Picture 21">
          <a:extLst>
            <a:ext uri="{FF2B5EF4-FFF2-40B4-BE49-F238E27FC236}">
              <a16:creationId xmlns:a16="http://schemas.microsoft.com/office/drawing/2014/main" id="{708B4E87-F74B-4A85-A837-71050045B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8975" y="24403050"/>
          <a:ext cx="8667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19050</xdr:colOff>
      <xdr:row>130</xdr:row>
      <xdr:rowOff>38100</xdr:rowOff>
    </xdr:from>
    <xdr:ext cx="866775" cy="866775"/>
    <xdr:pic>
      <xdr:nvPicPr>
        <xdr:cNvPr id="6" name="Picture 21">
          <a:extLst>
            <a:ext uri="{FF2B5EF4-FFF2-40B4-BE49-F238E27FC236}">
              <a16:creationId xmlns:a16="http://schemas.microsoft.com/office/drawing/2014/main" id="{E709A40B-2C23-4C2B-9FC6-CAFA8C94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8854" y="19435970"/>
          <a:ext cx="8667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9526</xdr:colOff>
      <xdr:row>275</xdr:row>
      <xdr:rowOff>57150</xdr:rowOff>
    </xdr:from>
    <xdr:ext cx="876300" cy="876300"/>
    <xdr:pic>
      <xdr:nvPicPr>
        <xdr:cNvPr id="7" name="Picture 22">
          <a:extLst>
            <a:ext uri="{FF2B5EF4-FFF2-40B4-BE49-F238E27FC236}">
              <a16:creationId xmlns:a16="http://schemas.microsoft.com/office/drawing/2014/main" id="{8F6A873D-7C0E-41FF-BB3F-2D209DBE5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99330" y="56312628"/>
          <a:ext cx="8763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9526</xdr:colOff>
      <xdr:row>225</xdr:row>
      <xdr:rowOff>57150</xdr:rowOff>
    </xdr:from>
    <xdr:ext cx="876300" cy="876300"/>
    <xdr:pic>
      <xdr:nvPicPr>
        <xdr:cNvPr id="3" name="Picture 22">
          <a:extLst>
            <a:ext uri="{FF2B5EF4-FFF2-40B4-BE49-F238E27FC236}">
              <a16:creationId xmlns:a16="http://schemas.microsoft.com/office/drawing/2014/main" id="{70B9949B-C53D-413E-A12C-FB9C1D7B1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5256" y="59708415"/>
          <a:ext cx="8763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15241</xdr:colOff>
      <xdr:row>164</xdr:row>
      <xdr:rowOff>47625</xdr:rowOff>
    </xdr:from>
    <xdr:ext cx="819150" cy="819150"/>
    <xdr:pic>
      <xdr:nvPicPr>
        <xdr:cNvPr id="4" name="Picture 21">
          <a:extLst>
            <a:ext uri="{FF2B5EF4-FFF2-40B4-BE49-F238E27FC236}">
              <a16:creationId xmlns:a16="http://schemas.microsoft.com/office/drawing/2014/main" id="{0E3A081D-5F64-4618-A2F7-F5481DBAE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9066" y="447675"/>
          <a:ext cx="8191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9526</xdr:colOff>
      <xdr:row>274</xdr:row>
      <xdr:rowOff>57150</xdr:rowOff>
    </xdr:from>
    <xdr:ext cx="876300" cy="876300"/>
    <xdr:pic>
      <xdr:nvPicPr>
        <xdr:cNvPr id="7" name="Picture 22">
          <a:extLst>
            <a:ext uri="{FF2B5EF4-FFF2-40B4-BE49-F238E27FC236}">
              <a16:creationId xmlns:a16="http://schemas.microsoft.com/office/drawing/2014/main" id="{8E091579-6749-49DD-8254-83D64B1C7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5256" y="73157715"/>
          <a:ext cx="8763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1285875</xdr:colOff>
      <xdr:row>0</xdr:row>
      <xdr:rowOff>9525</xdr:rowOff>
    </xdr:from>
    <xdr:to>
      <xdr:col>7</xdr:col>
      <xdr:colOff>0</xdr:colOff>
      <xdr:row>2</xdr:row>
      <xdr:rowOff>247650</xdr:rowOff>
    </xdr:to>
    <xdr:grpSp>
      <xdr:nvGrpSpPr>
        <xdr:cNvPr id="163296" name="Group 5">
          <a:extLst>
            <a:ext uri="{FF2B5EF4-FFF2-40B4-BE49-F238E27FC236}">
              <a16:creationId xmlns:a16="http://schemas.microsoft.com/office/drawing/2014/main" id="{00000000-0008-0000-0500-0000E07D0200}"/>
            </a:ext>
          </a:extLst>
        </xdr:cNvPr>
        <xdr:cNvGrpSpPr>
          <a:grpSpLocks noChangeAspect="1"/>
        </xdr:cNvGrpSpPr>
      </xdr:nvGrpSpPr>
      <xdr:grpSpPr bwMode="auto">
        <a:xfrm>
          <a:off x="5495925" y="9525"/>
          <a:ext cx="708025" cy="847725"/>
          <a:chOff x="5025" y="3340"/>
          <a:chExt cx="992" cy="1334"/>
        </a:xfrm>
      </xdr:grpSpPr>
      <xdr:sp macro="" textlink="">
        <xdr:nvSpPr>
          <xdr:cNvPr id="163307" name="Rectangle 6">
            <a:extLst>
              <a:ext uri="{FF2B5EF4-FFF2-40B4-BE49-F238E27FC236}">
                <a16:creationId xmlns:a16="http://schemas.microsoft.com/office/drawing/2014/main" id="{00000000-0008-0000-0500-0000EB7D02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5025" y="3340"/>
            <a:ext cx="992" cy="1334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3810">
                <a:solidFill>
                  <a:srgbClr val="FF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63308" name="Freeform 7">
            <a:extLst>
              <a:ext uri="{FF2B5EF4-FFF2-40B4-BE49-F238E27FC236}">
                <a16:creationId xmlns:a16="http://schemas.microsoft.com/office/drawing/2014/main" id="{00000000-0008-0000-0500-0000EC7D0200}"/>
              </a:ext>
            </a:extLst>
          </xdr:cNvPr>
          <xdr:cNvSpPr>
            <a:spLocks noChangeAspect="1"/>
          </xdr:cNvSpPr>
        </xdr:nvSpPr>
        <xdr:spPr bwMode="auto">
          <a:xfrm>
            <a:off x="5115" y="3407"/>
            <a:ext cx="395" cy="382"/>
          </a:xfrm>
          <a:custGeom>
            <a:avLst/>
            <a:gdLst>
              <a:gd name="T0" fmla="*/ 395 w 395"/>
              <a:gd name="T1" fmla="*/ 177 h 382"/>
              <a:gd name="T2" fmla="*/ 152 w 395"/>
              <a:gd name="T3" fmla="*/ 177 h 382"/>
              <a:gd name="T4" fmla="*/ 231 w 395"/>
              <a:gd name="T5" fmla="*/ 256 h 382"/>
              <a:gd name="T6" fmla="*/ 101 w 395"/>
              <a:gd name="T7" fmla="*/ 382 h 382"/>
              <a:gd name="T8" fmla="*/ 0 w 395"/>
              <a:gd name="T9" fmla="*/ 279 h 382"/>
              <a:gd name="T10" fmla="*/ 0 w 395"/>
              <a:gd name="T11" fmla="*/ 0 h 382"/>
              <a:gd name="T12" fmla="*/ 214 w 395"/>
              <a:gd name="T13" fmla="*/ 0 h 382"/>
              <a:gd name="T14" fmla="*/ 395 w 395"/>
              <a:gd name="T15" fmla="*/ 177 h 382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395" h="382">
                <a:moveTo>
                  <a:pt x="395" y="177"/>
                </a:moveTo>
                <a:lnTo>
                  <a:pt x="152" y="177"/>
                </a:lnTo>
                <a:lnTo>
                  <a:pt x="231" y="256"/>
                </a:lnTo>
                <a:lnTo>
                  <a:pt x="101" y="382"/>
                </a:lnTo>
                <a:lnTo>
                  <a:pt x="0" y="279"/>
                </a:lnTo>
                <a:lnTo>
                  <a:pt x="0" y="0"/>
                </a:lnTo>
                <a:lnTo>
                  <a:pt x="214" y="0"/>
                </a:lnTo>
                <a:lnTo>
                  <a:pt x="395" y="177"/>
                </a:lnTo>
                <a:close/>
              </a:path>
            </a:pathLst>
          </a:custGeom>
          <a:solidFill>
            <a:srgbClr val="E0E0E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3309" name="Freeform 8">
            <a:extLst>
              <a:ext uri="{FF2B5EF4-FFF2-40B4-BE49-F238E27FC236}">
                <a16:creationId xmlns:a16="http://schemas.microsoft.com/office/drawing/2014/main" id="{00000000-0008-0000-0500-0000ED7D0200}"/>
              </a:ext>
            </a:extLst>
          </xdr:cNvPr>
          <xdr:cNvSpPr>
            <a:spLocks noChangeAspect="1"/>
          </xdr:cNvSpPr>
        </xdr:nvSpPr>
        <xdr:spPr bwMode="auto">
          <a:xfrm>
            <a:off x="5543" y="3857"/>
            <a:ext cx="401" cy="381"/>
          </a:xfrm>
          <a:custGeom>
            <a:avLst/>
            <a:gdLst>
              <a:gd name="T0" fmla="*/ 0 w 401"/>
              <a:gd name="T1" fmla="*/ 205 h 381"/>
              <a:gd name="T2" fmla="*/ 243 w 401"/>
              <a:gd name="T3" fmla="*/ 205 h 381"/>
              <a:gd name="T4" fmla="*/ 164 w 401"/>
              <a:gd name="T5" fmla="*/ 125 h 381"/>
              <a:gd name="T6" fmla="*/ 294 w 401"/>
              <a:gd name="T7" fmla="*/ 0 h 381"/>
              <a:gd name="T8" fmla="*/ 401 w 401"/>
              <a:gd name="T9" fmla="*/ 102 h 381"/>
              <a:gd name="T10" fmla="*/ 401 w 401"/>
              <a:gd name="T11" fmla="*/ 381 h 381"/>
              <a:gd name="T12" fmla="*/ 181 w 401"/>
              <a:gd name="T13" fmla="*/ 381 h 381"/>
              <a:gd name="T14" fmla="*/ 0 w 401"/>
              <a:gd name="T15" fmla="*/ 205 h 381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401" h="381">
                <a:moveTo>
                  <a:pt x="0" y="205"/>
                </a:moveTo>
                <a:lnTo>
                  <a:pt x="243" y="205"/>
                </a:lnTo>
                <a:lnTo>
                  <a:pt x="164" y="125"/>
                </a:lnTo>
                <a:lnTo>
                  <a:pt x="294" y="0"/>
                </a:lnTo>
                <a:lnTo>
                  <a:pt x="401" y="102"/>
                </a:lnTo>
                <a:lnTo>
                  <a:pt x="401" y="381"/>
                </a:lnTo>
                <a:lnTo>
                  <a:pt x="181" y="381"/>
                </a:lnTo>
                <a:lnTo>
                  <a:pt x="0" y="205"/>
                </a:lnTo>
                <a:close/>
              </a:path>
            </a:pathLst>
          </a:custGeom>
          <a:solidFill>
            <a:srgbClr val="E0E0E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3310" name="Freeform 9">
            <a:extLst>
              <a:ext uri="{FF2B5EF4-FFF2-40B4-BE49-F238E27FC236}">
                <a16:creationId xmlns:a16="http://schemas.microsoft.com/office/drawing/2014/main" id="{00000000-0008-0000-0500-0000EE7D0200}"/>
              </a:ext>
            </a:extLst>
          </xdr:cNvPr>
          <xdr:cNvSpPr>
            <a:spLocks noChangeAspect="1"/>
          </xdr:cNvSpPr>
        </xdr:nvSpPr>
        <xdr:spPr bwMode="auto">
          <a:xfrm>
            <a:off x="5402" y="3407"/>
            <a:ext cx="542" cy="632"/>
          </a:xfrm>
          <a:custGeom>
            <a:avLst/>
            <a:gdLst>
              <a:gd name="T0" fmla="*/ 2147483647 w 96"/>
              <a:gd name="T1" fmla="*/ 2147483647 h 111"/>
              <a:gd name="T2" fmla="*/ 0 w 96"/>
              <a:gd name="T3" fmla="*/ 2147483647 h 111"/>
              <a:gd name="T4" fmla="*/ 2147483647 w 96"/>
              <a:gd name="T5" fmla="*/ 2147483647 h 111"/>
              <a:gd name="T6" fmla="*/ 2147483647 w 96"/>
              <a:gd name="T7" fmla="*/ 2147483647 h 111"/>
              <a:gd name="T8" fmla="*/ 2147483647 w 96"/>
              <a:gd name="T9" fmla="*/ 0 h 111"/>
              <a:gd name="T10" fmla="*/ 2147483647 w 96"/>
              <a:gd name="T11" fmla="*/ 0 h 111"/>
              <a:gd name="T12" fmla="*/ 2147483647 w 96"/>
              <a:gd name="T13" fmla="*/ 2147483647 h 111"/>
              <a:gd name="T14" fmla="*/ 2147483647 w 96"/>
              <a:gd name="T15" fmla="*/ 2147483647 h 111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96" h="111">
                <a:moveTo>
                  <a:pt x="47" y="98"/>
                </a:moveTo>
                <a:cubicBezTo>
                  <a:pt x="34" y="110"/>
                  <a:pt x="14" y="111"/>
                  <a:pt x="0" y="100"/>
                </a:cubicBezTo>
                <a:cubicBezTo>
                  <a:pt x="69" y="31"/>
                  <a:pt x="69" y="31"/>
                  <a:pt x="69" y="31"/>
                </a:cubicBezTo>
                <a:cubicBezTo>
                  <a:pt x="25" y="31"/>
                  <a:pt x="25" y="31"/>
                  <a:pt x="25" y="31"/>
                </a:cubicBezTo>
                <a:cubicBezTo>
                  <a:pt x="57" y="0"/>
                  <a:pt x="57" y="0"/>
                  <a:pt x="57" y="0"/>
                </a:cubicBezTo>
                <a:cubicBezTo>
                  <a:pt x="96" y="0"/>
                  <a:pt x="96" y="0"/>
                  <a:pt x="96" y="0"/>
                </a:cubicBezTo>
                <a:cubicBezTo>
                  <a:pt x="96" y="49"/>
                  <a:pt x="96" y="49"/>
                  <a:pt x="96" y="49"/>
                </a:cubicBezTo>
                <a:lnTo>
                  <a:pt x="47" y="98"/>
                </a:lnTo>
                <a:close/>
              </a:path>
            </a:pathLst>
          </a:custGeom>
          <a:solidFill>
            <a:srgbClr val="E0E0E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3311" name="Freeform 10">
            <a:extLst>
              <a:ext uri="{FF2B5EF4-FFF2-40B4-BE49-F238E27FC236}">
                <a16:creationId xmlns:a16="http://schemas.microsoft.com/office/drawing/2014/main" id="{00000000-0008-0000-0500-0000EF7D0200}"/>
              </a:ext>
            </a:extLst>
          </xdr:cNvPr>
          <xdr:cNvSpPr>
            <a:spLocks noChangeAspect="1"/>
          </xdr:cNvSpPr>
        </xdr:nvSpPr>
        <xdr:spPr bwMode="auto">
          <a:xfrm>
            <a:off x="5115" y="3606"/>
            <a:ext cx="536" cy="632"/>
          </a:xfrm>
          <a:custGeom>
            <a:avLst/>
            <a:gdLst>
              <a:gd name="T0" fmla="*/ 2147483647 w 95"/>
              <a:gd name="T1" fmla="*/ 2147483647 h 111"/>
              <a:gd name="T2" fmla="*/ 2147483647 w 95"/>
              <a:gd name="T3" fmla="*/ 2147483647 h 111"/>
              <a:gd name="T4" fmla="*/ 2147483647 w 95"/>
              <a:gd name="T5" fmla="*/ 2147483647 h 111"/>
              <a:gd name="T6" fmla="*/ 2147483647 w 95"/>
              <a:gd name="T7" fmla="*/ 2147483647 h 111"/>
              <a:gd name="T8" fmla="*/ 2147483647 w 95"/>
              <a:gd name="T9" fmla="*/ 2147483647 h 111"/>
              <a:gd name="T10" fmla="*/ 0 w 95"/>
              <a:gd name="T11" fmla="*/ 2147483647 h 111"/>
              <a:gd name="T12" fmla="*/ 0 w 95"/>
              <a:gd name="T13" fmla="*/ 2147483647 h 111"/>
              <a:gd name="T14" fmla="*/ 2147483647 w 95"/>
              <a:gd name="T15" fmla="*/ 2147483647 h 111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95" h="111">
                <a:moveTo>
                  <a:pt x="49" y="13"/>
                </a:moveTo>
                <a:cubicBezTo>
                  <a:pt x="61" y="1"/>
                  <a:pt x="81" y="0"/>
                  <a:pt x="95" y="11"/>
                </a:cubicBezTo>
                <a:cubicBezTo>
                  <a:pt x="26" y="80"/>
                  <a:pt x="26" y="80"/>
                  <a:pt x="26" y="80"/>
                </a:cubicBezTo>
                <a:cubicBezTo>
                  <a:pt x="70" y="80"/>
                  <a:pt x="70" y="80"/>
                  <a:pt x="70" y="80"/>
                </a:cubicBezTo>
                <a:cubicBezTo>
                  <a:pt x="38" y="111"/>
                  <a:pt x="38" y="111"/>
                  <a:pt x="38" y="111"/>
                </a:cubicBezTo>
                <a:cubicBezTo>
                  <a:pt x="0" y="111"/>
                  <a:pt x="0" y="111"/>
                  <a:pt x="0" y="111"/>
                </a:cubicBezTo>
                <a:cubicBezTo>
                  <a:pt x="0" y="62"/>
                  <a:pt x="0" y="62"/>
                  <a:pt x="0" y="62"/>
                </a:cubicBezTo>
                <a:cubicBezTo>
                  <a:pt x="49" y="13"/>
                  <a:pt x="49" y="13"/>
                  <a:pt x="49" y="13"/>
                </a:cubicBezTo>
                <a:close/>
              </a:path>
            </a:pathLst>
          </a:custGeom>
          <a:solidFill>
            <a:srgbClr val="E0E0E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3312" name="Freeform 11">
            <a:extLst>
              <a:ext uri="{FF2B5EF4-FFF2-40B4-BE49-F238E27FC236}">
                <a16:creationId xmlns:a16="http://schemas.microsoft.com/office/drawing/2014/main" id="{00000000-0008-0000-0500-0000F07D0200}"/>
              </a:ext>
            </a:extLst>
          </xdr:cNvPr>
          <xdr:cNvSpPr>
            <a:spLocks noChangeAspect="1"/>
          </xdr:cNvSpPr>
        </xdr:nvSpPr>
        <xdr:spPr bwMode="auto">
          <a:xfrm>
            <a:off x="5335" y="4312"/>
            <a:ext cx="293" cy="302"/>
          </a:xfrm>
          <a:custGeom>
            <a:avLst/>
            <a:gdLst>
              <a:gd name="T0" fmla="*/ 0 w 293"/>
              <a:gd name="T1" fmla="*/ 0 h 302"/>
              <a:gd name="T2" fmla="*/ 113 w 293"/>
              <a:gd name="T3" fmla="*/ 0 h 302"/>
              <a:gd name="T4" fmla="*/ 146 w 293"/>
              <a:gd name="T5" fmla="*/ 182 h 302"/>
              <a:gd name="T6" fmla="*/ 146 w 293"/>
              <a:gd name="T7" fmla="*/ 199 h 302"/>
              <a:gd name="T8" fmla="*/ 146 w 293"/>
              <a:gd name="T9" fmla="*/ 182 h 302"/>
              <a:gd name="T10" fmla="*/ 175 w 293"/>
              <a:gd name="T11" fmla="*/ 0 h 302"/>
              <a:gd name="T12" fmla="*/ 293 w 293"/>
              <a:gd name="T13" fmla="*/ 0 h 302"/>
              <a:gd name="T14" fmla="*/ 293 w 293"/>
              <a:gd name="T15" fmla="*/ 302 h 302"/>
              <a:gd name="T16" fmla="*/ 214 w 293"/>
              <a:gd name="T17" fmla="*/ 302 h 302"/>
              <a:gd name="T18" fmla="*/ 214 w 293"/>
              <a:gd name="T19" fmla="*/ 68 h 302"/>
              <a:gd name="T20" fmla="*/ 214 w 293"/>
              <a:gd name="T21" fmla="*/ 57 h 302"/>
              <a:gd name="T22" fmla="*/ 214 w 293"/>
              <a:gd name="T23" fmla="*/ 57 h 302"/>
              <a:gd name="T24" fmla="*/ 169 w 293"/>
              <a:gd name="T25" fmla="*/ 302 h 302"/>
              <a:gd name="T26" fmla="*/ 113 w 293"/>
              <a:gd name="T27" fmla="*/ 302 h 302"/>
              <a:gd name="T28" fmla="*/ 73 w 293"/>
              <a:gd name="T29" fmla="*/ 57 h 302"/>
              <a:gd name="T30" fmla="*/ 73 w 293"/>
              <a:gd name="T31" fmla="*/ 57 h 302"/>
              <a:gd name="T32" fmla="*/ 73 w 293"/>
              <a:gd name="T33" fmla="*/ 68 h 302"/>
              <a:gd name="T34" fmla="*/ 73 w 293"/>
              <a:gd name="T35" fmla="*/ 302 h 302"/>
              <a:gd name="T36" fmla="*/ 0 w 293"/>
              <a:gd name="T37" fmla="*/ 302 h 302"/>
              <a:gd name="T38" fmla="*/ 0 w 293"/>
              <a:gd name="T39" fmla="*/ 0 h 302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3" h="302">
                <a:moveTo>
                  <a:pt x="0" y="0"/>
                </a:moveTo>
                <a:lnTo>
                  <a:pt x="113" y="0"/>
                </a:lnTo>
                <a:lnTo>
                  <a:pt x="146" y="182"/>
                </a:lnTo>
                <a:lnTo>
                  <a:pt x="146" y="199"/>
                </a:lnTo>
                <a:lnTo>
                  <a:pt x="146" y="182"/>
                </a:lnTo>
                <a:lnTo>
                  <a:pt x="175" y="0"/>
                </a:lnTo>
                <a:lnTo>
                  <a:pt x="293" y="0"/>
                </a:lnTo>
                <a:lnTo>
                  <a:pt x="293" y="302"/>
                </a:lnTo>
                <a:lnTo>
                  <a:pt x="214" y="302"/>
                </a:lnTo>
                <a:lnTo>
                  <a:pt x="214" y="68"/>
                </a:lnTo>
                <a:lnTo>
                  <a:pt x="214" y="57"/>
                </a:lnTo>
                <a:lnTo>
                  <a:pt x="169" y="302"/>
                </a:lnTo>
                <a:lnTo>
                  <a:pt x="113" y="302"/>
                </a:lnTo>
                <a:lnTo>
                  <a:pt x="73" y="57"/>
                </a:lnTo>
                <a:lnTo>
                  <a:pt x="73" y="68"/>
                </a:lnTo>
                <a:lnTo>
                  <a:pt x="73" y="302"/>
                </a:lnTo>
                <a:lnTo>
                  <a:pt x="0" y="302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3313" name="Rectangle 12">
            <a:extLst>
              <a:ext uri="{FF2B5EF4-FFF2-40B4-BE49-F238E27FC236}">
                <a16:creationId xmlns:a16="http://schemas.microsoft.com/office/drawing/2014/main" id="{00000000-0008-0000-0500-0000F17D02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5656" y="4312"/>
            <a:ext cx="79" cy="302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63314" name="Freeform 13">
            <a:extLst>
              <a:ext uri="{FF2B5EF4-FFF2-40B4-BE49-F238E27FC236}">
                <a16:creationId xmlns:a16="http://schemas.microsoft.com/office/drawing/2014/main" id="{00000000-0008-0000-0500-0000F27D0200}"/>
              </a:ext>
            </a:extLst>
          </xdr:cNvPr>
          <xdr:cNvSpPr>
            <a:spLocks noChangeAspect="1"/>
          </xdr:cNvSpPr>
        </xdr:nvSpPr>
        <xdr:spPr bwMode="auto">
          <a:xfrm>
            <a:off x="5758" y="4312"/>
            <a:ext cx="186" cy="302"/>
          </a:xfrm>
          <a:custGeom>
            <a:avLst/>
            <a:gdLst>
              <a:gd name="T0" fmla="*/ 51 w 186"/>
              <a:gd name="T1" fmla="*/ 68 h 302"/>
              <a:gd name="T2" fmla="*/ 0 w 186"/>
              <a:gd name="T3" fmla="*/ 68 h 302"/>
              <a:gd name="T4" fmla="*/ 0 w 186"/>
              <a:gd name="T5" fmla="*/ 0 h 302"/>
              <a:gd name="T6" fmla="*/ 186 w 186"/>
              <a:gd name="T7" fmla="*/ 0 h 302"/>
              <a:gd name="T8" fmla="*/ 186 w 186"/>
              <a:gd name="T9" fmla="*/ 68 h 302"/>
              <a:gd name="T10" fmla="*/ 135 w 186"/>
              <a:gd name="T11" fmla="*/ 68 h 302"/>
              <a:gd name="T12" fmla="*/ 135 w 186"/>
              <a:gd name="T13" fmla="*/ 302 h 302"/>
              <a:gd name="T14" fmla="*/ 51 w 186"/>
              <a:gd name="T15" fmla="*/ 302 h 302"/>
              <a:gd name="T16" fmla="*/ 51 w 186"/>
              <a:gd name="T17" fmla="*/ 68 h 30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86" h="302">
                <a:moveTo>
                  <a:pt x="51" y="68"/>
                </a:moveTo>
                <a:lnTo>
                  <a:pt x="0" y="68"/>
                </a:lnTo>
                <a:lnTo>
                  <a:pt x="0" y="0"/>
                </a:lnTo>
                <a:lnTo>
                  <a:pt x="186" y="0"/>
                </a:lnTo>
                <a:lnTo>
                  <a:pt x="186" y="68"/>
                </a:lnTo>
                <a:lnTo>
                  <a:pt x="135" y="68"/>
                </a:lnTo>
                <a:lnTo>
                  <a:pt x="135" y="302"/>
                </a:lnTo>
                <a:lnTo>
                  <a:pt x="51" y="302"/>
                </a:lnTo>
                <a:lnTo>
                  <a:pt x="51" y="68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3315" name="Freeform 14">
            <a:extLst>
              <a:ext uri="{FF2B5EF4-FFF2-40B4-BE49-F238E27FC236}">
                <a16:creationId xmlns:a16="http://schemas.microsoft.com/office/drawing/2014/main" id="{00000000-0008-0000-0500-0000F37D0200}"/>
              </a:ext>
            </a:extLst>
          </xdr:cNvPr>
          <xdr:cNvSpPr>
            <a:spLocks noChangeAspect="1"/>
          </xdr:cNvSpPr>
        </xdr:nvSpPr>
        <xdr:spPr bwMode="auto">
          <a:xfrm>
            <a:off x="5115" y="4306"/>
            <a:ext cx="191" cy="313"/>
          </a:xfrm>
          <a:custGeom>
            <a:avLst/>
            <a:gdLst>
              <a:gd name="T0" fmla="*/ 2147483647 w 34"/>
              <a:gd name="T1" fmla="*/ 2147483647 h 55"/>
              <a:gd name="T2" fmla="*/ 2147483647 w 34"/>
              <a:gd name="T3" fmla="*/ 2147483647 h 55"/>
              <a:gd name="T4" fmla="*/ 2147483647 w 34"/>
              <a:gd name="T5" fmla="*/ 2147483647 h 55"/>
              <a:gd name="T6" fmla="*/ 2147483647 w 34"/>
              <a:gd name="T7" fmla="*/ 2147483647 h 55"/>
              <a:gd name="T8" fmla="*/ 2147483647 w 34"/>
              <a:gd name="T9" fmla="*/ 2147483647 h 55"/>
              <a:gd name="T10" fmla="*/ 2147483647 w 34"/>
              <a:gd name="T11" fmla="*/ 2147483647 h 55"/>
              <a:gd name="T12" fmla="*/ 2147483647 w 34"/>
              <a:gd name="T13" fmla="*/ 2147483647 h 55"/>
              <a:gd name="T14" fmla="*/ 2147483647 w 34"/>
              <a:gd name="T15" fmla="*/ 2147483647 h 55"/>
              <a:gd name="T16" fmla="*/ 2147483647 w 34"/>
              <a:gd name="T17" fmla="*/ 2147483647 h 55"/>
              <a:gd name="T18" fmla="*/ 2147483647 w 34"/>
              <a:gd name="T19" fmla="*/ 2147483647 h 55"/>
              <a:gd name="T20" fmla="*/ 2147483647 w 34"/>
              <a:gd name="T21" fmla="*/ 2147483647 h 55"/>
              <a:gd name="T22" fmla="*/ 2147483647 w 34"/>
              <a:gd name="T23" fmla="*/ 2147483647 h 55"/>
              <a:gd name="T24" fmla="*/ 2147483647 w 34"/>
              <a:gd name="T25" fmla="*/ 2147483647 h 55"/>
              <a:gd name="T26" fmla="*/ 0 w 34"/>
              <a:gd name="T27" fmla="*/ 2147483647 h 55"/>
              <a:gd name="T28" fmla="*/ 2147483647 w 34"/>
              <a:gd name="T29" fmla="*/ 0 h 55"/>
              <a:gd name="T30" fmla="*/ 2147483647 w 34"/>
              <a:gd name="T31" fmla="*/ 2147483647 h 5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34" h="55">
                <a:moveTo>
                  <a:pt x="32" y="3"/>
                </a:moveTo>
                <a:cubicBezTo>
                  <a:pt x="32" y="17"/>
                  <a:pt x="32" y="17"/>
                  <a:pt x="32" y="17"/>
                </a:cubicBezTo>
                <a:cubicBezTo>
                  <a:pt x="28" y="14"/>
                  <a:pt x="24" y="14"/>
                  <a:pt x="21" y="14"/>
                </a:cubicBezTo>
                <a:cubicBezTo>
                  <a:pt x="18" y="14"/>
                  <a:pt x="16" y="15"/>
                  <a:pt x="16" y="17"/>
                </a:cubicBezTo>
                <a:cubicBezTo>
                  <a:pt x="16" y="19"/>
                  <a:pt x="18" y="21"/>
                  <a:pt x="21" y="22"/>
                </a:cubicBezTo>
                <a:cubicBezTo>
                  <a:pt x="22" y="22"/>
                  <a:pt x="27" y="24"/>
                  <a:pt x="30" y="26"/>
                </a:cubicBezTo>
                <a:cubicBezTo>
                  <a:pt x="32" y="28"/>
                  <a:pt x="34" y="31"/>
                  <a:pt x="34" y="38"/>
                </a:cubicBezTo>
                <a:cubicBezTo>
                  <a:pt x="34" y="49"/>
                  <a:pt x="26" y="55"/>
                  <a:pt x="16" y="55"/>
                </a:cubicBezTo>
                <a:cubicBezTo>
                  <a:pt x="6" y="55"/>
                  <a:pt x="2" y="52"/>
                  <a:pt x="2" y="52"/>
                </a:cubicBezTo>
                <a:cubicBezTo>
                  <a:pt x="2" y="37"/>
                  <a:pt x="2" y="37"/>
                  <a:pt x="2" y="37"/>
                </a:cubicBezTo>
                <a:cubicBezTo>
                  <a:pt x="8" y="43"/>
                  <a:pt x="18" y="44"/>
                  <a:pt x="18" y="38"/>
                </a:cubicBezTo>
                <a:cubicBezTo>
                  <a:pt x="19" y="37"/>
                  <a:pt x="17" y="36"/>
                  <a:pt x="15" y="34"/>
                </a:cubicBezTo>
                <a:cubicBezTo>
                  <a:pt x="12" y="33"/>
                  <a:pt x="9" y="31"/>
                  <a:pt x="7" y="30"/>
                </a:cubicBezTo>
                <a:cubicBezTo>
                  <a:pt x="4" y="28"/>
                  <a:pt x="0" y="25"/>
                  <a:pt x="0" y="16"/>
                </a:cubicBezTo>
                <a:cubicBezTo>
                  <a:pt x="0" y="4"/>
                  <a:pt x="11" y="0"/>
                  <a:pt x="18" y="0"/>
                </a:cubicBezTo>
                <a:cubicBezTo>
                  <a:pt x="25" y="0"/>
                  <a:pt x="31" y="2"/>
                  <a:pt x="32" y="3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6</xdr:col>
      <xdr:colOff>1285875</xdr:colOff>
      <xdr:row>37</xdr:row>
      <xdr:rowOff>9525</xdr:rowOff>
    </xdr:from>
    <xdr:to>
      <xdr:col>7</xdr:col>
      <xdr:colOff>0</xdr:colOff>
      <xdr:row>39</xdr:row>
      <xdr:rowOff>247650</xdr:rowOff>
    </xdr:to>
    <xdr:grpSp>
      <xdr:nvGrpSpPr>
        <xdr:cNvPr id="163297" name="Group 15">
          <a:extLst>
            <a:ext uri="{FF2B5EF4-FFF2-40B4-BE49-F238E27FC236}">
              <a16:creationId xmlns:a16="http://schemas.microsoft.com/office/drawing/2014/main" id="{00000000-0008-0000-0500-0000E17D0200}"/>
            </a:ext>
          </a:extLst>
        </xdr:cNvPr>
        <xdr:cNvGrpSpPr>
          <a:grpSpLocks noChangeAspect="1"/>
        </xdr:cNvGrpSpPr>
      </xdr:nvGrpSpPr>
      <xdr:grpSpPr bwMode="auto">
        <a:xfrm>
          <a:off x="5495925" y="9559925"/>
          <a:ext cx="708025" cy="847725"/>
          <a:chOff x="5025" y="3340"/>
          <a:chExt cx="992" cy="1334"/>
        </a:xfrm>
      </xdr:grpSpPr>
      <xdr:sp macro="" textlink="">
        <xdr:nvSpPr>
          <xdr:cNvPr id="163298" name="Rectangle 16">
            <a:extLst>
              <a:ext uri="{FF2B5EF4-FFF2-40B4-BE49-F238E27FC236}">
                <a16:creationId xmlns:a16="http://schemas.microsoft.com/office/drawing/2014/main" id="{00000000-0008-0000-0500-0000E27D02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5025" y="3340"/>
            <a:ext cx="992" cy="1334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3810">
                <a:solidFill>
                  <a:srgbClr val="FF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63299" name="Freeform 17">
            <a:extLst>
              <a:ext uri="{FF2B5EF4-FFF2-40B4-BE49-F238E27FC236}">
                <a16:creationId xmlns:a16="http://schemas.microsoft.com/office/drawing/2014/main" id="{00000000-0008-0000-0500-0000E37D0200}"/>
              </a:ext>
            </a:extLst>
          </xdr:cNvPr>
          <xdr:cNvSpPr>
            <a:spLocks noChangeAspect="1"/>
          </xdr:cNvSpPr>
        </xdr:nvSpPr>
        <xdr:spPr bwMode="auto">
          <a:xfrm>
            <a:off x="5115" y="3407"/>
            <a:ext cx="395" cy="382"/>
          </a:xfrm>
          <a:custGeom>
            <a:avLst/>
            <a:gdLst>
              <a:gd name="T0" fmla="*/ 395 w 395"/>
              <a:gd name="T1" fmla="*/ 177 h 382"/>
              <a:gd name="T2" fmla="*/ 152 w 395"/>
              <a:gd name="T3" fmla="*/ 177 h 382"/>
              <a:gd name="T4" fmla="*/ 231 w 395"/>
              <a:gd name="T5" fmla="*/ 256 h 382"/>
              <a:gd name="T6" fmla="*/ 101 w 395"/>
              <a:gd name="T7" fmla="*/ 382 h 382"/>
              <a:gd name="T8" fmla="*/ 0 w 395"/>
              <a:gd name="T9" fmla="*/ 279 h 382"/>
              <a:gd name="T10" fmla="*/ 0 w 395"/>
              <a:gd name="T11" fmla="*/ 0 h 382"/>
              <a:gd name="T12" fmla="*/ 214 w 395"/>
              <a:gd name="T13" fmla="*/ 0 h 382"/>
              <a:gd name="T14" fmla="*/ 395 w 395"/>
              <a:gd name="T15" fmla="*/ 177 h 382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395" h="382">
                <a:moveTo>
                  <a:pt x="395" y="177"/>
                </a:moveTo>
                <a:lnTo>
                  <a:pt x="152" y="177"/>
                </a:lnTo>
                <a:lnTo>
                  <a:pt x="231" y="256"/>
                </a:lnTo>
                <a:lnTo>
                  <a:pt x="101" y="382"/>
                </a:lnTo>
                <a:lnTo>
                  <a:pt x="0" y="279"/>
                </a:lnTo>
                <a:lnTo>
                  <a:pt x="0" y="0"/>
                </a:lnTo>
                <a:lnTo>
                  <a:pt x="214" y="0"/>
                </a:lnTo>
                <a:lnTo>
                  <a:pt x="395" y="177"/>
                </a:lnTo>
                <a:close/>
              </a:path>
            </a:pathLst>
          </a:custGeom>
          <a:solidFill>
            <a:srgbClr val="E0E0E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3300" name="Freeform 18">
            <a:extLst>
              <a:ext uri="{FF2B5EF4-FFF2-40B4-BE49-F238E27FC236}">
                <a16:creationId xmlns:a16="http://schemas.microsoft.com/office/drawing/2014/main" id="{00000000-0008-0000-0500-0000E47D0200}"/>
              </a:ext>
            </a:extLst>
          </xdr:cNvPr>
          <xdr:cNvSpPr>
            <a:spLocks noChangeAspect="1"/>
          </xdr:cNvSpPr>
        </xdr:nvSpPr>
        <xdr:spPr bwMode="auto">
          <a:xfrm>
            <a:off x="5543" y="3857"/>
            <a:ext cx="401" cy="381"/>
          </a:xfrm>
          <a:custGeom>
            <a:avLst/>
            <a:gdLst>
              <a:gd name="T0" fmla="*/ 0 w 401"/>
              <a:gd name="T1" fmla="*/ 205 h 381"/>
              <a:gd name="T2" fmla="*/ 243 w 401"/>
              <a:gd name="T3" fmla="*/ 205 h 381"/>
              <a:gd name="T4" fmla="*/ 164 w 401"/>
              <a:gd name="T5" fmla="*/ 125 h 381"/>
              <a:gd name="T6" fmla="*/ 294 w 401"/>
              <a:gd name="T7" fmla="*/ 0 h 381"/>
              <a:gd name="T8" fmla="*/ 401 w 401"/>
              <a:gd name="T9" fmla="*/ 102 h 381"/>
              <a:gd name="T10" fmla="*/ 401 w 401"/>
              <a:gd name="T11" fmla="*/ 381 h 381"/>
              <a:gd name="T12" fmla="*/ 181 w 401"/>
              <a:gd name="T13" fmla="*/ 381 h 381"/>
              <a:gd name="T14" fmla="*/ 0 w 401"/>
              <a:gd name="T15" fmla="*/ 205 h 381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401" h="381">
                <a:moveTo>
                  <a:pt x="0" y="205"/>
                </a:moveTo>
                <a:lnTo>
                  <a:pt x="243" y="205"/>
                </a:lnTo>
                <a:lnTo>
                  <a:pt x="164" y="125"/>
                </a:lnTo>
                <a:lnTo>
                  <a:pt x="294" y="0"/>
                </a:lnTo>
                <a:lnTo>
                  <a:pt x="401" y="102"/>
                </a:lnTo>
                <a:lnTo>
                  <a:pt x="401" y="381"/>
                </a:lnTo>
                <a:lnTo>
                  <a:pt x="181" y="381"/>
                </a:lnTo>
                <a:lnTo>
                  <a:pt x="0" y="205"/>
                </a:lnTo>
                <a:close/>
              </a:path>
            </a:pathLst>
          </a:custGeom>
          <a:solidFill>
            <a:srgbClr val="E0E0E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3301" name="Freeform 19">
            <a:extLst>
              <a:ext uri="{FF2B5EF4-FFF2-40B4-BE49-F238E27FC236}">
                <a16:creationId xmlns:a16="http://schemas.microsoft.com/office/drawing/2014/main" id="{00000000-0008-0000-0500-0000E57D0200}"/>
              </a:ext>
            </a:extLst>
          </xdr:cNvPr>
          <xdr:cNvSpPr>
            <a:spLocks noChangeAspect="1"/>
          </xdr:cNvSpPr>
        </xdr:nvSpPr>
        <xdr:spPr bwMode="auto">
          <a:xfrm>
            <a:off x="5402" y="3407"/>
            <a:ext cx="542" cy="632"/>
          </a:xfrm>
          <a:custGeom>
            <a:avLst/>
            <a:gdLst>
              <a:gd name="T0" fmla="*/ 2147483647 w 96"/>
              <a:gd name="T1" fmla="*/ 2147483647 h 111"/>
              <a:gd name="T2" fmla="*/ 0 w 96"/>
              <a:gd name="T3" fmla="*/ 2147483647 h 111"/>
              <a:gd name="T4" fmla="*/ 2147483647 w 96"/>
              <a:gd name="T5" fmla="*/ 2147483647 h 111"/>
              <a:gd name="T6" fmla="*/ 2147483647 w 96"/>
              <a:gd name="T7" fmla="*/ 2147483647 h 111"/>
              <a:gd name="T8" fmla="*/ 2147483647 w 96"/>
              <a:gd name="T9" fmla="*/ 0 h 111"/>
              <a:gd name="T10" fmla="*/ 2147483647 w 96"/>
              <a:gd name="T11" fmla="*/ 0 h 111"/>
              <a:gd name="T12" fmla="*/ 2147483647 w 96"/>
              <a:gd name="T13" fmla="*/ 2147483647 h 111"/>
              <a:gd name="T14" fmla="*/ 2147483647 w 96"/>
              <a:gd name="T15" fmla="*/ 2147483647 h 111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96" h="111">
                <a:moveTo>
                  <a:pt x="47" y="98"/>
                </a:moveTo>
                <a:cubicBezTo>
                  <a:pt x="34" y="110"/>
                  <a:pt x="14" y="111"/>
                  <a:pt x="0" y="100"/>
                </a:cubicBezTo>
                <a:cubicBezTo>
                  <a:pt x="69" y="31"/>
                  <a:pt x="69" y="31"/>
                  <a:pt x="69" y="31"/>
                </a:cubicBezTo>
                <a:cubicBezTo>
                  <a:pt x="25" y="31"/>
                  <a:pt x="25" y="31"/>
                  <a:pt x="25" y="31"/>
                </a:cubicBezTo>
                <a:cubicBezTo>
                  <a:pt x="57" y="0"/>
                  <a:pt x="57" y="0"/>
                  <a:pt x="57" y="0"/>
                </a:cubicBezTo>
                <a:cubicBezTo>
                  <a:pt x="96" y="0"/>
                  <a:pt x="96" y="0"/>
                  <a:pt x="96" y="0"/>
                </a:cubicBezTo>
                <a:cubicBezTo>
                  <a:pt x="96" y="49"/>
                  <a:pt x="96" y="49"/>
                  <a:pt x="96" y="49"/>
                </a:cubicBezTo>
                <a:lnTo>
                  <a:pt x="47" y="98"/>
                </a:lnTo>
                <a:close/>
              </a:path>
            </a:pathLst>
          </a:custGeom>
          <a:solidFill>
            <a:srgbClr val="E0E0E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3302" name="Freeform 20">
            <a:extLst>
              <a:ext uri="{FF2B5EF4-FFF2-40B4-BE49-F238E27FC236}">
                <a16:creationId xmlns:a16="http://schemas.microsoft.com/office/drawing/2014/main" id="{00000000-0008-0000-0500-0000E67D0200}"/>
              </a:ext>
            </a:extLst>
          </xdr:cNvPr>
          <xdr:cNvSpPr>
            <a:spLocks noChangeAspect="1"/>
          </xdr:cNvSpPr>
        </xdr:nvSpPr>
        <xdr:spPr bwMode="auto">
          <a:xfrm>
            <a:off x="5115" y="3606"/>
            <a:ext cx="536" cy="632"/>
          </a:xfrm>
          <a:custGeom>
            <a:avLst/>
            <a:gdLst>
              <a:gd name="T0" fmla="*/ 2147483647 w 95"/>
              <a:gd name="T1" fmla="*/ 2147483647 h 111"/>
              <a:gd name="T2" fmla="*/ 2147483647 w 95"/>
              <a:gd name="T3" fmla="*/ 2147483647 h 111"/>
              <a:gd name="T4" fmla="*/ 2147483647 w 95"/>
              <a:gd name="T5" fmla="*/ 2147483647 h 111"/>
              <a:gd name="T6" fmla="*/ 2147483647 w 95"/>
              <a:gd name="T7" fmla="*/ 2147483647 h 111"/>
              <a:gd name="T8" fmla="*/ 2147483647 w 95"/>
              <a:gd name="T9" fmla="*/ 2147483647 h 111"/>
              <a:gd name="T10" fmla="*/ 0 w 95"/>
              <a:gd name="T11" fmla="*/ 2147483647 h 111"/>
              <a:gd name="T12" fmla="*/ 0 w 95"/>
              <a:gd name="T13" fmla="*/ 2147483647 h 111"/>
              <a:gd name="T14" fmla="*/ 2147483647 w 95"/>
              <a:gd name="T15" fmla="*/ 2147483647 h 111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95" h="111">
                <a:moveTo>
                  <a:pt x="49" y="13"/>
                </a:moveTo>
                <a:cubicBezTo>
                  <a:pt x="61" y="1"/>
                  <a:pt x="81" y="0"/>
                  <a:pt x="95" y="11"/>
                </a:cubicBezTo>
                <a:cubicBezTo>
                  <a:pt x="26" y="80"/>
                  <a:pt x="26" y="80"/>
                  <a:pt x="26" y="80"/>
                </a:cubicBezTo>
                <a:cubicBezTo>
                  <a:pt x="70" y="80"/>
                  <a:pt x="70" y="80"/>
                  <a:pt x="70" y="80"/>
                </a:cubicBezTo>
                <a:cubicBezTo>
                  <a:pt x="38" y="111"/>
                  <a:pt x="38" y="111"/>
                  <a:pt x="38" y="111"/>
                </a:cubicBezTo>
                <a:cubicBezTo>
                  <a:pt x="0" y="111"/>
                  <a:pt x="0" y="111"/>
                  <a:pt x="0" y="111"/>
                </a:cubicBezTo>
                <a:cubicBezTo>
                  <a:pt x="0" y="62"/>
                  <a:pt x="0" y="62"/>
                  <a:pt x="0" y="62"/>
                </a:cubicBezTo>
                <a:cubicBezTo>
                  <a:pt x="49" y="13"/>
                  <a:pt x="49" y="13"/>
                  <a:pt x="49" y="13"/>
                </a:cubicBezTo>
                <a:close/>
              </a:path>
            </a:pathLst>
          </a:custGeom>
          <a:solidFill>
            <a:srgbClr val="E0E0E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3303" name="Freeform 21">
            <a:extLst>
              <a:ext uri="{FF2B5EF4-FFF2-40B4-BE49-F238E27FC236}">
                <a16:creationId xmlns:a16="http://schemas.microsoft.com/office/drawing/2014/main" id="{00000000-0008-0000-0500-0000E77D0200}"/>
              </a:ext>
            </a:extLst>
          </xdr:cNvPr>
          <xdr:cNvSpPr>
            <a:spLocks noChangeAspect="1"/>
          </xdr:cNvSpPr>
        </xdr:nvSpPr>
        <xdr:spPr bwMode="auto">
          <a:xfrm>
            <a:off x="5335" y="4312"/>
            <a:ext cx="293" cy="302"/>
          </a:xfrm>
          <a:custGeom>
            <a:avLst/>
            <a:gdLst>
              <a:gd name="T0" fmla="*/ 0 w 293"/>
              <a:gd name="T1" fmla="*/ 0 h 302"/>
              <a:gd name="T2" fmla="*/ 113 w 293"/>
              <a:gd name="T3" fmla="*/ 0 h 302"/>
              <a:gd name="T4" fmla="*/ 146 w 293"/>
              <a:gd name="T5" fmla="*/ 182 h 302"/>
              <a:gd name="T6" fmla="*/ 146 w 293"/>
              <a:gd name="T7" fmla="*/ 199 h 302"/>
              <a:gd name="T8" fmla="*/ 146 w 293"/>
              <a:gd name="T9" fmla="*/ 182 h 302"/>
              <a:gd name="T10" fmla="*/ 175 w 293"/>
              <a:gd name="T11" fmla="*/ 0 h 302"/>
              <a:gd name="T12" fmla="*/ 293 w 293"/>
              <a:gd name="T13" fmla="*/ 0 h 302"/>
              <a:gd name="T14" fmla="*/ 293 w 293"/>
              <a:gd name="T15" fmla="*/ 302 h 302"/>
              <a:gd name="T16" fmla="*/ 214 w 293"/>
              <a:gd name="T17" fmla="*/ 302 h 302"/>
              <a:gd name="T18" fmla="*/ 214 w 293"/>
              <a:gd name="T19" fmla="*/ 68 h 302"/>
              <a:gd name="T20" fmla="*/ 214 w 293"/>
              <a:gd name="T21" fmla="*/ 57 h 302"/>
              <a:gd name="T22" fmla="*/ 214 w 293"/>
              <a:gd name="T23" fmla="*/ 57 h 302"/>
              <a:gd name="T24" fmla="*/ 169 w 293"/>
              <a:gd name="T25" fmla="*/ 302 h 302"/>
              <a:gd name="T26" fmla="*/ 113 w 293"/>
              <a:gd name="T27" fmla="*/ 302 h 302"/>
              <a:gd name="T28" fmla="*/ 73 w 293"/>
              <a:gd name="T29" fmla="*/ 57 h 302"/>
              <a:gd name="T30" fmla="*/ 73 w 293"/>
              <a:gd name="T31" fmla="*/ 57 h 302"/>
              <a:gd name="T32" fmla="*/ 73 w 293"/>
              <a:gd name="T33" fmla="*/ 68 h 302"/>
              <a:gd name="T34" fmla="*/ 73 w 293"/>
              <a:gd name="T35" fmla="*/ 302 h 302"/>
              <a:gd name="T36" fmla="*/ 0 w 293"/>
              <a:gd name="T37" fmla="*/ 302 h 302"/>
              <a:gd name="T38" fmla="*/ 0 w 293"/>
              <a:gd name="T39" fmla="*/ 0 h 302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3" h="302">
                <a:moveTo>
                  <a:pt x="0" y="0"/>
                </a:moveTo>
                <a:lnTo>
                  <a:pt x="113" y="0"/>
                </a:lnTo>
                <a:lnTo>
                  <a:pt x="146" y="182"/>
                </a:lnTo>
                <a:lnTo>
                  <a:pt x="146" y="199"/>
                </a:lnTo>
                <a:lnTo>
                  <a:pt x="146" y="182"/>
                </a:lnTo>
                <a:lnTo>
                  <a:pt x="175" y="0"/>
                </a:lnTo>
                <a:lnTo>
                  <a:pt x="293" y="0"/>
                </a:lnTo>
                <a:lnTo>
                  <a:pt x="293" y="302"/>
                </a:lnTo>
                <a:lnTo>
                  <a:pt x="214" y="302"/>
                </a:lnTo>
                <a:lnTo>
                  <a:pt x="214" y="68"/>
                </a:lnTo>
                <a:lnTo>
                  <a:pt x="214" y="57"/>
                </a:lnTo>
                <a:lnTo>
                  <a:pt x="169" y="302"/>
                </a:lnTo>
                <a:lnTo>
                  <a:pt x="113" y="302"/>
                </a:lnTo>
                <a:lnTo>
                  <a:pt x="73" y="57"/>
                </a:lnTo>
                <a:lnTo>
                  <a:pt x="73" y="68"/>
                </a:lnTo>
                <a:lnTo>
                  <a:pt x="73" y="302"/>
                </a:lnTo>
                <a:lnTo>
                  <a:pt x="0" y="302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3304" name="Rectangle 22">
            <a:extLst>
              <a:ext uri="{FF2B5EF4-FFF2-40B4-BE49-F238E27FC236}">
                <a16:creationId xmlns:a16="http://schemas.microsoft.com/office/drawing/2014/main" id="{00000000-0008-0000-0500-0000E87D02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5656" y="4312"/>
            <a:ext cx="79" cy="302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63305" name="Freeform 23">
            <a:extLst>
              <a:ext uri="{FF2B5EF4-FFF2-40B4-BE49-F238E27FC236}">
                <a16:creationId xmlns:a16="http://schemas.microsoft.com/office/drawing/2014/main" id="{00000000-0008-0000-0500-0000E97D0200}"/>
              </a:ext>
            </a:extLst>
          </xdr:cNvPr>
          <xdr:cNvSpPr>
            <a:spLocks noChangeAspect="1"/>
          </xdr:cNvSpPr>
        </xdr:nvSpPr>
        <xdr:spPr bwMode="auto">
          <a:xfrm>
            <a:off x="5758" y="4312"/>
            <a:ext cx="186" cy="302"/>
          </a:xfrm>
          <a:custGeom>
            <a:avLst/>
            <a:gdLst>
              <a:gd name="T0" fmla="*/ 51 w 186"/>
              <a:gd name="T1" fmla="*/ 68 h 302"/>
              <a:gd name="T2" fmla="*/ 0 w 186"/>
              <a:gd name="T3" fmla="*/ 68 h 302"/>
              <a:gd name="T4" fmla="*/ 0 w 186"/>
              <a:gd name="T5" fmla="*/ 0 h 302"/>
              <a:gd name="T6" fmla="*/ 186 w 186"/>
              <a:gd name="T7" fmla="*/ 0 h 302"/>
              <a:gd name="T8" fmla="*/ 186 w 186"/>
              <a:gd name="T9" fmla="*/ 68 h 302"/>
              <a:gd name="T10" fmla="*/ 135 w 186"/>
              <a:gd name="T11" fmla="*/ 68 h 302"/>
              <a:gd name="T12" fmla="*/ 135 w 186"/>
              <a:gd name="T13" fmla="*/ 302 h 302"/>
              <a:gd name="T14" fmla="*/ 51 w 186"/>
              <a:gd name="T15" fmla="*/ 302 h 302"/>
              <a:gd name="T16" fmla="*/ 51 w 186"/>
              <a:gd name="T17" fmla="*/ 68 h 30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86" h="302">
                <a:moveTo>
                  <a:pt x="51" y="68"/>
                </a:moveTo>
                <a:lnTo>
                  <a:pt x="0" y="68"/>
                </a:lnTo>
                <a:lnTo>
                  <a:pt x="0" y="0"/>
                </a:lnTo>
                <a:lnTo>
                  <a:pt x="186" y="0"/>
                </a:lnTo>
                <a:lnTo>
                  <a:pt x="186" y="68"/>
                </a:lnTo>
                <a:lnTo>
                  <a:pt x="135" y="68"/>
                </a:lnTo>
                <a:lnTo>
                  <a:pt x="135" y="302"/>
                </a:lnTo>
                <a:lnTo>
                  <a:pt x="51" y="302"/>
                </a:lnTo>
                <a:lnTo>
                  <a:pt x="51" y="68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63306" name="Freeform 24">
            <a:extLst>
              <a:ext uri="{FF2B5EF4-FFF2-40B4-BE49-F238E27FC236}">
                <a16:creationId xmlns:a16="http://schemas.microsoft.com/office/drawing/2014/main" id="{00000000-0008-0000-0500-0000EA7D0200}"/>
              </a:ext>
            </a:extLst>
          </xdr:cNvPr>
          <xdr:cNvSpPr>
            <a:spLocks noChangeAspect="1"/>
          </xdr:cNvSpPr>
        </xdr:nvSpPr>
        <xdr:spPr bwMode="auto">
          <a:xfrm>
            <a:off x="5115" y="4306"/>
            <a:ext cx="191" cy="313"/>
          </a:xfrm>
          <a:custGeom>
            <a:avLst/>
            <a:gdLst>
              <a:gd name="T0" fmla="*/ 2147483647 w 34"/>
              <a:gd name="T1" fmla="*/ 2147483647 h 55"/>
              <a:gd name="T2" fmla="*/ 2147483647 w 34"/>
              <a:gd name="T3" fmla="*/ 2147483647 h 55"/>
              <a:gd name="T4" fmla="*/ 2147483647 w 34"/>
              <a:gd name="T5" fmla="*/ 2147483647 h 55"/>
              <a:gd name="T6" fmla="*/ 2147483647 w 34"/>
              <a:gd name="T7" fmla="*/ 2147483647 h 55"/>
              <a:gd name="T8" fmla="*/ 2147483647 w 34"/>
              <a:gd name="T9" fmla="*/ 2147483647 h 55"/>
              <a:gd name="T10" fmla="*/ 2147483647 w 34"/>
              <a:gd name="T11" fmla="*/ 2147483647 h 55"/>
              <a:gd name="T12" fmla="*/ 2147483647 w 34"/>
              <a:gd name="T13" fmla="*/ 2147483647 h 55"/>
              <a:gd name="T14" fmla="*/ 2147483647 w 34"/>
              <a:gd name="T15" fmla="*/ 2147483647 h 55"/>
              <a:gd name="T16" fmla="*/ 2147483647 w 34"/>
              <a:gd name="T17" fmla="*/ 2147483647 h 55"/>
              <a:gd name="T18" fmla="*/ 2147483647 w 34"/>
              <a:gd name="T19" fmla="*/ 2147483647 h 55"/>
              <a:gd name="T20" fmla="*/ 2147483647 w 34"/>
              <a:gd name="T21" fmla="*/ 2147483647 h 55"/>
              <a:gd name="T22" fmla="*/ 2147483647 w 34"/>
              <a:gd name="T23" fmla="*/ 2147483647 h 55"/>
              <a:gd name="T24" fmla="*/ 2147483647 w 34"/>
              <a:gd name="T25" fmla="*/ 2147483647 h 55"/>
              <a:gd name="T26" fmla="*/ 0 w 34"/>
              <a:gd name="T27" fmla="*/ 2147483647 h 55"/>
              <a:gd name="T28" fmla="*/ 2147483647 w 34"/>
              <a:gd name="T29" fmla="*/ 0 h 55"/>
              <a:gd name="T30" fmla="*/ 2147483647 w 34"/>
              <a:gd name="T31" fmla="*/ 2147483647 h 5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34" h="55">
                <a:moveTo>
                  <a:pt x="32" y="3"/>
                </a:moveTo>
                <a:cubicBezTo>
                  <a:pt x="32" y="17"/>
                  <a:pt x="32" y="17"/>
                  <a:pt x="32" y="17"/>
                </a:cubicBezTo>
                <a:cubicBezTo>
                  <a:pt x="28" y="14"/>
                  <a:pt x="24" y="14"/>
                  <a:pt x="21" y="14"/>
                </a:cubicBezTo>
                <a:cubicBezTo>
                  <a:pt x="18" y="14"/>
                  <a:pt x="16" y="15"/>
                  <a:pt x="16" y="17"/>
                </a:cubicBezTo>
                <a:cubicBezTo>
                  <a:pt x="16" y="19"/>
                  <a:pt x="18" y="21"/>
                  <a:pt x="21" y="22"/>
                </a:cubicBezTo>
                <a:cubicBezTo>
                  <a:pt x="22" y="22"/>
                  <a:pt x="27" y="24"/>
                  <a:pt x="30" y="26"/>
                </a:cubicBezTo>
                <a:cubicBezTo>
                  <a:pt x="32" y="28"/>
                  <a:pt x="34" y="31"/>
                  <a:pt x="34" y="38"/>
                </a:cubicBezTo>
                <a:cubicBezTo>
                  <a:pt x="34" y="49"/>
                  <a:pt x="26" y="55"/>
                  <a:pt x="16" y="55"/>
                </a:cubicBezTo>
                <a:cubicBezTo>
                  <a:pt x="6" y="55"/>
                  <a:pt x="2" y="52"/>
                  <a:pt x="2" y="52"/>
                </a:cubicBezTo>
                <a:cubicBezTo>
                  <a:pt x="2" y="37"/>
                  <a:pt x="2" y="37"/>
                  <a:pt x="2" y="37"/>
                </a:cubicBezTo>
                <a:cubicBezTo>
                  <a:pt x="8" y="43"/>
                  <a:pt x="18" y="44"/>
                  <a:pt x="18" y="38"/>
                </a:cubicBezTo>
                <a:cubicBezTo>
                  <a:pt x="19" y="37"/>
                  <a:pt x="17" y="36"/>
                  <a:pt x="15" y="34"/>
                </a:cubicBezTo>
                <a:cubicBezTo>
                  <a:pt x="12" y="33"/>
                  <a:pt x="9" y="31"/>
                  <a:pt x="7" y="30"/>
                </a:cubicBezTo>
                <a:cubicBezTo>
                  <a:pt x="4" y="28"/>
                  <a:pt x="0" y="25"/>
                  <a:pt x="0" y="16"/>
                </a:cubicBezTo>
                <a:cubicBezTo>
                  <a:pt x="0" y="4"/>
                  <a:pt x="11" y="0"/>
                  <a:pt x="18" y="0"/>
                </a:cubicBezTo>
                <a:cubicBezTo>
                  <a:pt x="25" y="0"/>
                  <a:pt x="31" y="2"/>
                  <a:pt x="32" y="3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boskalis-my.sharepoint.com/Documents%20and%20Settings/adleur/Application%20Data/Microsoft/Excel/Setnummers/0004.doc" TargetMode="External"/><Relationship Id="rId170" Type="http://schemas.openxmlformats.org/officeDocument/2006/relationships/hyperlink" Target="https://boskalis-my.sharepoint.com/personal/AppData/Local/Microsoft/Windows/INetCache/Content.Outlook/G8CWG79M/Historienummers/1169.doc" TargetMode="External"/><Relationship Id="rId268" Type="http://schemas.openxmlformats.org/officeDocument/2006/relationships/hyperlink" Target="https://boskalis-my.sharepoint.com/personal/AppData/Local/Microsoft/Windows/INetCache/Content.Outlook/G8CWG79M/Historienummers/1360.doc" TargetMode="External"/><Relationship Id="rId475" Type="http://schemas.openxmlformats.org/officeDocument/2006/relationships/hyperlink" Target="https://boskalis-my.sharepoint.com/personal/AppData/Local/Microsoft/Windows/INetCache/Content.Outlook/G8CWG79M/Historienummers/1148.doc" TargetMode="External"/><Relationship Id="rId682" Type="http://schemas.openxmlformats.org/officeDocument/2006/relationships/hyperlink" Target="https://boskalis-my.sharepoint.com/personal/AppData/Local/Microsoft/Windows/INetCache/Content.Outlook/G8CWG79M/Setnummers/1676.doc" TargetMode="External"/><Relationship Id="rId128" Type="http://schemas.openxmlformats.org/officeDocument/2006/relationships/hyperlink" Target="https://boskalis-my.sharepoint.com/personal/AppData/Local/Microsoft/Windows/INetCache/Content.Outlook/G8CWG79M/Setnummers/1343.doc" TargetMode="External"/><Relationship Id="rId335" Type="http://schemas.openxmlformats.org/officeDocument/2006/relationships/hyperlink" Target="https://boskalis-my.sharepoint.com/personal/AppData/Local/Microsoft/Windows/INetCache/Content.Outlook/G8CWG79M/Historienummers/1463.doc" TargetMode="External"/><Relationship Id="rId542" Type="http://schemas.openxmlformats.org/officeDocument/2006/relationships/hyperlink" Target="https://boskalis-my.sharepoint.com/personal/AppData/Local/Microsoft/Windows/INetCache/Content.Outlook/G8CWG79M/Historienummers/1374.doc" TargetMode="External"/><Relationship Id="rId987" Type="http://schemas.openxmlformats.org/officeDocument/2006/relationships/hyperlink" Target="https://boskalis-my.sharepoint.com/personal/job_valstar_boskalis_com/Documents/Chatbestanden%20van%20Microsoft%20Teams/Setnummers" TargetMode="External"/><Relationship Id="rId1172" Type="http://schemas.openxmlformats.org/officeDocument/2006/relationships/hyperlink" Target="https://boskalis-my.sharepoint.com/personal/AppData/Local/Microsoft/Windows/INetCache/Content.Outlook/G8CWG79M/Historienummers/1417.doc" TargetMode="External"/><Relationship Id="rId402" Type="http://schemas.openxmlformats.org/officeDocument/2006/relationships/hyperlink" Target="https://boskalis-my.sharepoint.com/personal/AppData/Local/Microsoft/Windows/INetCache/Content.Outlook/G8CWG79M/Historienummers/1505.doc" TargetMode="External"/><Relationship Id="rId847" Type="http://schemas.openxmlformats.org/officeDocument/2006/relationships/hyperlink" Target="https://boskalis-my.sharepoint.com/Documents%20and%20Settings/adleur/Application%20Data/Microsoft/Excel/Historienummers/00075.doc" TargetMode="External"/><Relationship Id="rId1032" Type="http://schemas.openxmlformats.org/officeDocument/2006/relationships/hyperlink" Target="https://boskalis-my.sharepoint.com/personal/AppData/Local/Microsoft/Windows/INetCache/Content.Outlook/G8CWG79M/Historienummers/1294.doc" TargetMode="External"/><Relationship Id="rId707" Type="http://schemas.openxmlformats.org/officeDocument/2006/relationships/hyperlink" Target="https://boskalis-my.sharepoint.com/personal/AppData/Local/Microsoft/Windows/INetCache/Content.Outlook/G8CWG79M/Historienummers/1347.doc" TargetMode="External"/><Relationship Id="rId914" Type="http://schemas.openxmlformats.org/officeDocument/2006/relationships/hyperlink" Target="https://boskalis-my.sharepoint.com/personal/AppData/Local/Microsoft/Windows/INetCache/Content.Outlook/G8CWG79M/Historienummers/1045.doc" TargetMode="External"/><Relationship Id="rId43" Type="http://schemas.openxmlformats.org/officeDocument/2006/relationships/hyperlink" Target="https://boskalis-my.sharepoint.com/personal/AppData/Local/Microsoft/Windows/INetCache/Content.Outlook/G8CWG79M/Setnummers/1303.doc" TargetMode="External"/><Relationship Id="rId192" Type="http://schemas.openxmlformats.org/officeDocument/2006/relationships/hyperlink" Target="https://boskalis-my.sharepoint.com/personal/AppData/Local/Microsoft/Windows/INetCache/Content.Outlook/G8CWG79M/Historienummers/1017.doc" TargetMode="External"/><Relationship Id="rId497" Type="http://schemas.openxmlformats.org/officeDocument/2006/relationships/hyperlink" Target="https://boskalis-my.sharepoint.com/personal/AppData/Local/Microsoft/Windows/INetCache/Content.Outlook/G8CWG79M/Historienummers/1467.doc" TargetMode="External"/><Relationship Id="rId357" Type="http://schemas.openxmlformats.org/officeDocument/2006/relationships/hyperlink" Target="https://boskalis-my.sharepoint.com/personal/AppData/Local/Microsoft/Windows/INetCache/Content.Outlook/G8CWG79M/Setnummers/1476.doc" TargetMode="External"/><Relationship Id="rId1194" Type="http://schemas.openxmlformats.org/officeDocument/2006/relationships/hyperlink" Target="https://boskalis-my.sharepoint.com/personal/AppData/Local/Microsoft/Windows/INetCache/Content.Outlook/G8CWG79M/Historienummers/1294.doc" TargetMode="External"/><Relationship Id="rId217" Type="http://schemas.openxmlformats.org/officeDocument/2006/relationships/hyperlink" Target="https://boskalis-my.sharepoint.com/personal/AppData/Local/Microsoft/Windows/INetCache/Content.Outlook/G8CWG79M/Historienummers/00081.doc" TargetMode="External"/><Relationship Id="rId564" Type="http://schemas.openxmlformats.org/officeDocument/2006/relationships/hyperlink" Target="https://boskalis-my.sharepoint.com/personal/AppData/Local/Microsoft/Windows/INetCache/Content.Outlook/G8CWG79M/Historienummers/1294.doc" TargetMode="External"/><Relationship Id="rId771" Type="http://schemas.openxmlformats.org/officeDocument/2006/relationships/hyperlink" Target="https://boskalis-my.sharepoint.com/personal/AppData/Local/Microsoft/Windows/INetCache/Content.Outlook/G8CWG79M/Setnummers/1694.doc" TargetMode="External"/><Relationship Id="rId869" Type="http://schemas.openxmlformats.org/officeDocument/2006/relationships/hyperlink" Target="https://boskalis-my.sharepoint.com/personal/AppData/Local/Microsoft/Windows/INetCache/Content.Outlook/G8CWG79M/Historienummers/1045.doc" TargetMode="External"/><Relationship Id="rId424" Type="http://schemas.openxmlformats.org/officeDocument/2006/relationships/hyperlink" Target="https://boskalis-my.sharepoint.com/personal/AppData/Local/Microsoft/Windows/INetCache/Content.Outlook/G8CWG79M/Historienummers/1251.doc" TargetMode="External"/><Relationship Id="rId631" Type="http://schemas.openxmlformats.org/officeDocument/2006/relationships/hyperlink" Target="https://boskalis-my.sharepoint.com/personal/AppData/Local/Microsoft/Windows/INetCache/Content.Outlook/G8CWG79M/Historienummers/1390.doc" TargetMode="External"/><Relationship Id="rId729" Type="http://schemas.openxmlformats.org/officeDocument/2006/relationships/hyperlink" Target="https://boskalis-my.sharepoint.com/personal/AppData/Local/Microsoft/Windows/INetCache/Content.Outlook/G8CWG79M/Setnummers/1169.doc" TargetMode="External"/><Relationship Id="rId1054" Type="http://schemas.openxmlformats.org/officeDocument/2006/relationships/hyperlink" Target="https://boskalis-my.sharepoint.com/personal/AppData/Local/Microsoft/Windows/INetCache/Content.Outlook/G8CWG79M/Historienummers/1294.doc" TargetMode="External"/><Relationship Id="rId1261" Type="http://schemas.openxmlformats.org/officeDocument/2006/relationships/hyperlink" Target="https://boskalis-my.sharepoint.com/personal/AppData/Local/Microsoft/Windows/INetCache/Content.Outlook/G8CWG79M/Setnummers/1613.doc" TargetMode="External"/><Relationship Id="rId936" Type="http://schemas.openxmlformats.org/officeDocument/2006/relationships/hyperlink" Target="https://boskalis-my.sharepoint.com/personal/job_valstar_boskalis_com/Documents/Chatbestanden%20van%20Microsoft%20Teams/Setnummers" TargetMode="External"/><Relationship Id="rId1121" Type="http://schemas.openxmlformats.org/officeDocument/2006/relationships/hyperlink" Target="https://boskalis-my.sharepoint.com/personal/AppData/Local/Microsoft/Windows/INetCache/Content.Outlook/G8CWG79M/Setnummers/1294.doc" TargetMode="External"/><Relationship Id="rId1219" Type="http://schemas.openxmlformats.org/officeDocument/2006/relationships/hyperlink" Target="https://boskalis-my.sharepoint.com/personal/AppData/Local/Microsoft/Windows/INetCache/Content.Outlook/G8CWG79M/Setnummers/1638.doc" TargetMode="External"/><Relationship Id="rId65" Type="http://schemas.openxmlformats.org/officeDocument/2006/relationships/hyperlink" Target="https://boskalis-my.sharepoint.com/personal/AppData/Local/Microsoft/Windows/INetCache/Content.Outlook/G8CWG79M/Setnummers/1033.doc" TargetMode="External"/><Relationship Id="rId281" Type="http://schemas.openxmlformats.org/officeDocument/2006/relationships/hyperlink" Target="https://boskalis-my.sharepoint.com/personal/AppData/Local/Microsoft/Windows/INetCache/Content.Outlook/G8CWG79M/Historienummers/131.doc" TargetMode="External"/><Relationship Id="rId141" Type="http://schemas.openxmlformats.org/officeDocument/2006/relationships/hyperlink" Target="https://boskalis-my.sharepoint.com/personal/AppData/Local/Microsoft/Windows/INetCache/Content.Outlook/G8CWG79M/Setnummers/1371.doc" TargetMode="External"/><Relationship Id="rId379" Type="http://schemas.openxmlformats.org/officeDocument/2006/relationships/hyperlink" Target="https://boskalis-my.sharepoint.com/personal/AppData/Local/Microsoft/Windows/INetCache/Content.Outlook/G8CWG79M/Setnummers/1485.doc" TargetMode="External"/><Relationship Id="rId586" Type="http://schemas.openxmlformats.org/officeDocument/2006/relationships/hyperlink" Target="https://boskalis-my.sharepoint.com/personal/AppData/Local/Microsoft/Windows/INetCache/Content.Outlook/G8CWG79M/Setnummers/1623.doc" TargetMode="External"/><Relationship Id="rId793" Type="http://schemas.openxmlformats.org/officeDocument/2006/relationships/hyperlink" Target="https://boskalis-my.sharepoint.com/personal/AppData/Local/Microsoft/Windows/INetCache/Content.Outlook/G8CWG79M/Setnummers/1705.doc" TargetMode="External"/><Relationship Id="rId7" Type="http://schemas.openxmlformats.org/officeDocument/2006/relationships/hyperlink" Target="https://boskalis-my.sharepoint.com/Documents%20and%20Settings/adleur/Application%20Data/Microsoft/Excel/Historienummers/00283.doc" TargetMode="External"/><Relationship Id="rId239" Type="http://schemas.openxmlformats.org/officeDocument/2006/relationships/hyperlink" Target="https://boskalis-my.sharepoint.com/personal/AppData/Local/Microsoft/Windows/INetCache/Content.Outlook/G8CWG79M/Historienummers/1333.doc" TargetMode="External"/><Relationship Id="rId446" Type="http://schemas.openxmlformats.org/officeDocument/2006/relationships/hyperlink" Target="https://boskalis-my.sharepoint.com/personal/AppData/Local/Microsoft/Windows/INetCache/Content.Outlook/G8CWG79M/Historienummers/1529.doc" TargetMode="External"/><Relationship Id="rId653" Type="http://schemas.openxmlformats.org/officeDocument/2006/relationships/hyperlink" Target="https://boskalis-my.sharepoint.com/personal/AppData/Local/Microsoft/Windows/INetCache/Content.Outlook/G8CWG79M/Setnummers/1668.doc" TargetMode="External"/><Relationship Id="rId1076" Type="http://schemas.openxmlformats.org/officeDocument/2006/relationships/hyperlink" Target="https://boskalis-my.sharepoint.com/personal/job_valstar_boskalis_com/Documents/Chatbestanden%20van%20Microsoft%20Teams/Setnummers" TargetMode="External"/><Relationship Id="rId306" Type="http://schemas.openxmlformats.org/officeDocument/2006/relationships/hyperlink" Target="https://boskalis-my.sharepoint.com/personal/AppData/Local/Microsoft/Windows/INetCache/Content.Outlook/G8CWG79M/Setnummers/0132.doc" TargetMode="External"/><Relationship Id="rId860" Type="http://schemas.openxmlformats.org/officeDocument/2006/relationships/hyperlink" Target="https://boskalis-my.sharepoint.com/personal/AppData/Local/Microsoft/Windows/INetCache/Content.Outlook/G8CWG79M/Setnummers/1618.doc" TargetMode="External"/><Relationship Id="rId958" Type="http://schemas.openxmlformats.org/officeDocument/2006/relationships/hyperlink" Target="https://boskalis-my.sharepoint.com/personal/AppData/Local/Microsoft/Windows/INetCache/Content.Outlook/G8CWG79M/Setnummers/1587.doc" TargetMode="External"/><Relationship Id="rId1143" Type="http://schemas.openxmlformats.org/officeDocument/2006/relationships/hyperlink" Target="https://boskalis-my.sharepoint.com/personal/job_valstar_boskalis_com/Documents/Chatbestanden%20van%20Microsoft%20Teams/Setnummers" TargetMode="External"/><Relationship Id="rId87" Type="http://schemas.openxmlformats.org/officeDocument/2006/relationships/hyperlink" Target="https://boskalis-my.sharepoint.com/personal/AppData/Local/Microsoft/Windows/INetCache/Content.Outlook/G8CWG79M/Setnummers/1071.doc" TargetMode="External"/><Relationship Id="rId513" Type="http://schemas.openxmlformats.org/officeDocument/2006/relationships/hyperlink" Target="https://boskalis-my.sharepoint.com/personal/AppData/Local/Microsoft/Windows/INetCache/Content.Outlook/G8CWG79M/Historienummers/1030.doc" TargetMode="External"/><Relationship Id="rId720" Type="http://schemas.openxmlformats.org/officeDocument/2006/relationships/hyperlink" Target="https://boskalis-my.sharepoint.com/personal/AppData/Local/Microsoft/Windows/INetCache/Content.Outlook/G8CWG79M/Certificaten%20Rigging%20en%20Hijs%20equipment%20BOKA/ST%20and%20HL%201596%20Orginel%20Certificaten%20Hijsmateriaal.pdf" TargetMode="External"/><Relationship Id="rId818" Type="http://schemas.openxmlformats.org/officeDocument/2006/relationships/hyperlink" Target="https://boskalis-my.sharepoint.com/personal/AppData/Local/Microsoft/Windows/INetCache/Content.Outlook/G8CWG79M/Historienummers/1528.doc" TargetMode="External"/><Relationship Id="rId1003" Type="http://schemas.openxmlformats.org/officeDocument/2006/relationships/hyperlink" Target="https://boskalis-my.sharepoint.com/personal/AppData/Local/Microsoft/Windows/INetCache/Content.Outlook/G8CWG79M/Historienummers/1294.doc" TargetMode="External"/><Relationship Id="rId1210" Type="http://schemas.openxmlformats.org/officeDocument/2006/relationships/hyperlink" Target="https://boskalis-my.sharepoint.com/personal/AppData/Local/Microsoft/Windows/INetCache/Content.Outlook/G8CWG79M/Historienummers/1417.doc" TargetMode="External"/><Relationship Id="rId14" Type="http://schemas.openxmlformats.org/officeDocument/2006/relationships/hyperlink" Target="https://boskalis-my.sharepoint.com/Documents%20and%20Settings/adleur/Application%20Data/Microsoft/Excel/Setnummers/0078.doc" TargetMode="External"/><Relationship Id="rId163" Type="http://schemas.openxmlformats.org/officeDocument/2006/relationships/hyperlink" Target="https://boskalis-my.sharepoint.com/personal/AppData/Local/Microsoft/Windows/INetCache/Content.Outlook/G8CWG79M/Historienummers/1194.doc" TargetMode="External"/><Relationship Id="rId370" Type="http://schemas.openxmlformats.org/officeDocument/2006/relationships/hyperlink" Target="https://boskalis-my.sharepoint.com/personal/AppData/Local/Microsoft/Windows/INetCache/Content.Outlook/G8CWG79M/Historienummers/1508.doc" TargetMode="External"/><Relationship Id="rId230" Type="http://schemas.openxmlformats.org/officeDocument/2006/relationships/hyperlink" Target="https://boskalis-my.sharepoint.com/personal/AppData/Local/Microsoft/Windows/INetCache/Content.Outlook/G8CWG79M/Historienummers/1304.doc" TargetMode="External"/><Relationship Id="rId468" Type="http://schemas.openxmlformats.org/officeDocument/2006/relationships/hyperlink" Target="https://boskalis-my.sharepoint.com/personal/AppData/Local/Microsoft/Windows/INetCache/Content.Outlook/G8CWG79M/Setnummers/1544.doc" TargetMode="External"/><Relationship Id="rId675" Type="http://schemas.openxmlformats.org/officeDocument/2006/relationships/hyperlink" Target="https://boskalis-my.sharepoint.com/personal/AppData/Local/Microsoft/Windows/INetCache/Content.Outlook/G8CWG79M/Historienummers/1045.doc" TargetMode="External"/><Relationship Id="rId882" Type="http://schemas.openxmlformats.org/officeDocument/2006/relationships/hyperlink" Target="https://boskalis-my.sharepoint.com/personal/AppData/Local/Microsoft/Windows/INetCache/Content.Outlook/G8CWG79M/Setnummers/1587.doc" TargetMode="External"/><Relationship Id="rId1098" Type="http://schemas.openxmlformats.org/officeDocument/2006/relationships/hyperlink" Target="https://boskalis-my.sharepoint.com/personal/AppData/Local/Microsoft/Windows/INetCache/Content.Outlook/G8CWG79M/Historienummers/1294.doc" TargetMode="External"/><Relationship Id="rId328" Type="http://schemas.openxmlformats.org/officeDocument/2006/relationships/hyperlink" Target="https://boskalis-my.sharepoint.com/personal/AppData/Local/Microsoft/Windows/INetCache/Content.Outlook/G8CWG79M/Setnummers/R1162.doc" TargetMode="External"/><Relationship Id="rId535" Type="http://schemas.openxmlformats.org/officeDocument/2006/relationships/hyperlink" Target="https://boskalis-my.sharepoint.com/personal/AppData/Local/Microsoft/Windows/INetCache/Content.Outlook/G8CWG79M/Historienummers/1362.doc" TargetMode="External"/><Relationship Id="rId742" Type="http://schemas.openxmlformats.org/officeDocument/2006/relationships/hyperlink" Target="https://boskalis-my.sharepoint.com/personal/AppData/Local/Microsoft/Windows/INetCache/Content.Outlook/G8CWG79M/Historienummers/1375.doc" TargetMode="External"/><Relationship Id="rId1165" Type="http://schemas.openxmlformats.org/officeDocument/2006/relationships/hyperlink" Target="https://boskalis-my.sharepoint.com/personal/AppData/Local/Microsoft/Windows/INetCache/Content.Outlook/G8CWG79M/Setnummers/1581.doc" TargetMode="External"/><Relationship Id="rId602" Type="http://schemas.openxmlformats.org/officeDocument/2006/relationships/hyperlink" Target="https://boskalis-my.sharepoint.com/personal/AppData/Local/Microsoft/Windows/INetCache/Content.Outlook/G8CWG79M/Setnummers/1630.doc" TargetMode="External"/><Relationship Id="rId1025" Type="http://schemas.openxmlformats.org/officeDocument/2006/relationships/hyperlink" Target="https://boskalis-my.sharepoint.com/personal/job_valstar_boskalis_com/Documents/Chatbestanden%20van%20Microsoft%20Teams/Setnummers" TargetMode="External"/><Relationship Id="rId1232" Type="http://schemas.openxmlformats.org/officeDocument/2006/relationships/hyperlink" Target="https://boskalis-my.sharepoint.com/personal/AppData/Local/Microsoft/Windows/INetCache/Content.Outlook/G8CWG79M/Setnummers/1125.doc" TargetMode="External"/><Relationship Id="rId907" Type="http://schemas.openxmlformats.org/officeDocument/2006/relationships/hyperlink" Target="https://boskalis-my.sharepoint.com/personal/AppData/Local/Microsoft/Windows/INetCache/Content.Outlook/G8CWG79M/Historienummers/1148.doc" TargetMode="External"/><Relationship Id="rId36" Type="http://schemas.openxmlformats.org/officeDocument/2006/relationships/hyperlink" Target="https://boskalis-my.sharepoint.com/personal/AppData/Local/Microsoft/Windows/INetCache/Content.Outlook/G8CWG79M/Setnummers/1038.doc" TargetMode="External"/><Relationship Id="rId185" Type="http://schemas.openxmlformats.org/officeDocument/2006/relationships/hyperlink" Target="https://boskalis-my.sharepoint.com/personal/AppData/Local/Microsoft/Windows/INetCache/Content.Outlook/G8CWG79M/Historienummers/1008.doc" TargetMode="External"/><Relationship Id="rId392" Type="http://schemas.openxmlformats.org/officeDocument/2006/relationships/hyperlink" Target="https://boskalis-my.sharepoint.com/personal/AppData/Local/Microsoft/Windows/INetCache/Content.Outlook/G8CWG79M/Historienummers/1500.doc" TargetMode="External"/><Relationship Id="rId697" Type="http://schemas.openxmlformats.org/officeDocument/2006/relationships/hyperlink" Target="https://boskalis-my.sharepoint.com/personal/AppData/Local/Microsoft/Windows/INetCache/Content.Outlook/G8CWG79M/Historienummers/1347.doc" TargetMode="External"/><Relationship Id="rId252" Type="http://schemas.openxmlformats.org/officeDocument/2006/relationships/hyperlink" Target="https://boskalis-my.sharepoint.com/personal/AppData/Local/Microsoft/Windows/INetCache/Content.Outlook/G8CWG79M/Historienummers/1348.doc" TargetMode="External"/><Relationship Id="rId1187" Type="http://schemas.openxmlformats.org/officeDocument/2006/relationships/hyperlink" Target="https://boskalis-my.sharepoint.com/personal/AppData/Local/Microsoft/Windows/INetCache/Content.Outlook/G8CWG79M/Historienummers/1417.doc" TargetMode="External"/><Relationship Id="rId112" Type="http://schemas.openxmlformats.org/officeDocument/2006/relationships/hyperlink" Target="https://boskalis-my.sharepoint.com/personal/AppData/Local/Microsoft/Windows/INetCache/Content.Outlook/G8CWG79M/Setnummers/1359.doc" TargetMode="External"/><Relationship Id="rId557" Type="http://schemas.openxmlformats.org/officeDocument/2006/relationships/hyperlink" Target="https://boskalis-my.sharepoint.com/personal/AppData/Local/Microsoft/Windows/INetCache/Content.Outlook/G8CWG79M/Setnummers/1606.doc" TargetMode="External"/><Relationship Id="rId764" Type="http://schemas.openxmlformats.org/officeDocument/2006/relationships/hyperlink" Target="https://boskalis-my.sharepoint.com/personal/AppData/Local/Microsoft/Windows/INetCache/Content.Outlook/G8CWG79M/Historienummers/1347.doc" TargetMode="External"/><Relationship Id="rId971" Type="http://schemas.openxmlformats.org/officeDocument/2006/relationships/hyperlink" Target="https://boskalis-my.sharepoint.com/personal/AppData/Local/Microsoft/Windows/INetCache/Content.Outlook/G8CWG79M/Setnummers/1294.doc" TargetMode="External"/><Relationship Id="rId417" Type="http://schemas.openxmlformats.org/officeDocument/2006/relationships/hyperlink" Target="https://boskalis-my.sharepoint.com/personal/AppData/Local/Microsoft/Windows/INetCache/Content.Outlook/G8CWG79M/Setnummers/1482.doc" TargetMode="External"/><Relationship Id="rId624" Type="http://schemas.openxmlformats.org/officeDocument/2006/relationships/hyperlink" Target="https://boskalis-my.sharepoint.com/personal/AppData/Local/Microsoft/Windows/INetCache/Content.Outlook/G8CWG79M/Historienummers/1652.doc" TargetMode="External"/><Relationship Id="rId831" Type="http://schemas.openxmlformats.org/officeDocument/2006/relationships/hyperlink" Target="https://boskalis-my.sharepoint.com/personal/AppData/Local/Microsoft/Windows/INetCache/Content.Outlook/G8CWG79M/Setnummers/1756.doc" TargetMode="External"/><Relationship Id="rId1047" Type="http://schemas.openxmlformats.org/officeDocument/2006/relationships/hyperlink" Target="https://boskalis-my.sharepoint.com/personal/job_valstar_boskalis_com/Documents/Chatbestanden%20van%20Microsoft%20Teams/Setnummers" TargetMode="External"/><Relationship Id="rId1254" Type="http://schemas.openxmlformats.org/officeDocument/2006/relationships/hyperlink" Target="https://boskalis-my.sharepoint.com/personal/AppData/Local/Microsoft/Windows/INetCache/Content.Outlook/G8CWG79M/Setnummers/1125.doc" TargetMode="External"/><Relationship Id="rId929" Type="http://schemas.openxmlformats.org/officeDocument/2006/relationships/hyperlink" Target="https://boskalis-my.sharepoint.com/personal/AppData/Local/Microsoft/Windows/INetCache/Content.Outlook/G8CWG79M/Historienummers/1148.doc" TargetMode="External"/><Relationship Id="rId1114" Type="http://schemas.openxmlformats.org/officeDocument/2006/relationships/hyperlink" Target="https://boskalis-my.sharepoint.com/personal/AppData/Local/Microsoft/Windows/INetCache/Content.Outlook/G8CWG79M/Historienummers/1294.doc" TargetMode="External"/><Relationship Id="rId58" Type="http://schemas.openxmlformats.org/officeDocument/2006/relationships/hyperlink" Target="https://boskalis-my.sharepoint.com/personal/AppData/Local/Microsoft/Windows/INetCache/Content.Outlook/G8CWG79M/Setnummers/1306.doc" TargetMode="External"/><Relationship Id="rId274" Type="http://schemas.openxmlformats.org/officeDocument/2006/relationships/hyperlink" Target="https://boskalis-my.sharepoint.com/personal/AppData/Local/Microsoft/Windows/INetCache/Content.Outlook/G8CWG79M/Historienummers/1375.doc" TargetMode="External"/><Relationship Id="rId481" Type="http://schemas.openxmlformats.org/officeDocument/2006/relationships/hyperlink" Target="https://boskalis-my.sharepoint.com/personal/AppData/Local/Microsoft/Windows/INetCache/Content.Outlook/G8CWG79M/Historienummers/1148.doc" TargetMode="External"/><Relationship Id="rId134" Type="http://schemas.openxmlformats.org/officeDocument/2006/relationships/hyperlink" Target="https://boskalis-my.sharepoint.com/personal/AppData/Local/Microsoft/Windows/INetCache/Content.Outlook/G8CWG79M/Setnummers/1384.doc" TargetMode="External"/><Relationship Id="rId579" Type="http://schemas.openxmlformats.org/officeDocument/2006/relationships/hyperlink" Target="https://boskalis-my.sharepoint.com/personal/AppData/Local/Microsoft/Windows/INetCache/Content.Outlook/G8CWG79M/Setnummers/1618.doc" TargetMode="External"/><Relationship Id="rId786" Type="http://schemas.openxmlformats.org/officeDocument/2006/relationships/hyperlink" Target="https://boskalis-my.sharepoint.com/personal/AppData/Local/Microsoft/Windows/INetCache/Content.Outlook/G8CWG79M/Historienummers/1347.doc" TargetMode="External"/><Relationship Id="rId993" Type="http://schemas.openxmlformats.org/officeDocument/2006/relationships/hyperlink" Target="https://boskalis-my.sharepoint.com/personal/AppData/Local/Microsoft/Windows/INetCache/Content.Outlook/G8CWG79M/Historienummers/1294.doc" TargetMode="External"/><Relationship Id="rId341" Type="http://schemas.openxmlformats.org/officeDocument/2006/relationships/hyperlink" Target="https://boskalis-my.sharepoint.com/personal/AppData/Local/Microsoft/Windows/INetCache/Content.Outlook/G8CWG79M/Setnummers/1467.doc" TargetMode="External"/><Relationship Id="rId439" Type="http://schemas.openxmlformats.org/officeDocument/2006/relationships/hyperlink" Target="https://boskalis-my.sharepoint.com/personal/AppData/Local/Microsoft/Windows/INetCache/Content.Outlook/G8CWG79M/Historienummers/00283.doc" TargetMode="External"/><Relationship Id="rId646" Type="http://schemas.openxmlformats.org/officeDocument/2006/relationships/hyperlink" Target="https://boskalis-my.sharepoint.com/personal/AppData/Local/Microsoft/Windows/INetCache/Content.Outlook/G8CWG79M/Setnummers/1527.doc" TargetMode="External"/><Relationship Id="rId1069" Type="http://schemas.openxmlformats.org/officeDocument/2006/relationships/hyperlink" Target="https://boskalis-my.sharepoint.com/personal/AppData/Local/Microsoft/Windows/INetCache/Content.Outlook/G8CWG79M/Setnummers/1294.doc" TargetMode="External"/><Relationship Id="rId201" Type="http://schemas.openxmlformats.org/officeDocument/2006/relationships/hyperlink" Target="https://boskalis-my.sharepoint.com/personal/AppData/Local/Microsoft/Windows/INetCache/Content.Outlook/G8CWG79M/Historienummers/1035.doc" TargetMode="External"/><Relationship Id="rId506" Type="http://schemas.openxmlformats.org/officeDocument/2006/relationships/hyperlink" Target="https://boskalis-my.sharepoint.com/personal/AppData/Local/Microsoft/Windows/INetCache/Content.Outlook/G8CWG79M/Setnummers/1568.doc" TargetMode="External"/><Relationship Id="rId853" Type="http://schemas.openxmlformats.org/officeDocument/2006/relationships/hyperlink" Target="https://boskalis-my.sharepoint.com/personal/AppData/Local/Microsoft/Windows/INetCache/Content.Outlook/G8CWG79M/Historienummers/1148.doc" TargetMode="External"/><Relationship Id="rId1136" Type="http://schemas.openxmlformats.org/officeDocument/2006/relationships/hyperlink" Target="https://boskalis-my.sharepoint.com/personal/job_valstar_boskalis_com/Documents/Chatbestanden%20van%20Microsoft%20Teams/Setnummers" TargetMode="External"/><Relationship Id="rId713" Type="http://schemas.openxmlformats.org/officeDocument/2006/relationships/hyperlink" Target="https://boskalis-my.sharepoint.com/personal/AppData/Local/Microsoft/Windows/INetCache/Content.Outlook/G8CWG79M/Setnummers/1714.doc" TargetMode="External"/><Relationship Id="rId920" Type="http://schemas.openxmlformats.org/officeDocument/2006/relationships/hyperlink" Target="https://boskalis-my.sharepoint.com/personal/AppData/Local/Microsoft/Windows/INetCache/Content.Outlook/G8CWG79M/Historienummers/1417.doc" TargetMode="External"/><Relationship Id="rId1203" Type="http://schemas.openxmlformats.org/officeDocument/2006/relationships/hyperlink" Target="https://boskalis-my.sharepoint.com/personal/AppData/Local/Microsoft/Windows/INetCache/Content.Outlook/G8CWG79M/Historienummers/1294.doc" TargetMode="External"/><Relationship Id="rId296" Type="http://schemas.openxmlformats.org/officeDocument/2006/relationships/hyperlink" Target="https://boskalis-my.sharepoint.com/personal/AppData/Local/Microsoft/Windows/INetCache/Content.Outlook/G8CWG79M/Setnummers/1080.doc" TargetMode="External"/><Relationship Id="rId156" Type="http://schemas.openxmlformats.org/officeDocument/2006/relationships/hyperlink" Target="https://boskalis-my.sharepoint.com/personal/AppData/Local/Microsoft/Windows/INetCache/Content.Outlook/G8CWG79M/Historienummers/1083.doc" TargetMode="External"/><Relationship Id="rId363" Type="http://schemas.openxmlformats.org/officeDocument/2006/relationships/hyperlink" Target="https://boskalis-my.sharepoint.com/personal/AppData/Local/Microsoft/Windows/INetCache/Content.Outlook/G8CWG79M/Setnummers/1479.doc" TargetMode="External"/><Relationship Id="rId570" Type="http://schemas.openxmlformats.org/officeDocument/2006/relationships/hyperlink" Target="https://boskalis-my.sharepoint.com/personal/AppData/Local/Microsoft/Windows/INetCache/Content.Outlook/G8CWG79M/Historienummers/1324.doc" TargetMode="External"/><Relationship Id="rId223" Type="http://schemas.openxmlformats.org/officeDocument/2006/relationships/hyperlink" Target="https://boskalis-my.sharepoint.com/personal/AppData/Local/Microsoft/Windows/INetCache/Content.Outlook/G8CWG79M/Historienummers/1241.doc" TargetMode="External"/><Relationship Id="rId430" Type="http://schemas.openxmlformats.org/officeDocument/2006/relationships/hyperlink" Target="https://boskalis-my.sharepoint.com/personal/AppData/Local/Microsoft/Windows/INetCache/Content.Outlook/G8CWG79M/Historienummers/1391.doc" TargetMode="External"/><Relationship Id="rId668" Type="http://schemas.openxmlformats.org/officeDocument/2006/relationships/hyperlink" Target="https://boskalis-my.sharepoint.com/Documents%20and%20Settings/adleur/Application%20Data/Microsoft/Excel/Setnummers/0041.doc" TargetMode="External"/><Relationship Id="rId875" Type="http://schemas.openxmlformats.org/officeDocument/2006/relationships/hyperlink" Target="https://boskalis-my.sharepoint.com/personal/AppData/Local/Microsoft/Windows/INetCache/Content.Outlook/G8CWG79M/Historienummers/1178.doc" TargetMode="External"/><Relationship Id="rId1060" Type="http://schemas.openxmlformats.org/officeDocument/2006/relationships/hyperlink" Target="https://boskalis-my.sharepoint.com/personal/job_valstar_boskalis_com/Documents/Chatbestanden%20van%20Microsoft%20Teams/Setnummers" TargetMode="External"/><Relationship Id="rId528" Type="http://schemas.openxmlformats.org/officeDocument/2006/relationships/hyperlink" Target="https://boskalis-my.sharepoint.com/personal/AppData/Local/Microsoft/Windows/INetCache/Content.Outlook/G8CWG79M/Setnummers/1587.doc" TargetMode="External"/><Relationship Id="rId735" Type="http://schemas.openxmlformats.org/officeDocument/2006/relationships/hyperlink" Target="https://boskalis-my.sharepoint.com/personal/AppData/Local/Microsoft/Windows/INetCache/Content.Outlook/G8CWG79M/Setnummers/1178.doc" TargetMode="External"/><Relationship Id="rId942" Type="http://schemas.openxmlformats.org/officeDocument/2006/relationships/hyperlink" Target="https://boskalis-my.sharepoint.com/personal/job_valstar_boskalis_com/Documents/Chatbestanden%20van%20Microsoft%20Teams/Setnummers" TargetMode="External"/><Relationship Id="rId1158" Type="http://schemas.openxmlformats.org/officeDocument/2006/relationships/hyperlink" Target="https://boskalis-my.sharepoint.com/personal/AppData/Local/Microsoft/Windows/INetCache/Content.Outlook/G8CWG79M/Historienummers/1294.doc" TargetMode="External"/><Relationship Id="rId1018" Type="http://schemas.openxmlformats.org/officeDocument/2006/relationships/hyperlink" Target="https://boskalis-my.sharepoint.com/personal/job_valstar_boskalis_com/Documents/Chatbestanden%20van%20Microsoft%20Teams/Setnummers" TargetMode="External"/><Relationship Id="rId1225" Type="http://schemas.openxmlformats.org/officeDocument/2006/relationships/hyperlink" Target="https://boskalis-my.sharepoint.com/personal/AppData/Local/Microsoft/Windows/INetCache/Content.Outlook/G8CWG79M/Setnummers/1012.doc" TargetMode="External"/><Relationship Id="rId71" Type="http://schemas.openxmlformats.org/officeDocument/2006/relationships/hyperlink" Target="https://boskalis-my.sharepoint.com/personal/AppData/Local/Microsoft/Windows/INetCache/Content.Outlook/G8CWG79M/Setnummers/1017.doc" TargetMode="External"/><Relationship Id="rId802" Type="http://schemas.openxmlformats.org/officeDocument/2006/relationships/hyperlink" Target="https://boskalis-my.sharepoint.com/personal/AppData/Local/Microsoft/Windows/INetCache/Content.Outlook/G8CWG79M/Certificaten%20Rigging%20en%20Hijs%20equipment%20BOKA/ST%20and%20HL%201596%20Orginel%20Certificaten%20Hijsmateriaal.pdf" TargetMode="External"/><Relationship Id="rId29" Type="http://schemas.openxmlformats.org/officeDocument/2006/relationships/hyperlink" Target="https://boskalis-my.sharepoint.com/Documents%20and%20Settings/adleur/Application%20Data/Microsoft/Excel/Historienummers/00283.doc" TargetMode="External"/><Relationship Id="rId178" Type="http://schemas.openxmlformats.org/officeDocument/2006/relationships/hyperlink" Target="https://boskalis-my.sharepoint.com/personal/AppData/Local/Microsoft/Windows/INetCache/Content.Outlook/G8CWG79M/Historienummers/1033.doc" TargetMode="External"/><Relationship Id="rId385" Type="http://schemas.openxmlformats.org/officeDocument/2006/relationships/hyperlink" Target="https://boskalis-my.sharepoint.com/personal/AppData/Local/Microsoft/Windows/INetCache/Content.Outlook/G8CWG79M/Historienummers/1251.doc" TargetMode="External"/><Relationship Id="rId592" Type="http://schemas.openxmlformats.org/officeDocument/2006/relationships/hyperlink" Target="https://boskalis-my.sharepoint.com/personal/AppData/Local/Microsoft/Windows/INetCache/Content.Outlook/G8CWG79M/Historienummers/1324.doc" TargetMode="External"/><Relationship Id="rId245" Type="http://schemas.openxmlformats.org/officeDocument/2006/relationships/hyperlink" Target="https://boskalis-my.sharepoint.com/personal/AppData/Local/Microsoft/Windows/INetCache/Content.Outlook/G8CWG79M/Historienummers/1341.doc" TargetMode="External"/><Relationship Id="rId452" Type="http://schemas.openxmlformats.org/officeDocument/2006/relationships/hyperlink" Target="https://boskalis-my.sharepoint.com/personal/AppData/Local/Microsoft/Windows/INetCache/Content.Outlook/G8CWG79M/Historienummers/1420.doc" TargetMode="External"/><Relationship Id="rId897" Type="http://schemas.openxmlformats.org/officeDocument/2006/relationships/hyperlink" Target="https://boskalis-my.sharepoint.com/personal/AppData/Local/Microsoft/Windows/INetCache/Content.Outlook/G8CWG79M/Setnummers/1294.doc" TargetMode="External"/><Relationship Id="rId1082" Type="http://schemas.openxmlformats.org/officeDocument/2006/relationships/hyperlink" Target="https://boskalis-my.sharepoint.com/personal/AppData/Local/Microsoft/Windows/INetCache/Content.Outlook/G8CWG79M/Historienummers/1294.doc" TargetMode="External"/><Relationship Id="rId105" Type="http://schemas.openxmlformats.org/officeDocument/2006/relationships/hyperlink" Target="https://boskalis-my.sharepoint.com/personal/AppData/Local/Microsoft/Windows/INetCache/Content.Outlook/G8CWG79M/Setnummers/1318.doc" TargetMode="External"/><Relationship Id="rId312" Type="http://schemas.openxmlformats.org/officeDocument/2006/relationships/hyperlink" Target="https://boskalis-my.sharepoint.com/personal/AppData/Local/Microsoft/Windows/INetCache/Content.Outlook/G8CWG79M/Setnummers/1415.doc" TargetMode="External"/><Relationship Id="rId757" Type="http://schemas.openxmlformats.org/officeDocument/2006/relationships/hyperlink" Target="https://boskalis-my.sharepoint.com/andre_kies_boskalis_com/Documents/Boskalis%20SMIT%20%20Fleet%20info/Rigging/Hijsmateriaal%20bokken%20(D)%2010-09-2018/Historienummers/1045.doc" TargetMode="External"/><Relationship Id="rId964" Type="http://schemas.openxmlformats.org/officeDocument/2006/relationships/hyperlink" Target="https://boskalis-my.sharepoint.com/personal/AppData/Local/Microsoft/Windows/INetCache/Content.Outlook/G8CWG79M/Historienummers/1417.doc" TargetMode="External"/><Relationship Id="rId93" Type="http://schemas.openxmlformats.org/officeDocument/2006/relationships/hyperlink" Target="https://boskalis-my.sharepoint.com/personal/AppData/Local/Microsoft/Windows/INetCache/Content.Outlook/G8CWG79M/Setnummers/1250.doc" TargetMode="External"/><Relationship Id="rId617" Type="http://schemas.openxmlformats.org/officeDocument/2006/relationships/hyperlink" Target="https://boskalis-my.sharepoint.com/personal/AppData/Local/Microsoft/Windows/INetCache/Content.Outlook/G8CWG79M/Certificaten%20Rigging%20en%20Hijs%20equipment%20BOKA/ST%20and%20HL%201596%20Orginel%20Certificaten%20Hijsmateriaal.pdf" TargetMode="External"/><Relationship Id="rId824" Type="http://schemas.openxmlformats.org/officeDocument/2006/relationships/hyperlink" Target="https://boskalis-my.sharepoint.com/personal/AppData/Local/Microsoft/Windows/INetCache/Content.Outlook/G8CWG79M/Setnummers/1012.doc" TargetMode="External"/><Relationship Id="rId1247" Type="http://schemas.openxmlformats.org/officeDocument/2006/relationships/hyperlink" Target="https://boskalis-my.sharepoint.com/personal/AppData/Local/Microsoft/Windows/INetCache/Content.Outlook/G8CWG79M/Historienummers/1668.doc" TargetMode="External"/><Relationship Id="rId1107" Type="http://schemas.openxmlformats.org/officeDocument/2006/relationships/hyperlink" Target="https://boskalis-my.sharepoint.com/personal/job_valstar_boskalis_com/Documents/Chatbestanden%20van%20Microsoft%20Teams/Setnummers" TargetMode="External"/><Relationship Id="rId20" Type="http://schemas.openxmlformats.org/officeDocument/2006/relationships/hyperlink" Target="https://boskalis-my.sharepoint.com/Documents%20and%20Settings/adleur/Application%20Data/Microsoft/Excel/Setnummers/0041.doc" TargetMode="External"/><Relationship Id="rId267" Type="http://schemas.openxmlformats.org/officeDocument/2006/relationships/hyperlink" Target="https://boskalis-my.sharepoint.com/personal/AppData/Local/Microsoft/Windows/INetCache/Content.Outlook/G8CWG79M/Historienummers/1359.doc" TargetMode="External"/><Relationship Id="rId474" Type="http://schemas.openxmlformats.org/officeDocument/2006/relationships/hyperlink" Target="https://boskalis-my.sharepoint.com/personal/AppData/Local/Microsoft/Windows/INetCache/Content.Outlook/G8CWG79M/Setnummers/1549.doc" TargetMode="External"/><Relationship Id="rId1020" Type="http://schemas.openxmlformats.org/officeDocument/2006/relationships/hyperlink" Target="https://boskalis-my.sharepoint.com/personal/AppData/Local/Microsoft/Windows/INetCache/Content.Outlook/G8CWG79M/Historienummers/1294.doc" TargetMode="External"/><Relationship Id="rId1118" Type="http://schemas.openxmlformats.org/officeDocument/2006/relationships/hyperlink" Target="https://boskalis-my.sharepoint.com/personal/AppData/Local/Microsoft/Windows/INetCache/Content.Outlook/G8CWG79M/Historienummers/1294.doc" TargetMode="External"/><Relationship Id="rId127" Type="http://schemas.openxmlformats.org/officeDocument/2006/relationships/hyperlink" Target="https://boskalis-my.sharepoint.com/personal/AppData/Local/Microsoft/Windows/INetCache/Content.Outlook/G8CWG79M/Setnummers/1344.doc" TargetMode="External"/><Relationship Id="rId681" Type="http://schemas.openxmlformats.org/officeDocument/2006/relationships/hyperlink" Target="https://boskalis-my.sharepoint.com/personal/AppData/Local/Microsoft/Windows/INetCache/Content.Outlook/G8CWG79M/Historienummers/1045.doc" TargetMode="External"/><Relationship Id="rId779" Type="http://schemas.openxmlformats.org/officeDocument/2006/relationships/hyperlink" Target="https://boskalis-my.sharepoint.com/personal/AppData/Local/Microsoft/Windows/INetCache/Content.Outlook/G8CWG79M/Setnummers/1698.doc" TargetMode="External"/><Relationship Id="rId902" Type="http://schemas.openxmlformats.org/officeDocument/2006/relationships/hyperlink" Target="https://boskalis-my.sharepoint.com/personal/AppData/Local/Microsoft/Windows/INetCache/Content.Outlook/G8CWG79M/Historienummers/1294.doc" TargetMode="External"/><Relationship Id="rId986" Type="http://schemas.openxmlformats.org/officeDocument/2006/relationships/hyperlink" Target="https://boskalis-my.sharepoint.com/personal/AppData/Local/Microsoft/Windows/INetCache/Content.Outlook/G8CWG79M/Historienummers/1294.doc" TargetMode="External"/><Relationship Id="rId31" Type="http://schemas.openxmlformats.org/officeDocument/2006/relationships/hyperlink" Target="https://boskalis-my.sharepoint.com/personal/AppData/Local/Microsoft/Windows/INetCache/Content.Outlook/G8CWG79M/Setnummers/0307.doc" TargetMode="External"/><Relationship Id="rId334" Type="http://schemas.openxmlformats.org/officeDocument/2006/relationships/hyperlink" Target="https://boskalis-my.sharepoint.com/personal/AppData/Local/Microsoft/Windows/INetCache/Content.Outlook/G8CWG79M/Setnummers/1463.doc" TargetMode="External"/><Relationship Id="rId541" Type="http://schemas.openxmlformats.org/officeDocument/2006/relationships/hyperlink" Target="https://boskalis-my.sharepoint.com/personal/AppData/Local/Microsoft/Windows/INetCache/Content.Outlook/G8CWG79M/Setnummers/1595.doc" TargetMode="External"/><Relationship Id="rId639" Type="http://schemas.openxmlformats.org/officeDocument/2006/relationships/hyperlink" Target="https://boskalis-my.sharepoint.com/Documents%20and%20Settings/adleur/Application%20Data/Microsoft/Excel/Historienummers/00282.doc" TargetMode="External"/><Relationship Id="rId1171" Type="http://schemas.openxmlformats.org/officeDocument/2006/relationships/hyperlink" Target="https://boskalis-my.sharepoint.com/personal/AppData/Local/Microsoft/Windows/INetCache/Content.Outlook/G8CWG79M/Setnummers/1581.doc" TargetMode="External"/><Relationship Id="rId180" Type="http://schemas.openxmlformats.org/officeDocument/2006/relationships/hyperlink" Target="https://boskalis-my.sharepoint.com/personal/AppData/Local/Microsoft/Windows/INetCache/Content.Outlook/G8CWG79M/Historienummers/1159.doc" TargetMode="External"/><Relationship Id="rId278" Type="http://schemas.openxmlformats.org/officeDocument/2006/relationships/hyperlink" Target="https://boskalis-my.sharepoint.com/personal/AppData/Local/Microsoft/Windows/INetCache/Content.Outlook/G8CWG79M/Historienummers/1374.doc" TargetMode="External"/><Relationship Id="rId401" Type="http://schemas.openxmlformats.org/officeDocument/2006/relationships/hyperlink" Target="https://boskalis-my.sharepoint.com/personal/AppData/Local/Microsoft/Windows/INetCache/Content.Outlook/G8CWG79M/Setnummers/1505.doc" TargetMode="External"/><Relationship Id="rId846" Type="http://schemas.openxmlformats.org/officeDocument/2006/relationships/hyperlink" Target="https://boskalis-my.sharepoint.com/personal/AppData/Local/Microsoft/Windows/INetCache/Content.Outlook/G8CWG79M/Historienummers/1026.doc" TargetMode="External"/><Relationship Id="rId1031" Type="http://schemas.openxmlformats.org/officeDocument/2006/relationships/hyperlink" Target="https://boskalis-my.sharepoint.com/personal/AppData/Local/Microsoft/Windows/INetCache/Content.Outlook/G8CWG79M/Historienummers/1294.doc" TargetMode="External"/><Relationship Id="rId1129" Type="http://schemas.openxmlformats.org/officeDocument/2006/relationships/hyperlink" Target="https://boskalis-my.sharepoint.com/personal/AppData/Local/Microsoft/Windows/INetCache/Content.Outlook/G8CWG79M/Setnummers/1294.doc" TargetMode="External"/><Relationship Id="rId485" Type="http://schemas.openxmlformats.org/officeDocument/2006/relationships/hyperlink" Target="https://boskalis-my.sharepoint.com/personal/AppData/Local/Microsoft/Windows/INetCache/Content.Outlook/G8CWG79M/Historienummers/1148.doc" TargetMode="External"/><Relationship Id="rId692" Type="http://schemas.openxmlformats.org/officeDocument/2006/relationships/hyperlink" Target="https://boskalis-my.sharepoint.com/personal/AppData/Local/Microsoft/Windows/INetCache/Content.Outlook/G8CWG79M/Setnummers/1685.doc" TargetMode="External"/><Relationship Id="rId706" Type="http://schemas.openxmlformats.org/officeDocument/2006/relationships/hyperlink" Target="https://boskalis-my.sharepoint.com/Documents%20and%20Settings/adleur/Application%20Data/Microsoft/Excel/Historienummers/00068.doc" TargetMode="External"/><Relationship Id="rId913" Type="http://schemas.openxmlformats.org/officeDocument/2006/relationships/hyperlink" Target="https://boskalis-my.sharepoint.com/personal/AppData/Local/Microsoft/Windows/INetCache/Content.Outlook/G8CWG79M/Historienummers/1392.doc" TargetMode="External"/><Relationship Id="rId42" Type="http://schemas.openxmlformats.org/officeDocument/2006/relationships/hyperlink" Target="https://boskalis-my.sharepoint.com/personal/AppData/Local/Microsoft/Windows/INetCache/Content.Outlook/G8CWG79M/Setnummers/1360.doc" TargetMode="External"/><Relationship Id="rId138" Type="http://schemas.openxmlformats.org/officeDocument/2006/relationships/hyperlink" Target="https://boskalis-my.sharepoint.com/personal/AppData/Local/Microsoft/Windows/INetCache/Content.Outlook/G8CWG79M/Setnummers/1338.doc" TargetMode="External"/><Relationship Id="rId345" Type="http://schemas.openxmlformats.org/officeDocument/2006/relationships/hyperlink" Target="https://boskalis-my.sharepoint.com/personal/AppData/Local/Microsoft/Windows/INetCache/Content.Outlook/G8CWG79M/Setnummers/1469.doc" TargetMode="External"/><Relationship Id="rId552" Type="http://schemas.openxmlformats.org/officeDocument/2006/relationships/hyperlink" Target="https://boskalis-my.sharepoint.com/personal/AppData/Local/Microsoft/Windows/INetCache/Content.Outlook/G8CWG79M/Historienummers/1354.doc" TargetMode="External"/><Relationship Id="rId997" Type="http://schemas.openxmlformats.org/officeDocument/2006/relationships/hyperlink" Target="https://boskalis-my.sharepoint.com/personal/job_valstar_boskalis_com/Documents/Chatbestanden%20van%20Microsoft%20Teams/Setnummers" TargetMode="External"/><Relationship Id="rId1182" Type="http://schemas.openxmlformats.org/officeDocument/2006/relationships/hyperlink" Target="https://boskalis-my.sharepoint.com/personal/AppData/Local/Microsoft/Windows/INetCache/Content.Outlook/G8CWG79M/Setnummers/1613.doc" TargetMode="External"/><Relationship Id="rId191" Type="http://schemas.openxmlformats.org/officeDocument/2006/relationships/hyperlink" Target="https://boskalis-my.sharepoint.com/personal/AppData/Local/Microsoft/Windows/INetCache/Content.Outlook/G8CWG79M/Historienummers/1077.doc" TargetMode="External"/><Relationship Id="rId205" Type="http://schemas.openxmlformats.org/officeDocument/2006/relationships/hyperlink" Target="https://boskalis-my.sharepoint.com/personal/AppData/Local/Microsoft/Windows/INetCache/Content.Outlook/G8CWG79M/Historienummers/1166.doc" TargetMode="External"/><Relationship Id="rId412" Type="http://schemas.openxmlformats.org/officeDocument/2006/relationships/hyperlink" Target="https://boskalis-my.sharepoint.com/personal/AppData/Local/Microsoft/Windows/INetCache/Content.Outlook/G8CWG79M/Historienummers/1251.doc" TargetMode="External"/><Relationship Id="rId857" Type="http://schemas.openxmlformats.org/officeDocument/2006/relationships/hyperlink" Target="https://boskalis-my.sharepoint.com/personal/AppData/Local/Microsoft/Windows/INetCache/Content.Outlook/G8CWG79M/Historienummers/1528.doc" TargetMode="External"/><Relationship Id="rId1042" Type="http://schemas.openxmlformats.org/officeDocument/2006/relationships/hyperlink" Target="https://boskalis-my.sharepoint.com/personal/job_valstar_boskalis_com/Documents/Chatbestanden%20van%20Microsoft%20Teams/Setnummers" TargetMode="External"/><Relationship Id="rId289" Type="http://schemas.openxmlformats.org/officeDocument/2006/relationships/hyperlink" Target="https://boskalis-my.sharepoint.com/personal/AppData/Local/Microsoft/Windows/INetCache/Content.Outlook/G8CWG79M/Historienummers/1038.doc" TargetMode="External"/><Relationship Id="rId496" Type="http://schemas.openxmlformats.org/officeDocument/2006/relationships/hyperlink" Target="https://boskalis-my.sharepoint.com/personal/AppData/Local/Microsoft/Windows/INetCache/Content.Outlook/G8CWG79M/Setnummers/1557.doc" TargetMode="External"/><Relationship Id="rId717" Type="http://schemas.openxmlformats.org/officeDocument/2006/relationships/hyperlink" Target="https://boskalis-my.sharepoint.com/personal/AppData/Local/Microsoft/Windows/INetCache/Content.Outlook/G8CWG79M/Setnummers/1715.doc" TargetMode="External"/><Relationship Id="rId924" Type="http://schemas.openxmlformats.org/officeDocument/2006/relationships/hyperlink" Target="https://boskalis-my.sharepoint.com/personal/AppData/Local/Microsoft/Windows/INetCache/Content.Outlook/G8CWG79M/Setnummers/1392.doc" TargetMode="External"/><Relationship Id="rId53" Type="http://schemas.openxmlformats.org/officeDocument/2006/relationships/hyperlink" Target="https://boskalis-my.sharepoint.com/personal/AppData/Local/Microsoft/Windows/INetCache/Content.Outlook/G8CWG79M/Setnummers/1161.doc" TargetMode="External"/><Relationship Id="rId149" Type="http://schemas.openxmlformats.org/officeDocument/2006/relationships/hyperlink" Target="https://boskalis-my.sharepoint.com/personal/AppData/Local/Microsoft/Windows/INetCache/Content.Outlook/G8CWG79M/Setnummers/1331.doc" TargetMode="External"/><Relationship Id="rId356" Type="http://schemas.openxmlformats.org/officeDocument/2006/relationships/hyperlink" Target="https://boskalis-my.sharepoint.com/personal/AppData/Local/Microsoft/Windows/INetCache/Content.Outlook/G8CWG79M/Historienummers/00305.doc" TargetMode="External"/><Relationship Id="rId563" Type="http://schemas.openxmlformats.org/officeDocument/2006/relationships/hyperlink" Target="https://boskalis-my.sharepoint.com/personal/AppData/Local/Microsoft/Windows/INetCache/Content.Outlook/G8CWG79M/Setnummers/1642.doc" TargetMode="External"/><Relationship Id="rId770" Type="http://schemas.openxmlformats.org/officeDocument/2006/relationships/hyperlink" Target="https://boskalis-my.sharepoint.com/personal/AppData/Local/Microsoft/Windows/INetCache/Content.Outlook/G8CWG79M/Historienummers/1347.doc" TargetMode="External"/><Relationship Id="rId1193" Type="http://schemas.openxmlformats.org/officeDocument/2006/relationships/hyperlink" Target="https://boskalis-my.sharepoint.com/personal/job_valstar_boskalis_com/Documents/Chatbestanden%20van%20Microsoft%20Teams/Setnummers" TargetMode="External"/><Relationship Id="rId1207" Type="http://schemas.openxmlformats.org/officeDocument/2006/relationships/hyperlink" Target="https://boskalis-my.sharepoint.com/personal/AppData/Local/Microsoft/Windows/INetCache/Content.Outlook/G8CWG79M/Historienummers/1417.doc" TargetMode="External"/><Relationship Id="rId216" Type="http://schemas.openxmlformats.org/officeDocument/2006/relationships/hyperlink" Target="https://boskalis-my.sharepoint.com/personal/AppData/Local/Microsoft/Windows/INetCache/Content.Outlook/G8CWG79M/Historienummers/00088.doc" TargetMode="External"/><Relationship Id="rId423" Type="http://schemas.openxmlformats.org/officeDocument/2006/relationships/hyperlink" Target="https://boskalis-my.sharepoint.com/personal/AppData/Local/Microsoft/Windows/INetCache/Content.Outlook/G8CWG79M/Setnummers/1516.doc" TargetMode="External"/><Relationship Id="rId868" Type="http://schemas.openxmlformats.org/officeDocument/2006/relationships/hyperlink" Target="https://boskalis-my.sharepoint.com/personal/AppData/Local/Microsoft/Windows/INetCache/Content.Outlook/G8CWG79M/Setnummers/1676.doc" TargetMode="External"/><Relationship Id="rId1053" Type="http://schemas.openxmlformats.org/officeDocument/2006/relationships/hyperlink" Target="https://boskalis-my.sharepoint.com/personal/AppData/Local/Microsoft/Windows/INetCache/Content.Outlook/G8CWG79M/Historienummers/1294.doc" TargetMode="External"/><Relationship Id="rId1260" Type="http://schemas.openxmlformats.org/officeDocument/2006/relationships/hyperlink" Target="https://boskalis-my.sharepoint.com/personal/AppData/Local/Microsoft/Windows/INetCache/Content.Outlook/G8CWG79M/Historienummers/1417.doc" TargetMode="External"/><Relationship Id="rId630" Type="http://schemas.openxmlformats.org/officeDocument/2006/relationships/hyperlink" Target="https://boskalis-my.sharepoint.com/personal/AppData/Local/Microsoft/Windows/INetCache/Content.Outlook/G8CWG79M/Setnummers/1656.doc" TargetMode="External"/><Relationship Id="rId728" Type="http://schemas.openxmlformats.org/officeDocument/2006/relationships/hyperlink" Target="https://boskalis-my.sharepoint.com/personal/AppData/Local/Microsoft/Windows/INetCache/Content.Outlook/G8CWG79M/Historienummers/00283.doc" TargetMode="External"/><Relationship Id="rId935" Type="http://schemas.openxmlformats.org/officeDocument/2006/relationships/hyperlink" Target="https://boskalis-my.sharepoint.com/personal/job_valstar_boskalis_com/Documents/Chatbestanden%20van%20Microsoft%20Teams/Setnummers" TargetMode="External"/><Relationship Id="rId64" Type="http://schemas.openxmlformats.org/officeDocument/2006/relationships/hyperlink" Target="https://boskalis-my.sharepoint.com/personal/AppData/Local/Microsoft/Windows/INetCache/Content.Outlook/G8CWG79M/Setnummers/1301.doc" TargetMode="External"/><Relationship Id="rId367" Type="http://schemas.openxmlformats.org/officeDocument/2006/relationships/hyperlink" Target="https://boskalis-my.sharepoint.com/personal/AppData/Local/Microsoft/Windows/INetCache/Content.Outlook/G8CWG79M/Setnummers/1481.doc" TargetMode="External"/><Relationship Id="rId574" Type="http://schemas.openxmlformats.org/officeDocument/2006/relationships/hyperlink" Target="https://boskalis-my.sharepoint.com/personal/AppData/Local/Microsoft/Windows/INetCache/Content.Outlook/G8CWG79M/Historienummers/1624.doc" TargetMode="External"/><Relationship Id="rId1120" Type="http://schemas.openxmlformats.org/officeDocument/2006/relationships/hyperlink" Target="https://boskalis-my.sharepoint.com/personal/job_valstar_boskalis_com/Documents/Chatbestanden%20van%20Microsoft%20Teams/Setnummers" TargetMode="External"/><Relationship Id="rId1218" Type="http://schemas.openxmlformats.org/officeDocument/2006/relationships/hyperlink" Target="https://boskalis-my.sharepoint.com/personal/AppData/Local/Microsoft/Windows/INetCache/Content.Outlook/G8CWG79M/Historienummers/1026.doc" TargetMode="External"/><Relationship Id="rId227" Type="http://schemas.openxmlformats.org/officeDocument/2006/relationships/hyperlink" Target="https://boskalis-my.sharepoint.com/personal/AppData/Local/Microsoft/Windows/INetCache/Content.Outlook/G8CWG79M/Historienummers/1299.doc" TargetMode="External"/><Relationship Id="rId781" Type="http://schemas.openxmlformats.org/officeDocument/2006/relationships/hyperlink" Target="https://boskalis-my.sharepoint.com/personal/AppData/Local/Microsoft/Windows/INetCache/Content.Outlook/G8CWG79M/Setnummers/1699.doc" TargetMode="External"/><Relationship Id="rId879" Type="http://schemas.openxmlformats.org/officeDocument/2006/relationships/hyperlink" Target="https://boskalis-my.sharepoint.com/personal/AppData/Local/Microsoft/Windows/INetCache/Content.Outlook/G8CWG79M/Setnummers/1241.doc" TargetMode="External"/><Relationship Id="rId434" Type="http://schemas.openxmlformats.org/officeDocument/2006/relationships/hyperlink" Target="https://boskalis-my.sharepoint.com/personal/AppData/Local/Microsoft/Windows/INetCache/Content.Outlook/G8CWG79M/Historienummers/1324.doc" TargetMode="External"/><Relationship Id="rId641" Type="http://schemas.openxmlformats.org/officeDocument/2006/relationships/hyperlink" Target="https://boskalis-my.sharepoint.com/personal/AppData/Local/Microsoft/Windows/INetCache/Content.Outlook/G8CWG79M/Historienummers/00305.doc" TargetMode="External"/><Relationship Id="rId739" Type="http://schemas.openxmlformats.org/officeDocument/2006/relationships/hyperlink" Target="https://boskalis-my.sharepoint.com/personal/AppData/Local/Microsoft/Windows/INetCache/Content.Outlook/G8CWG79M/Setnummers/1730.doc" TargetMode="External"/><Relationship Id="rId1064" Type="http://schemas.openxmlformats.org/officeDocument/2006/relationships/hyperlink" Target="https://boskalis-my.sharepoint.com/personal/job_valstar_boskalis_com/Documents/Chatbestanden%20van%20Microsoft%20Teams/Setnummers" TargetMode="External"/><Relationship Id="rId280" Type="http://schemas.openxmlformats.org/officeDocument/2006/relationships/hyperlink" Target="https://boskalis-my.sharepoint.com/personal/AppData/Local/Microsoft/Windows/INetCache/Content.Outlook/G8CWG79M/Historienummers/1377.doc" TargetMode="External"/><Relationship Id="rId501" Type="http://schemas.openxmlformats.org/officeDocument/2006/relationships/hyperlink" Target="https://boskalis-my.sharepoint.com/personal/AppData/Local/Microsoft/Windows/INetCache/Content.Outlook/G8CWG79M/Historienummers/1374.doc" TargetMode="External"/><Relationship Id="rId946" Type="http://schemas.openxmlformats.org/officeDocument/2006/relationships/hyperlink" Target="https://boskalis-my.sharepoint.com/personal/AppData/Local/Microsoft/Windows/INetCache/Content.Outlook/G8CWG79M/Setnummers/1587.doc" TargetMode="External"/><Relationship Id="rId1131" Type="http://schemas.openxmlformats.org/officeDocument/2006/relationships/hyperlink" Target="https://boskalis-my.sharepoint.com/personal/job_valstar_boskalis_com/Documents/Chatbestanden%20van%20Microsoft%20Teams/Setnummers" TargetMode="External"/><Relationship Id="rId1229" Type="http://schemas.openxmlformats.org/officeDocument/2006/relationships/hyperlink" Target="https://boskalis-my.sharepoint.com/personal/AppData/Local/Microsoft/Windows/INetCache/Content.Outlook/G8CWG79M/Historienummers/1125.doc" TargetMode="External"/><Relationship Id="rId75" Type="http://schemas.openxmlformats.org/officeDocument/2006/relationships/hyperlink" Target="https://boskalis-my.sharepoint.com/personal/AppData/Local/Microsoft/Windows/INetCache/Content.Outlook/G8CWG79M/Setnummers/1162.doc" TargetMode="External"/><Relationship Id="rId140" Type="http://schemas.openxmlformats.org/officeDocument/2006/relationships/hyperlink" Target="https://boskalis-my.sharepoint.com/personal/AppData/Local/Microsoft/Windows/INetCache/Content.Outlook/G8CWG79M/Setnummers/1372.doc" TargetMode="External"/><Relationship Id="rId378" Type="http://schemas.openxmlformats.org/officeDocument/2006/relationships/hyperlink" Target="https://boskalis-my.sharepoint.com/Documents%20and%20Settings/adleur/Application%20Data/Microsoft/Excel/Setnummers/0039.doc" TargetMode="External"/><Relationship Id="rId585" Type="http://schemas.openxmlformats.org/officeDocument/2006/relationships/hyperlink" Target="https://boskalis-my.sharepoint.com/personal/AppData/Local/Microsoft/Windows/INetCache/Content.Outlook/G8CWG79M/Setnummers/1622.doc" TargetMode="External"/><Relationship Id="rId792" Type="http://schemas.openxmlformats.org/officeDocument/2006/relationships/hyperlink" Target="https://boskalis-my.sharepoint.com/personal/AppData/Local/Microsoft/Windows/INetCache/Content.Outlook/G8CWG79M/Historienummers/1347.doc" TargetMode="External"/><Relationship Id="rId806" Type="http://schemas.openxmlformats.org/officeDocument/2006/relationships/hyperlink" Target="https://boskalis-my.sharepoint.com/personal/AppData/Local/Microsoft/Windows/INetCache/Content.Outlook/G8CWG79M/Setnummers/1012.doc" TargetMode="External"/><Relationship Id="rId6" Type="http://schemas.openxmlformats.org/officeDocument/2006/relationships/hyperlink" Target="https://boskalis-my.sharepoint.com/Documents%20and%20Settings/adleur/Application%20Data/Microsoft/Excel/Historienummers/00285.doc" TargetMode="External"/><Relationship Id="rId238" Type="http://schemas.openxmlformats.org/officeDocument/2006/relationships/hyperlink" Target="https://boskalis-my.sharepoint.com/personal/AppData/Local/Microsoft/Windows/INetCache/Content.Outlook/G8CWG79M/Historienummers/1326.doc" TargetMode="External"/><Relationship Id="rId445" Type="http://schemas.openxmlformats.org/officeDocument/2006/relationships/hyperlink" Target="https://boskalis-my.sharepoint.com/personal/AppData/Local/Microsoft/Windows/INetCache/Content.Outlook/G8CWG79M/Setnummers/1529.doc" TargetMode="External"/><Relationship Id="rId652" Type="http://schemas.openxmlformats.org/officeDocument/2006/relationships/hyperlink" Target="https://boskalis-my.sharepoint.com/personal/AppData/Local/Microsoft/Windows/INetCache/Content.Outlook/G8CWG79M/Setnummers/1667.doc" TargetMode="External"/><Relationship Id="rId1075" Type="http://schemas.openxmlformats.org/officeDocument/2006/relationships/hyperlink" Target="https://boskalis-my.sharepoint.com/personal/job_valstar_boskalis_com/Documents/Chatbestanden%20van%20Microsoft%20Teams/Setnummers" TargetMode="External"/><Relationship Id="rId291" Type="http://schemas.openxmlformats.org/officeDocument/2006/relationships/hyperlink" Target="https://boskalis-my.sharepoint.com/personal/AppData/Local/Microsoft/Windows/INetCache/Content.Outlook/G8CWG79M/Historienummers/1401.doc" TargetMode="External"/><Relationship Id="rId305" Type="http://schemas.openxmlformats.org/officeDocument/2006/relationships/hyperlink" Target="https://boskalis-my.sharepoint.com/personal/AppData/Local/Microsoft/Windows/INetCache/Content.Outlook/G8CWG79M/Historienummers/1394.doc" TargetMode="External"/><Relationship Id="rId512" Type="http://schemas.openxmlformats.org/officeDocument/2006/relationships/hyperlink" Target="https://boskalis-my.sharepoint.com/personal/AppData/Local/Microsoft/Windows/INetCache/Content.Outlook/G8CWG79M/Setnummers/1576.doc" TargetMode="External"/><Relationship Id="rId957" Type="http://schemas.openxmlformats.org/officeDocument/2006/relationships/hyperlink" Target="https://boskalis-my.sharepoint.com/personal/AppData/Local/Microsoft/Windows/INetCache/Content.Outlook/G8CWG79M/Historienummers/1148.doc" TargetMode="External"/><Relationship Id="rId1142" Type="http://schemas.openxmlformats.org/officeDocument/2006/relationships/hyperlink" Target="https://boskalis-my.sharepoint.com/personal/AppData/Local/Microsoft/Windows/INetCache/Content.Outlook/G8CWG79M/Historienummers/1294.doc" TargetMode="External"/><Relationship Id="rId86" Type="http://schemas.openxmlformats.org/officeDocument/2006/relationships/hyperlink" Target="https://boskalis-my.sharepoint.com/personal/AppData/Local/Microsoft/Windows/INetCache/Content.Outlook/G8CWG79M/Setnummers/1081.doc" TargetMode="External"/><Relationship Id="rId151" Type="http://schemas.openxmlformats.org/officeDocument/2006/relationships/hyperlink" Target="https://boskalis-my.sharepoint.com/personal/AppData/Local/Microsoft/Windows/INetCache/Content.Outlook/G8CWG79M/Setnummers/1324.doc" TargetMode="External"/><Relationship Id="rId389" Type="http://schemas.openxmlformats.org/officeDocument/2006/relationships/hyperlink" Target="https://boskalis-my.sharepoint.com/personal/AppData/Local/Microsoft/Windows/INetCache/Content.Outlook/G8CWG79M/Historienummers/00276.doc" TargetMode="External"/><Relationship Id="rId596" Type="http://schemas.openxmlformats.org/officeDocument/2006/relationships/hyperlink" Target="https://boskalis-my.sharepoint.com/personal/AppData/Local/Microsoft/Windows/INetCache/Content.Outlook/G8CWG79M/Setnummers/1634.doc" TargetMode="External"/><Relationship Id="rId817" Type="http://schemas.openxmlformats.org/officeDocument/2006/relationships/hyperlink" Target="https://boskalis-my.sharepoint.com/personal/AppData/Local/Microsoft/Windows/INetCache/Content.Outlook/G8CWG79M/Setnummers/1528.doc" TargetMode="External"/><Relationship Id="rId1002" Type="http://schemas.openxmlformats.org/officeDocument/2006/relationships/hyperlink" Target="https://boskalis-my.sharepoint.com/personal/job_valstar_boskalis_com/Documents/Chatbestanden%20van%20Microsoft%20Teams/Setnummers" TargetMode="External"/><Relationship Id="rId249" Type="http://schemas.openxmlformats.org/officeDocument/2006/relationships/hyperlink" Target="https://boskalis-my.sharepoint.com/personal/AppData/Local/Microsoft/Windows/INetCache/Content.Outlook/G8CWG79M/Historienummers/1345.doc" TargetMode="External"/><Relationship Id="rId456" Type="http://schemas.openxmlformats.org/officeDocument/2006/relationships/hyperlink" Target="https://boskalis-my.sharepoint.com/personal/AppData/Local/Microsoft/Windows/INetCache/Content.Outlook/G8CWG79M/Historienummers/1169.doc" TargetMode="External"/><Relationship Id="rId663" Type="http://schemas.openxmlformats.org/officeDocument/2006/relationships/hyperlink" Target="https://boskalis-my.sharepoint.com/aleu/AppData/Roaming/Microsoft/Excel/Historienummers/1400.doc" TargetMode="External"/><Relationship Id="rId870" Type="http://schemas.openxmlformats.org/officeDocument/2006/relationships/hyperlink" Target="https://boskalis-my.sharepoint.com/personal/AppData/Local/Microsoft/Windows/INetCache/Content.Outlook/G8CWG79M/Setnummers/1345.doc" TargetMode="External"/><Relationship Id="rId1086" Type="http://schemas.openxmlformats.org/officeDocument/2006/relationships/hyperlink" Target="https://boskalis-my.sharepoint.com/personal/AppData/Local/Microsoft/Windows/INetCache/Content.Outlook/G8CWG79M/Historienummers/1294.doc" TargetMode="External"/><Relationship Id="rId13" Type="http://schemas.openxmlformats.org/officeDocument/2006/relationships/hyperlink" Target="https://boskalis-my.sharepoint.com/Documents%20and%20Settings/adleur/Application%20Data/Microsoft/Excel/Historienummers/00068.doc" TargetMode="External"/><Relationship Id="rId109" Type="http://schemas.openxmlformats.org/officeDocument/2006/relationships/hyperlink" Target="https://boskalis-my.sharepoint.com/personal/AppData/Local/Microsoft/Windows/INetCache/Content.Outlook/G8CWG79M/Setnummers/0411.doc" TargetMode="External"/><Relationship Id="rId316" Type="http://schemas.openxmlformats.org/officeDocument/2006/relationships/hyperlink" Target="https://boskalis-my.sharepoint.com/personal/AppData/Local/Microsoft/Windows/INetCache/Content.Outlook/G8CWG79M/Setnummers/1416.doc" TargetMode="External"/><Relationship Id="rId523" Type="http://schemas.openxmlformats.org/officeDocument/2006/relationships/hyperlink" Target="https://boskalis-my.sharepoint.com/personal/AppData/Local/Microsoft/Windows/INetCache/Content.Outlook/G8CWG79M/Historienummers/1526.doc" TargetMode="External"/><Relationship Id="rId968" Type="http://schemas.openxmlformats.org/officeDocument/2006/relationships/hyperlink" Target="https://boskalis-my.sharepoint.com/personal/job_valstar_boskalis_com/Documents/Chatbestanden%20van%20Microsoft%20Teams/Setnummers" TargetMode="External"/><Relationship Id="rId1153" Type="http://schemas.openxmlformats.org/officeDocument/2006/relationships/hyperlink" Target="https://boskalis-my.sharepoint.com/personal/AppData/Local/Microsoft/Windows/INetCache/Content.Outlook/G8CWG79M/Setnummers/1294.doc" TargetMode="External"/><Relationship Id="rId97" Type="http://schemas.openxmlformats.org/officeDocument/2006/relationships/hyperlink" Target="https://boskalis-my.sharepoint.com/personal/AppData/Local/Microsoft/Windows/INetCache/Content.Outlook/G8CWG79M/Setnummers/1123.doc" TargetMode="External"/><Relationship Id="rId730" Type="http://schemas.openxmlformats.org/officeDocument/2006/relationships/hyperlink" Target="https://boskalis-my.sharepoint.com/personal/AppData/Local/Microsoft/Windows/INetCache/Content.Outlook/G8CWG79M/Historienummers/1169.doc" TargetMode="External"/><Relationship Id="rId828" Type="http://schemas.openxmlformats.org/officeDocument/2006/relationships/hyperlink" Target="https://boskalis-my.sharepoint.com/personal/AppData/Local/Microsoft/Windows/INetCache/Content.Outlook/G8CWG79M/Historienummers/1375.doc" TargetMode="External"/><Relationship Id="rId1013" Type="http://schemas.openxmlformats.org/officeDocument/2006/relationships/hyperlink" Target="https://boskalis-my.sharepoint.com/personal/AppData/Local/Microsoft/Windows/INetCache/Content.Outlook/G8CWG79M/Historienummers/1294.doc" TargetMode="External"/><Relationship Id="rId162" Type="http://schemas.openxmlformats.org/officeDocument/2006/relationships/hyperlink" Target="https://boskalis-my.sharepoint.com/personal/AppData/Local/Microsoft/Windows/INetCache/Content.Outlook/G8CWG79M/Historienummers/1183.doc" TargetMode="External"/><Relationship Id="rId467" Type="http://schemas.openxmlformats.org/officeDocument/2006/relationships/hyperlink" Target="https://boskalis-my.sharepoint.com/personal/AppData/Local/Microsoft/Windows/INetCache/Content.Outlook/G8CWG79M/Historienummers/1148.doc" TargetMode="External"/><Relationship Id="rId1097" Type="http://schemas.openxmlformats.org/officeDocument/2006/relationships/hyperlink" Target="https://boskalis-my.sharepoint.com/personal/AppData/Local/Microsoft/Windows/INetCache/Content.Outlook/G8CWG79M/Setnummers/1294.doc" TargetMode="External"/><Relationship Id="rId1220" Type="http://schemas.openxmlformats.org/officeDocument/2006/relationships/hyperlink" Target="https://boskalis-my.sharepoint.com/personal/AppData/Local/Microsoft/Windows/INetCache/Content.Outlook/G8CWG79M/Setnummers/1580.doc" TargetMode="External"/><Relationship Id="rId674" Type="http://schemas.openxmlformats.org/officeDocument/2006/relationships/hyperlink" Target="https://boskalis-my.sharepoint.com/personal/AppData/Local/Microsoft/Windows/INetCache/Content.Outlook/G8CWG79M/Setnummers/1673.doc" TargetMode="External"/><Relationship Id="rId881" Type="http://schemas.openxmlformats.org/officeDocument/2006/relationships/hyperlink" Target="https://boskalis-my.sharepoint.com/personal/AppData/Local/Microsoft/Windows/INetCache/Content.Outlook/G8CWG79M/Historienummers/1241.doc" TargetMode="External"/><Relationship Id="rId979" Type="http://schemas.openxmlformats.org/officeDocument/2006/relationships/hyperlink" Target="https://boskalis-my.sharepoint.com/personal/job_valstar_boskalis_com/Documents/Chatbestanden%20van%20Microsoft%20Teams/Setnummers" TargetMode="External"/><Relationship Id="rId24" Type="http://schemas.openxmlformats.org/officeDocument/2006/relationships/hyperlink" Target="https://boskalis-my.sharepoint.com/Documents%20and%20Settings/adleur/Application%20Data/Microsoft/Excel/Setnummers/0336.doc" TargetMode="External"/><Relationship Id="rId327" Type="http://schemas.openxmlformats.org/officeDocument/2006/relationships/hyperlink" Target="https://boskalis-my.sharepoint.com/personal/AppData/Local/Microsoft/Windows/INetCache/Content.Outlook/G8CWG79M/Historienummers/1422.doc" TargetMode="External"/><Relationship Id="rId534" Type="http://schemas.openxmlformats.org/officeDocument/2006/relationships/hyperlink" Target="https://boskalis-my.sharepoint.com/personal/AppData/Local/Microsoft/Windows/INetCache/Content.Outlook/G8CWG79M/Setnummers/1590.doc" TargetMode="External"/><Relationship Id="rId741" Type="http://schemas.openxmlformats.org/officeDocument/2006/relationships/hyperlink" Target="https://boskalis-my.sharepoint.com/personal/AppData/Local/Microsoft/Windows/INetCache/Content.Outlook/G8CWG79M/Setnummers/1731.doc" TargetMode="External"/><Relationship Id="rId839" Type="http://schemas.openxmlformats.org/officeDocument/2006/relationships/hyperlink" Target="https://boskalis-my.sharepoint.com/personal/AppData/Local/Microsoft/Windows/INetCache/Content.Outlook/G8CWG79M/Setnummers/1587.doc" TargetMode="External"/><Relationship Id="rId1164" Type="http://schemas.openxmlformats.org/officeDocument/2006/relationships/hyperlink" Target="https://boskalis-my.sharepoint.com/personal/AppData/Local/Microsoft/Windows/INetCache/Content.Outlook/G8CWG79M/Historienummers/1417.doc" TargetMode="External"/><Relationship Id="rId173" Type="http://schemas.openxmlformats.org/officeDocument/2006/relationships/hyperlink" Target="https://boskalis-my.sharepoint.com/personal/AppData/Local/Microsoft/Windows/INetCache/Content.Outlook/G8CWG79M/Historienummers/1026.doc" TargetMode="External"/><Relationship Id="rId380" Type="http://schemas.openxmlformats.org/officeDocument/2006/relationships/hyperlink" Target="https://boskalis-my.sharepoint.com/personal/AppData/Local/Microsoft/Windows/INetCache/Content.Outlook/G8CWG79M/Historienummers/1485.doc" TargetMode="External"/><Relationship Id="rId601" Type="http://schemas.openxmlformats.org/officeDocument/2006/relationships/hyperlink" Target="https://boskalis-my.sharepoint.com/personal/AppData/Local/Microsoft/Windows/INetCache/Content.Outlook/G8CWG79M/Historienummers/1030.doc" TargetMode="External"/><Relationship Id="rId1024" Type="http://schemas.openxmlformats.org/officeDocument/2006/relationships/hyperlink" Target="https://boskalis-my.sharepoint.com/personal/AppData/Local/Microsoft/Windows/INetCache/Content.Outlook/G8CWG79M/Historienummers/1294.doc" TargetMode="External"/><Relationship Id="rId1231" Type="http://schemas.openxmlformats.org/officeDocument/2006/relationships/hyperlink" Target="https://boskalis-my.sharepoint.com/personal/AppData/Local/Microsoft/Windows/INetCache/Content.Outlook/G8CWG79M/Historienummers/1125.doc" TargetMode="External"/><Relationship Id="rId240" Type="http://schemas.openxmlformats.org/officeDocument/2006/relationships/hyperlink" Target="https://boskalis-my.sharepoint.com/personal/AppData/Local/Microsoft/Windows/INetCache/Content.Outlook/G8CWG79M/Historienummers/1334.doc" TargetMode="External"/><Relationship Id="rId478" Type="http://schemas.openxmlformats.org/officeDocument/2006/relationships/hyperlink" Target="https://boskalis-my.sharepoint.com/personal/AppData/Local/Microsoft/Windows/INetCache/Content.Outlook/G8CWG79M/Setnummers/1551.doc" TargetMode="External"/><Relationship Id="rId685" Type="http://schemas.openxmlformats.org/officeDocument/2006/relationships/hyperlink" Target="https://boskalis-my.sharepoint.com/personal/AppData/Local/Microsoft/Windows/INetCache/Content.Outlook/G8CWG79M/Historienummers/1392.doc" TargetMode="External"/><Relationship Id="rId892" Type="http://schemas.openxmlformats.org/officeDocument/2006/relationships/hyperlink" Target="https://boskalis-my.sharepoint.com/personal/job_valstar_boskalis_com/Documents/Chatbestanden%20van%20Microsoft%20Teams/Setnummers" TargetMode="External"/><Relationship Id="rId906" Type="http://schemas.openxmlformats.org/officeDocument/2006/relationships/hyperlink" Target="https://boskalis-my.sharepoint.com/personal/AppData/Local/Microsoft/Windows/INetCache/Content.Outlook/G8CWG79M/Setnummers/1587.doc" TargetMode="External"/><Relationship Id="rId35" Type="http://schemas.openxmlformats.org/officeDocument/2006/relationships/hyperlink" Target="https://boskalis-my.sharepoint.com/personal/AppData/Local/Microsoft/Windows/INetCache/Content.Outlook/G8CWG79M/Setnummers/1025.doc" TargetMode="External"/><Relationship Id="rId100" Type="http://schemas.openxmlformats.org/officeDocument/2006/relationships/hyperlink" Target="https://boskalis-my.sharepoint.com/personal/AppData/Local/Microsoft/Windows/INetCache/Content.Outlook/G8CWG79M/Setnummers/1120.doc" TargetMode="External"/><Relationship Id="rId338" Type="http://schemas.openxmlformats.org/officeDocument/2006/relationships/hyperlink" Target="https://boskalis-my.sharepoint.com/personal/AppData/Local/Microsoft/Windows/INetCache/Content.Outlook/G8CWG79M/Historienummers/1260.doc" TargetMode="External"/><Relationship Id="rId545" Type="http://schemas.openxmlformats.org/officeDocument/2006/relationships/hyperlink" Target="https://boskalis-my.sharepoint.com/personal/AppData/Local/Microsoft/Windows/INetCache/Content.Outlook/G8CWG79M/Setnummers/1596.doc" TargetMode="External"/><Relationship Id="rId752" Type="http://schemas.openxmlformats.org/officeDocument/2006/relationships/hyperlink" Target="https://boskalis-my.sharepoint.com/personal/AppData/Local/Microsoft/Windows/INetCache/Content.Outlook/G8CWG79M/Setnummers/1722.doc" TargetMode="External"/><Relationship Id="rId1175" Type="http://schemas.openxmlformats.org/officeDocument/2006/relationships/hyperlink" Target="https://boskalis-my.sharepoint.com/personal/AppData/Local/Microsoft/Windows/INetCache/Content.Outlook/G8CWG79M/Historienummers/1417.doc" TargetMode="External"/><Relationship Id="rId184" Type="http://schemas.openxmlformats.org/officeDocument/2006/relationships/hyperlink" Target="https://boskalis-my.sharepoint.com/personal/AppData/Local/Microsoft/Windows/INetCache/Content.Outlook/G8CWG79M/Historienummers/1014.doc" TargetMode="External"/><Relationship Id="rId391" Type="http://schemas.openxmlformats.org/officeDocument/2006/relationships/hyperlink" Target="https://boskalis-my.sharepoint.com/personal/AppData/Local/Microsoft/Windows/INetCache/Content.Outlook/G8CWG79M/Setnummers/1500.doc" TargetMode="External"/><Relationship Id="rId405" Type="http://schemas.openxmlformats.org/officeDocument/2006/relationships/hyperlink" Target="https://boskalis-my.sharepoint.com/personal/AppData/Local/Microsoft/Windows/INetCache/Content.Outlook/G8CWG79M/Setnummers/1430.doc" TargetMode="External"/><Relationship Id="rId612" Type="http://schemas.openxmlformats.org/officeDocument/2006/relationships/hyperlink" Target="https://boskalis-my.sharepoint.com/personal/AppData/Local/Microsoft/Windows/INetCache/Content.Outlook/G8CWG79M/Historienummers/1294.doc" TargetMode="External"/><Relationship Id="rId1035" Type="http://schemas.openxmlformats.org/officeDocument/2006/relationships/hyperlink" Target="https://boskalis-my.sharepoint.com/personal/AppData/Local/Microsoft/Windows/INetCache/Content.Outlook/G8CWG79M/Historienummers/1294.doc" TargetMode="External"/><Relationship Id="rId1242" Type="http://schemas.openxmlformats.org/officeDocument/2006/relationships/hyperlink" Target="https://boskalis-my.sharepoint.com/personal/AppData/Local/Microsoft/Windows/INetCache/Content.Outlook/G8CWG79M/Historienummers/1294.doc" TargetMode="External"/><Relationship Id="rId251" Type="http://schemas.openxmlformats.org/officeDocument/2006/relationships/hyperlink" Target="https://boskalis-my.sharepoint.com/personal/AppData/Local/Microsoft/Windows/INetCache/Content.Outlook/G8CWG79M/Historienummers/1347.doc" TargetMode="External"/><Relationship Id="rId489" Type="http://schemas.openxmlformats.org/officeDocument/2006/relationships/hyperlink" Target="https://boskalis-my.sharepoint.com/personal/AppData/Local/Microsoft/Windows/INetCache/Content.Outlook/G8CWG79M/Historienummers/1374.doc" TargetMode="External"/><Relationship Id="rId696" Type="http://schemas.openxmlformats.org/officeDocument/2006/relationships/hyperlink" Target="https://boskalis-my.sharepoint.com/personal/AppData/Local/Microsoft/Windows/INetCache/Content.Outlook/G8CWG79M/Setnummers/1684.doc" TargetMode="External"/><Relationship Id="rId917" Type="http://schemas.openxmlformats.org/officeDocument/2006/relationships/hyperlink" Target="https://boskalis-my.sharepoint.com/aleu/AppData/Roaming/Microsoft/Excel/Historienummers/1302.doc" TargetMode="External"/><Relationship Id="rId1102" Type="http://schemas.openxmlformats.org/officeDocument/2006/relationships/hyperlink" Target="https://boskalis-my.sharepoint.com/personal/AppData/Local/Microsoft/Windows/INetCache/Content.Outlook/G8CWG79M/Historienummers/1294.doc" TargetMode="External"/><Relationship Id="rId46" Type="http://schemas.openxmlformats.org/officeDocument/2006/relationships/hyperlink" Target="https://boskalis-my.sharepoint.com/personal/AppData/Local/Microsoft/Windows/INetCache/Content.Outlook/G8CWG79M/Setnummers/1135.doc" TargetMode="External"/><Relationship Id="rId349" Type="http://schemas.openxmlformats.org/officeDocument/2006/relationships/hyperlink" Target="https://boskalis-my.sharepoint.com/personal/AppData/Local/Microsoft/Windows/INetCache/Content.Outlook/G8CWG79M/Setnummers/1473.doc" TargetMode="External"/><Relationship Id="rId556" Type="http://schemas.openxmlformats.org/officeDocument/2006/relationships/hyperlink" Target="https://boskalis-my.sharepoint.com/personal/AppData/Local/Microsoft/Windows/INetCache/Content.Outlook/G8CWG79M/Historienummers/1326.doc" TargetMode="External"/><Relationship Id="rId763" Type="http://schemas.openxmlformats.org/officeDocument/2006/relationships/hyperlink" Target="https://boskalis-my.sharepoint.com/personal/AppData/Local/Microsoft/Windows/INetCache/Content.Outlook/G8CWG79M/Setnummers/1690.doc" TargetMode="External"/><Relationship Id="rId1186" Type="http://schemas.openxmlformats.org/officeDocument/2006/relationships/hyperlink" Target="https://boskalis-my.sharepoint.com/personal/AppData/Local/Microsoft/Windows/INetCache/Content.Outlook/G8CWG79M/Setnummers/1638.doc" TargetMode="External"/><Relationship Id="rId111" Type="http://schemas.openxmlformats.org/officeDocument/2006/relationships/hyperlink" Target="https://boskalis-my.sharepoint.com/personal/AppData/Local/Microsoft/Windows/INetCache/Content.Outlook/G8CWG79M/Setnummers/1352.doc" TargetMode="External"/><Relationship Id="rId195" Type="http://schemas.openxmlformats.org/officeDocument/2006/relationships/hyperlink" Target="https://boskalis-my.sharepoint.com/personal/AppData/Local/Microsoft/Windows/INetCache/Content.Outlook/G8CWG79M/Historienummers/1120.doc" TargetMode="External"/><Relationship Id="rId209" Type="http://schemas.openxmlformats.org/officeDocument/2006/relationships/hyperlink" Target="https://boskalis-my.sharepoint.com/personal/AppData/Local/Microsoft/Windows/INetCache/Content.Outlook/G8CWG79M/Historienummers/00374.doc" TargetMode="External"/><Relationship Id="rId416" Type="http://schemas.openxmlformats.org/officeDocument/2006/relationships/hyperlink" Target="https://boskalis-my.sharepoint.com/personal/AppData/Local/Microsoft/Windows/INetCache/Content.Outlook/G8CWG79M/Historienummers/1251.doc" TargetMode="External"/><Relationship Id="rId970" Type="http://schemas.openxmlformats.org/officeDocument/2006/relationships/hyperlink" Target="https://boskalis-my.sharepoint.com/personal/job_valstar_boskalis_com/Documents/Chatbestanden%20van%20Microsoft%20Teams/Setnummers" TargetMode="External"/><Relationship Id="rId1046" Type="http://schemas.openxmlformats.org/officeDocument/2006/relationships/hyperlink" Target="https://boskalis-my.sharepoint.com/personal/AppData/Local/Microsoft/Windows/INetCache/Content.Outlook/G8CWG79M/Historienummers/1294.doc" TargetMode="External"/><Relationship Id="rId1253" Type="http://schemas.openxmlformats.org/officeDocument/2006/relationships/hyperlink" Target="https://boskalis-my.sharepoint.com/personal/AppData/Local/Microsoft/Windows/INetCache/Content.Outlook/G8CWG79M/Historienummers/1125.doc" TargetMode="External"/><Relationship Id="rId623" Type="http://schemas.openxmlformats.org/officeDocument/2006/relationships/hyperlink" Target="https://boskalis-my.sharepoint.com/personal/AppData/Local/Microsoft/Windows/INetCache/Content.Outlook/G8CWG79M/Setnummers/1652.doc" TargetMode="External"/><Relationship Id="rId830" Type="http://schemas.openxmlformats.org/officeDocument/2006/relationships/hyperlink" Target="https://boskalis-my.sharepoint.com/personal/AppData/Local/Microsoft/Windows/INetCache/Content.Outlook/G8CWG79M/Historienummers/1148.doc" TargetMode="External"/><Relationship Id="rId928" Type="http://schemas.openxmlformats.org/officeDocument/2006/relationships/hyperlink" Target="https://boskalis-my.sharepoint.com/personal/AppData/Local/Microsoft/Windows/INetCache/Content.Outlook/G8CWG79M/Setnummers/1587.doc" TargetMode="External"/><Relationship Id="rId57" Type="http://schemas.openxmlformats.org/officeDocument/2006/relationships/hyperlink" Target="https://boskalis-my.sharepoint.com/personal/AppData/Local/Microsoft/Windows/INetCache/Content.Outlook/G8CWG79M/Setnummers/0149.doc" TargetMode="External"/><Relationship Id="rId262" Type="http://schemas.openxmlformats.org/officeDocument/2006/relationships/hyperlink" Target="https://boskalis-my.sharepoint.com/personal/AppData/Local/Microsoft/Windows/INetCache/Content.Outlook/G8CWG79M/Historienummers/1354.doc" TargetMode="External"/><Relationship Id="rId567" Type="http://schemas.openxmlformats.org/officeDocument/2006/relationships/hyperlink" Target="https://boskalis-my.sharepoint.com/personal/AppData/Local/Microsoft/Windows/INetCache/Content.Outlook/G8CWG79M/Setnummers/1614.doc" TargetMode="External"/><Relationship Id="rId1113" Type="http://schemas.openxmlformats.org/officeDocument/2006/relationships/hyperlink" Target="https://boskalis-my.sharepoint.com/personal/AppData/Local/Microsoft/Windows/INetCache/Content.Outlook/G8CWG79M/Setnummers/1294.doc" TargetMode="External"/><Relationship Id="rId1197" Type="http://schemas.openxmlformats.org/officeDocument/2006/relationships/hyperlink" Target="https://boskalis-my.sharepoint.com/personal/AppData/Local/Microsoft/Windows/INetCache/Content.Outlook/G8CWG79M/Historienummers/1294.doc" TargetMode="External"/><Relationship Id="rId122" Type="http://schemas.openxmlformats.org/officeDocument/2006/relationships/hyperlink" Target="https://boskalis-my.sharepoint.com/personal/AppData/Local/Microsoft/Windows/INetCache/Content.Outlook/G8CWG79M/Setnummers/1166.doc" TargetMode="External"/><Relationship Id="rId774" Type="http://schemas.openxmlformats.org/officeDocument/2006/relationships/hyperlink" Target="https://boskalis-my.sharepoint.com/personal/AppData/Local/Microsoft/Windows/INetCache/Content.Outlook/G8CWG79M/Historienummers/1347.doc" TargetMode="External"/><Relationship Id="rId981" Type="http://schemas.openxmlformats.org/officeDocument/2006/relationships/hyperlink" Target="https://boskalis-my.sharepoint.com/personal/AppData/Local/Microsoft/Windows/INetCache/Content.Outlook/G8CWG79M/Historienummers/1294.doc" TargetMode="External"/><Relationship Id="rId1057" Type="http://schemas.openxmlformats.org/officeDocument/2006/relationships/hyperlink" Target="https://boskalis-my.sharepoint.com/personal/AppData/Local/Microsoft/Windows/INetCache/Content.Outlook/G8CWG79M/Setnummers/1294.doc" TargetMode="External"/><Relationship Id="rId427" Type="http://schemas.openxmlformats.org/officeDocument/2006/relationships/hyperlink" Target="https://boskalis-my.sharepoint.com/personal/AppData/Local/Microsoft/Windows/INetCache/Content.Outlook/G8CWG79M/Setnummers/1483.doc" TargetMode="External"/><Relationship Id="rId634" Type="http://schemas.openxmlformats.org/officeDocument/2006/relationships/hyperlink" Target="https://boskalis-my.sharepoint.com/personal/AppData/Local/Microsoft/Windows/INetCache/Content.Outlook/G8CWG79M/Setnummers/1658.doc" TargetMode="External"/><Relationship Id="rId841" Type="http://schemas.openxmlformats.org/officeDocument/2006/relationships/hyperlink" Target="https://boskalis-my.sharepoint.com/personal/AppData/Local/Microsoft/Windows/INetCache/Content.Outlook/G8CWG79M/Setnummers/1587.doc" TargetMode="External"/><Relationship Id="rId273" Type="http://schemas.openxmlformats.org/officeDocument/2006/relationships/hyperlink" Target="https://boskalis-my.sharepoint.com/personal/AppData/Local/Microsoft/Windows/INetCache/Content.Outlook/G8CWG79M/Historienummers/1372.doc" TargetMode="External"/><Relationship Id="rId480" Type="http://schemas.openxmlformats.org/officeDocument/2006/relationships/hyperlink" Target="https://boskalis-my.sharepoint.com/personal/AppData/Local/Microsoft/Windows/INetCache/Content.Outlook/G8CWG79M/Setnummers/1547.doc" TargetMode="External"/><Relationship Id="rId701" Type="http://schemas.openxmlformats.org/officeDocument/2006/relationships/hyperlink" Target="https://boskalis-my.sharepoint.com/personal/AppData/Local/Microsoft/Windows/INetCache/Content.Outlook/G8CWG79M/Historienummers/1347.doc" TargetMode="External"/><Relationship Id="rId939" Type="http://schemas.openxmlformats.org/officeDocument/2006/relationships/hyperlink" Target="https://boskalis-my.sharepoint.com/personal/job_valstar_boskalis_com/Documents/Chatbestanden%20van%20Microsoft%20Teams/Setnummers" TargetMode="External"/><Relationship Id="rId1124" Type="http://schemas.openxmlformats.org/officeDocument/2006/relationships/hyperlink" Target="https://boskalis-my.sharepoint.com/personal/job_valstar_boskalis_com/Documents/Chatbestanden%20van%20Microsoft%20Teams/Setnummers" TargetMode="External"/><Relationship Id="rId68" Type="http://schemas.openxmlformats.org/officeDocument/2006/relationships/hyperlink" Target="https://boskalis-my.sharepoint.com/personal/AppData/Local/Microsoft/Windows/INetCache/Content.Outlook/G8CWG79M/Setnummers/0131.doc" TargetMode="External"/><Relationship Id="rId133" Type="http://schemas.openxmlformats.org/officeDocument/2006/relationships/hyperlink" Target="https://boskalis-my.sharepoint.com/personal/AppData/Local/Microsoft/Windows/INetCache/Content.Outlook/G8CWG79M/Setnummers/1299.doc" TargetMode="External"/><Relationship Id="rId340" Type="http://schemas.openxmlformats.org/officeDocument/2006/relationships/hyperlink" Target="https://boskalis-my.sharepoint.com/personal/AppData/Local/Microsoft/Windows/INetCache/Content.Outlook/G8CWG79M/Historienummers/1466.doc" TargetMode="External"/><Relationship Id="rId578" Type="http://schemas.openxmlformats.org/officeDocument/2006/relationships/hyperlink" Target="https://boskalis-my.sharepoint.com/personal/AppData/Local/Microsoft/Windows/INetCache/Content.Outlook/G8CWG79M/Historienummers/1420.doc" TargetMode="External"/><Relationship Id="rId785" Type="http://schemas.openxmlformats.org/officeDocument/2006/relationships/hyperlink" Target="https://boskalis-my.sharepoint.com/personal/AppData/Local/Microsoft/Windows/INetCache/Content.Outlook/G8CWG79M/Setnummers/1701.doc" TargetMode="External"/><Relationship Id="rId992" Type="http://schemas.openxmlformats.org/officeDocument/2006/relationships/hyperlink" Target="https://boskalis-my.sharepoint.com/personal/job_valstar_boskalis_com/Documents/Chatbestanden%20van%20Microsoft%20Teams/Setnummers" TargetMode="External"/><Relationship Id="rId200" Type="http://schemas.openxmlformats.org/officeDocument/2006/relationships/hyperlink" Target="https://boskalis-my.sharepoint.com/personal/AppData/Local/Microsoft/Windows/INetCache/Content.Outlook/G8CWG79M/Historienummers/1161.doc" TargetMode="External"/><Relationship Id="rId438" Type="http://schemas.openxmlformats.org/officeDocument/2006/relationships/hyperlink" Target="https://boskalis-my.sharepoint.com/personal/AppData/Local/Microsoft/Windows/INetCache/Content.Outlook/G8CWG79M/Historienummers/1250.doc" TargetMode="External"/><Relationship Id="rId645" Type="http://schemas.openxmlformats.org/officeDocument/2006/relationships/hyperlink" Target="https://boskalis-my.sharepoint.com/personal/AppData/Local/Microsoft/Windows/INetCache/Content.Outlook/G8CWG79M/Historienummers/1022.doc" TargetMode="External"/><Relationship Id="rId852" Type="http://schemas.openxmlformats.org/officeDocument/2006/relationships/hyperlink" Target="https://boskalis-my.sharepoint.com/personal/AppData/Local/Microsoft/Windows/INetCache/Content.Outlook/G8CWG79M/Setnummers/1587.doc" TargetMode="External"/><Relationship Id="rId1068" Type="http://schemas.openxmlformats.org/officeDocument/2006/relationships/hyperlink" Target="https://boskalis-my.sharepoint.com/personal/job_valstar_boskalis_com/Documents/Chatbestanden%20van%20Microsoft%20Teams/Setnummers" TargetMode="External"/><Relationship Id="rId284" Type="http://schemas.openxmlformats.org/officeDocument/2006/relationships/hyperlink" Target="https://boskalis-my.sharepoint.com/personal/AppData/Local/Microsoft/Windows/INetCache/Content.Outlook/G8CWG79M/Historienummers/1385.doc" TargetMode="External"/><Relationship Id="rId491" Type="http://schemas.openxmlformats.org/officeDocument/2006/relationships/hyperlink" Target="https://boskalis-my.sharepoint.com/personal/AppData/Local/Microsoft/Windows/INetCache/Content.Outlook/G8CWG79M/Historienummers/1374.doc" TargetMode="External"/><Relationship Id="rId505" Type="http://schemas.openxmlformats.org/officeDocument/2006/relationships/hyperlink" Target="https://boskalis-my.sharepoint.com/personal/AppData/Local/Microsoft/Windows/INetCache/Content.Outlook/G8CWG79M/Historienummers/1390.doc" TargetMode="External"/><Relationship Id="rId712" Type="http://schemas.openxmlformats.org/officeDocument/2006/relationships/hyperlink" Target="https://boskalis-my.sharepoint.com/personal/AppData/Local/Microsoft/Windows/INetCache/Content.Outlook/G8CWG79M/Historienummers/1045.doc" TargetMode="External"/><Relationship Id="rId1135" Type="http://schemas.openxmlformats.org/officeDocument/2006/relationships/hyperlink" Target="https://boskalis-my.sharepoint.com/personal/job_valstar_boskalis_com/Documents/Chatbestanden%20van%20Microsoft%20Teams/Setnummers" TargetMode="External"/><Relationship Id="rId79" Type="http://schemas.openxmlformats.org/officeDocument/2006/relationships/hyperlink" Target="https://boskalis-my.sharepoint.com/personal/AppData/Local/Microsoft/Windows/INetCache/Content.Outlook/G8CWG79M/Setnummers/1031.doc" TargetMode="External"/><Relationship Id="rId144" Type="http://schemas.openxmlformats.org/officeDocument/2006/relationships/hyperlink" Target="https://boskalis-my.sharepoint.com/personal/AppData/Local/Microsoft/Windows/INetCache/Content.Outlook/G8CWG79M/Setnummers/1334.doc" TargetMode="External"/><Relationship Id="rId589" Type="http://schemas.openxmlformats.org/officeDocument/2006/relationships/hyperlink" Target="https://boskalis-my.sharepoint.com/personal/AppData/Local/Microsoft/Windows/INetCache/Content.Outlook/G8CWG79M/Setnummers/1600.doc" TargetMode="External"/><Relationship Id="rId796" Type="http://schemas.openxmlformats.org/officeDocument/2006/relationships/hyperlink" Target="https://boskalis-my.sharepoint.com/personal/AppData/Local/Microsoft/Windows/INetCache/Content.Outlook/G8CWG79M/Historienummers/1347.doc" TargetMode="External"/><Relationship Id="rId1202" Type="http://schemas.openxmlformats.org/officeDocument/2006/relationships/hyperlink" Target="https://boskalis-my.sharepoint.com/personal/job_valstar_boskalis_com/Documents/Chatbestanden%20van%20Microsoft%20Teams/Setnummers" TargetMode="External"/><Relationship Id="rId351" Type="http://schemas.openxmlformats.org/officeDocument/2006/relationships/hyperlink" Target="https://boskalis-my.sharepoint.com/personal/AppData/Local/Microsoft/Windows/INetCache/Content.Outlook/G8CWG79M/Setnummers/1474.doc" TargetMode="External"/><Relationship Id="rId449" Type="http://schemas.openxmlformats.org/officeDocument/2006/relationships/hyperlink" Target="https://boskalis-my.sharepoint.com/personal/AppData/Local/Microsoft/Windows/INetCache/Content.Outlook/G8CWG79M/Setnummers/1532.doc" TargetMode="External"/><Relationship Id="rId656" Type="http://schemas.openxmlformats.org/officeDocument/2006/relationships/hyperlink" Target="https://boskalis-my.sharepoint.com/aleu/AppData/Roaming/Microsoft/Excel/Historienummers/1374.doc" TargetMode="External"/><Relationship Id="rId863" Type="http://schemas.openxmlformats.org/officeDocument/2006/relationships/hyperlink" Target="https://boskalis-my.sharepoint.com/personal/AppData/Local/Microsoft/Windows/INetCache/Content.Outlook/G8CWG79M/Historienummers/1148.doc" TargetMode="External"/><Relationship Id="rId1079" Type="http://schemas.openxmlformats.org/officeDocument/2006/relationships/hyperlink" Target="https://boskalis-my.sharepoint.com/personal/job_valstar_boskalis_com/Documents/Chatbestanden%20van%20Microsoft%20Teams/Setnummers" TargetMode="External"/><Relationship Id="rId211" Type="http://schemas.openxmlformats.org/officeDocument/2006/relationships/hyperlink" Target="https://boskalis-my.sharepoint.com/personal/AppData/Local/Microsoft/Windows/INetCache/Content.Outlook/G8CWG79M/Historienummers/00058.doc" TargetMode="External"/><Relationship Id="rId295" Type="http://schemas.openxmlformats.org/officeDocument/2006/relationships/hyperlink" Target="https://boskalis-my.sharepoint.com/personal/AppData/Local/Microsoft/Windows/INetCache/Content.Outlook/G8CWG79M/Historienummers/1417.doc" TargetMode="External"/><Relationship Id="rId309" Type="http://schemas.openxmlformats.org/officeDocument/2006/relationships/hyperlink" Target="https://boskalis-my.sharepoint.com/personal/AppData/Local/Microsoft/Windows/INetCache/Content.Outlook/G8CWG79M/Historienummers/1293.doc" TargetMode="External"/><Relationship Id="rId516" Type="http://schemas.openxmlformats.org/officeDocument/2006/relationships/hyperlink" Target="https://boskalis-my.sharepoint.com/personal/AppData/Local/Microsoft/Windows/INetCache/Content.Outlook/G8CWG79M/Setnummers/1578.doc" TargetMode="External"/><Relationship Id="rId1146" Type="http://schemas.openxmlformats.org/officeDocument/2006/relationships/hyperlink" Target="https://boskalis-my.sharepoint.com/personal/AppData/Local/Microsoft/Windows/INetCache/Content.Outlook/G8CWG79M/Historienummers/1294.doc" TargetMode="External"/><Relationship Id="rId723" Type="http://schemas.openxmlformats.org/officeDocument/2006/relationships/hyperlink" Target="https://boskalis-my.sharepoint.com/personal/AppData/Local/Microsoft/Windows/INetCache/Content.Outlook/G8CWG79M/Historienummers/1251.doc" TargetMode="External"/><Relationship Id="rId930" Type="http://schemas.openxmlformats.org/officeDocument/2006/relationships/hyperlink" Target="https://boskalis-my.sharepoint.com/personal/job_valstar_boskalis_com/Documents/Chatbestanden%20van%20Microsoft%20Teams/Setnummers" TargetMode="External"/><Relationship Id="rId1006" Type="http://schemas.openxmlformats.org/officeDocument/2006/relationships/hyperlink" Target="https://boskalis-my.sharepoint.com/personal/AppData/Local/Microsoft/Windows/INetCache/Content.Outlook/G8CWG79M/Setnummers/1294.doc" TargetMode="External"/><Relationship Id="rId155" Type="http://schemas.openxmlformats.org/officeDocument/2006/relationships/hyperlink" Target="https://boskalis-my.sharepoint.com/personal/AppData/Local/Microsoft/Windows/INetCache/Content.Outlook/G8CWG79M/Historienummers/1125.doc" TargetMode="External"/><Relationship Id="rId362" Type="http://schemas.openxmlformats.org/officeDocument/2006/relationships/hyperlink" Target="https://boskalis-my.sharepoint.com/personal/AppData/Local/Microsoft/Windows/INetCache/Content.Outlook/G8CWG79M/Historienummers/1478.doc" TargetMode="External"/><Relationship Id="rId1213" Type="http://schemas.openxmlformats.org/officeDocument/2006/relationships/hyperlink" Target="https://boskalis-my.sharepoint.com/personal/AppData/Local/Microsoft/Windows/INetCache/Content.Outlook/G8CWG79M/Setnummers/1613.doc" TargetMode="External"/><Relationship Id="rId222" Type="http://schemas.openxmlformats.org/officeDocument/2006/relationships/hyperlink" Target="https://boskalis-my.sharepoint.com/personal/AppData/Local/Microsoft/Windows/INetCache/Content.Outlook/G8CWG79M/Historienummers/1295.doc" TargetMode="External"/><Relationship Id="rId667" Type="http://schemas.openxmlformats.org/officeDocument/2006/relationships/hyperlink" Target="https://boskalis-my.sharepoint.com/personal/AppData/Local/Microsoft/Windows/INetCache/Content.Outlook/G8CWG79M/Historienummers/1330.doc" TargetMode="External"/><Relationship Id="rId874" Type="http://schemas.openxmlformats.org/officeDocument/2006/relationships/hyperlink" Target="https://boskalis-my.sharepoint.com/personal/AppData/Local/Microsoft/Windows/INetCache/Content.Outlook/G8CWG79M/Setnummers/1178.doc" TargetMode="External"/><Relationship Id="rId17" Type="http://schemas.openxmlformats.org/officeDocument/2006/relationships/hyperlink" Target="https://boskalis-my.sharepoint.com/Documents%20and%20Settings/adleur/Application%20Data/Microsoft/Excel/Setnummers/0057.doc" TargetMode="External"/><Relationship Id="rId527" Type="http://schemas.openxmlformats.org/officeDocument/2006/relationships/hyperlink" Target="https://boskalis-my.sharepoint.com/personal/AppData/Local/Microsoft/Windows/INetCache/Content.Outlook/G8CWG79M/Historienummers/1374.doc" TargetMode="External"/><Relationship Id="rId734" Type="http://schemas.openxmlformats.org/officeDocument/2006/relationships/hyperlink" Target="https://boskalis-my.sharepoint.com/personal/AppData/Local/Microsoft/Windows/INetCache/Content.Outlook/G8CWG79M/Historienummers/1178.doc" TargetMode="External"/><Relationship Id="rId941" Type="http://schemas.openxmlformats.org/officeDocument/2006/relationships/hyperlink" Target="https://boskalis-my.sharepoint.com/personal/job_valstar_boskalis_com/Documents/Chatbestanden%20van%20Microsoft%20Teams/Setnummers" TargetMode="External"/><Relationship Id="rId1157" Type="http://schemas.openxmlformats.org/officeDocument/2006/relationships/hyperlink" Target="https://boskalis-my.sharepoint.com/personal/AppData/Local/Microsoft/Windows/INetCache/Content.Outlook/G8CWG79M/Setnummers/1294.doc" TargetMode="External"/><Relationship Id="rId70" Type="http://schemas.openxmlformats.org/officeDocument/2006/relationships/hyperlink" Target="https://boskalis-my.sharepoint.com/personal/AppData/Local/Microsoft/Windows/INetCache/Content.Outlook/G8CWG79M/Setnummers/1032.doc" TargetMode="External"/><Relationship Id="rId166" Type="http://schemas.openxmlformats.org/officeDocument/2006/relationships/hyperlink" Target="https://boskalis-my.sharepoint.com/personal/AppData/Local/Microsoft/Windows/INetCache/Content.Outlook/G8CWG79M/Historienummers/1256.doc" TargetMode="External"/><Relationship Id="rId373" Type="http://schemas.openxmlformats.org/officeDocument/2006/relationships/hyperlink" Target="https://boskalis-my.sharepoint.com/Documents%20and%20Settings/adleur/Application%20Data/Microsoft/Excel/Setnummers/0039.doc" TargetMode="External"/><Relationship Id="rId580" Type="http://schemas.openxmlformats.org/officeDocument/2006/relationships/hyperlink" Target="https://boskalis-my.sharepoint.com/personal/AppData/Local/Microsoft/Windows/INetCache/Content.Outlook/G8CWG79M/Historienummers/132.doc" TargetMode="External"/><Relationship Id="rId801" Type="http://schemas.openxmlformats.org/officeDocument/2006/relationships/hyperlink" Target="https://boskalis-my.sharepoint.com/personal/AppData/Local/Microsoft/Windows/INetCache/Content.Outlook/G8CWG79M/Setnummers/1601.doc" TargetMode="External"/><Relationship Id="rId1017" Type="http://schemas.openxmlformats.org/officeDocument/2006/relationships/hyperlink" Target="https://boskalis-my.sharepoint.com/personal/job_valstar_boskalis_com/Documents/Chatbestanden%20van%20Microsoft%20Teams/Setnummers" TargetMode="External"/><Relationship Id="rId1224" Type="http://schemas.openxmlformats.org/officeDocument/2006/relationships/hyperlink" Target="https://boskalis-my.sharepoint.com/personal/AppData/Local/Microsoft/Windows/INetCache/Content.Outlook/G8CWG79M/Historienummers/1417.doc" TargetMode="External"/><Relationship Id="rId1" Type="http://schemas.openxmlformats.org/officeDocument/2006/relationships/hyperlink" Target="https://boskalis-my.sharepoint.com/Documents%20and%20Settings/adleur/Application%20Data/Microsoft/Excel/Historienummers/00049.doc" TargetMode="External"/><Relationship Id="rId233" Type="http://schemas.openxmlformats.org/officeDocument/2006/relationships/hyperlink" Target="https://boskalis-my.sharepoint.com/personal/AppData/Local/Microsoft/Windows/INetCache/Content.Outlook/G8CWG79M/Historienummers/1322.doc" TargetMode="External"/><Relationship Id="rId440" Type="http://schemas.openxmlformats.org/officeDocument/2006/relationships/hyperlink" Target="https://boskalis-my.sharepoint.com/personal/AppData/Local/Microsoft/Windows/INetCache/Content.Outlook/G8CWG79M/Setnummers/1525.doc" TargetMode="External"/><Relationship Id="rId678" Type="http://schemas.openxmlformats.org/officeDocument/2006/relationships/hyperlink" Target="https://boskalis-my.sharepoint.com/personal/AppData/Local/Microsoft/Windows/INetCache/Content.Outlook/G8CWG79M/Historienummers/1178.doc" TargetMode="External"/><Relationship Id="rId885" Type="http://schemas.openxmlformats.org/officeDocument/2006/relationships/hyperlink" Target="https://boskalis-my.sharepoint.com/personal/AppData/Local/Microsoft/Windows/INetCache/Content.Outlook/G8CWG79M/Historienummers/1045.doc" TargetMode="External"/><Relationship Id="rId1070" Type="http://schemas.openxmlformats.org/officeDocument/2006/relationships/hyperlink" Target="https://boskalis-my.sharepoint.com/personal/AppData/Local/Microsoft/Windows/INetCache/Content.Outlook/G8CWG79M/Historienummers/1294.doc" TargetMode="External"/><Relationship Id="rId28" Type="http://schemas.openxmlformats.org/officeDocument/2006/relationships/hyperlink" Target="https://boskalis-my.sharepoint.com/Documents%20and%20Settings/adleur/Application%20Data/Microsoft/Excel/Setnummers/0061.doc" TargetMode="External"/><Relationship Id="rId300" Type="http://schemas.openxmlformats.org/officeDocument/2006/relationships/hyperlink" Target="https://boskalis-my.sharepoint.com/personal/AppData/Local/Microsoft/Windows/INetCache/Content.Outlook/G8CWG79M/Setnummers/1078.doc" TargetMode="External"/><Relationship Id="rId538" Type="http://schemas.openxmlformats.org/officeDocument/2006/relationships/hyperlink" Target="https://boskalis-my.sharepoint.com/personal/AppData/Local/Microsoft/Windows/INetCache/Content.Outlook/G8CWG79M/Historienummers/1162.doc" TargetMode="External"/><Relationship Id="rId745" Type="http://schemas.openxmlformats.org/officeDocument/2006/relationships/hyperlink" Target="https://boskalis-my.sharepoint.com/Documents%20and%20Settings/adleur/Application%20Data/Microsoft/Excel/Historienummers/00283.doc" TargetMode="External"/><Relationship Id="rId952" Type="http://schemas.openxmlformats.org/officeDocument/2006/relationships/hyperlink" Target="https://boskalis-my.sharepoint.com/personal/AppData/Local/Microsoft/Windows/INetCache/Content.Outlook/G8CWG79M/Setnummers/1587.doc" TargetMode="External"/><Relationship Id="rId1168" Type="http://schemas.openxmlformats.org/officeDocument/2006/relationships/hyperlink" Target="https://boskalis-my.sharepoint.com/personal/AppData/Local/Microsoft/Windows/INetCache/Content.Outlook/G8CWG79M/Historienummers/1417.doc" TargetMode="External"/><Relationship Id="rId81" Type="http://schemas.openxmlformats.org/officeDocument/2006/relationships/hyperlink" Target="https://boskalis-my.sharepoint.com/personal/AppData/Local/Microsoft/Windows/INetCache/Content.Outlook/G8CWG79M/Setnummers/1375.doc" TargetMode="External"/><Relationship Id="rId177" Type="http://schemas.openxmlformats.org/officeDocument/2006/relationships/hyperlink" Target="https://boskalis-my.sharepoint.com/personal/AppData/Local/Microsoft/Windows/INetCache/Content.Outlook/G8CWG79M/Historienummers/1022.doc" TargetMode="External"/><Relationship Id="rId384" Type="http://schemas.openxmlformats.org/officeDocument/2006/relationships/hyperlink" Target="https://boskalis-my.sharepoint.com/personal/AppData/Local/Microsoft/Windows/INetCache/Content.Outlook/G8CWG79M/Setnummers/1487.doc" TargetMode="External"/><Relationship Id="rId591" Type="http://schemas.openxmlformats.org/officeDocument/2006/relationships/hyperlink" Target="https://boskalis-my.sharepoint.com/personal/AppData/Local/Microsoft/Windows/INetCache/Content.Outlook/G8CWG79M/Setnummers/1612.doc" TargetMode="External"/><Relationship Id="rId605" Type="http://schemas.openxmlformats.org/officeDocument/2006/relationships/hyperlink" Target="https://boskalis-my.sharepoint.com/personal/AppData/Local/Microsoft/Windows/INetCache/Content.Outlook/G8CWG79M/Setnummers/1636.doc" TargetMode="External"/><Relationship Id="rId812" Type="http://schemas.openxmlformats.org/officeDocument/2006/relationships/hyperlink" Target="https://boskalis-my.sharepoint.com/andre_kies_boskalis_com/Documents/Boskalis%20SMIT%20%20Fleet%20info/Rigging/Hijsmateriaal%20bokken%20(D)%2010-09-2018/Historienummers/1045.doc" TargetMode="External"/><Relationship Id="rId1028" Type="http://schemas.openxmlformats.org/officeDocument/2006/relationships/hyperlink" Target="https://boskalis-my.sharepoint.com/personal/job_valstar_boskalis_com/Documents/Chatbestanden%20van%20Microsoft%20Teams/Setnummers" TargetMode="External"/><Relationship Id="rId1235" Type="http://schemas.openxmlformats.org/officeDocument/2006/relationships/hyperlink" Target="https://boskalis-my.sharepoint.com/personal/AppData/Local/Microsoft/Windows/INetCache/Content.Outlook/G8CWG79M/Setnummers/1125.doc" TargetMode="External"/><Relationship Id="rId244" Type="http://schemas.openxmlformats.org/officeDocument/2006/relationships/hyperlink" Target="https://boskalis-my.sharepoint.com/personal/AppData/Local/Microsoft/Windows/INetCache/Content.Outlook/G8CWG79M/Historienummers/1340.doc" TargetMode="External"/><Relationship Id="rId689" Type="http://schemas.openxmlformats.org/officeDocument/2006/relationships/hyperlink" Target="https://boskalis-my.sharepoint.com/personal/AppData/Local/Microsoft/Windows/INetCache/Content.Outlook/G8CWG79M/Setnummers/1047.doc" TargetMode="External"/><Relationship Id="rId896" Type="http://schemas.openxmlformats.org/officeDocument/2006/relationships/hyperlink" Target="https://boskalis-my.sharepoint.com/Documents%20and%20Settings/adleur/Application%20Data/Microsoft/Excel/Setnummers/0061.doc" TargetMode="External"/><Relationship Id="rId1081" Type="http://schemas.openxmlformats.org/officeDocument/2006/relationships/hyperlink" Target="https://boskalis-my.sharepoint.com/personal/AppData/Local/Microsoft/Windows/INetCache/Content.Outlook/G8CWG79M/Setnummers/1294.doc" TargetMode="External"/><Relationship Id="rId39" Type="http://schemas.openxmlformats.org/officeDocument/2006/relationships/hyperlink" Target="https://boskalis-my.sharepoint.com/personal/AppData/Local/Microsoft/Windows/INetCache/Content.Outlook/G8CWG79M/Setnummers/1077.doc" TargetMode="External"/><Relationship Id="rId451" Type="http://schemas.openxmlformats.org/officeDocument/2006/relationships/hyperlink" Target="https://boskalis-my.sharepoint.com/personal/AppData/Local/Microsoft/Windows/INetCache/Content.Outlook/G8CWG79M/Setnummers/1534.doc" TargetMode="External"/><Relationship Id="rId549" Type="http://schemas.openxmlformats.org/officeDocument/2006/relationships/hyperlink" Target="https://boskalis-my.sharepoint.com/personal/AppData/Local/Microsoft/Windows/INetCache/Content.Outlook/G8CWG79M/Setnummers/1602.doc" TargetMode="External"/><Relationship Id="rId756" Type="http://schemas.openxmlformats.org/officeDocument/2006/relationships/hyperlink" Target="https://boskalis-my.sharepoint.com/personal/AppData/Local/Microsoft/Windows/INetCache/Content.Outlook/G8CWG79M/Setnummers/1724.doc" TargetMode="External"/><Relationship Id="rId1179" Type="http://schemas.openxmlformats.org/officeDocument/2006/relationships/hyperlink" Target="https://boskalis-my.sharepoint.com/personal/AppData/Local/Microsoft/Windows/INetCache/Content.Outlook/G8CWG79M/Historienummers/1417.doc" TargetMode="External"/><Relationship Id="rId104" Type="http://schemas.openxmlformats.org/officeDocument/2006/relationships/hyperlink" Target="https://boskalis-my.sharepoint.com/personal/AppData/Local/Microsoft/Windows/INetCache/Content.Outlook/G8CWG79M/Setnummers/1012.doc" TargetMode="External"/><Relationship Id="rId188" Type="http://schemas.openxmlformats.org/officeDocument/2006/relationships/hyperlink" Target="https://boskalis-my.sharepoint.com/personal/AppData/Local/Microsoft/Windows/INetCache/Content.Outlook/G8CWG79M/Historienummers/1162.doc" TargetMode="External"/><Relationship Id="rId311" Type="http://schemas.openxmlformats.org/officeDocument/2006/relationships/hyperlink" Target="https://boskalis-my.sharepoint.com/personal/AppData/Local/Microsoft/Windows/INetCache/Content.Outlook/G8CWG79M/Historienummers/1413.doc" TargetMode="External"/><Relationship Id="rId395" Type="http://schemas.openxmlformats.org/officeDocument/2006/relationships/hyperlink" Target="https://boskalis-my.sharepoint.com/personal/AppData/Local/Microsoft/Windows/INetCache/Content.Outlook/G8CWG79M/Historienummers/00375.doc" TargetMode="External"/><Relationship Id="rId409" Type="http://schemas.openxmlformats.org/officeDocument/2006/relationships/hyperlink" Target="https://boskalis-my.sharepoint.com/personal/AppData/Local/Microsoft/Windows/INetCache/Content.Outlook/G8CWG79M/Setnummers/1509.doc" TargetMode="External"/><Relationship Id="rId963" Type="http://schemas.openxmlformats.org/officeDocument/2006/relationships/hyperlink" Target="https://boskalis-my.sharepoint.com/personal/AppData/Local/Microsoft/Windows/INetCache/Content.Outlook/G8CWG79M/Historienummers/1148.doc" TargetMode="External"/><Relationship Id="rId1039" Type="http://schemas.openxmlformats.org/officeDocument/2006/relationships/hyperlink" Target="https://boskalis-my.sharepoint.com/personal/AppData/Local/Microsoft/Windows/INetCache/Content.Outlook/G8CWG79M/Historienummers/1294.doc" TargetMode="External"/><Relationship Id="rId1246" Type="http://schemas.openxmlformats.org/officeDocument/2006/relationships/hyperlink" Target="https://boskalis-my.sharepoint.com/personal/AppData/Local/Microsoft/Windows/INetCache/Content.Outlook/G8CWG79M/Historienummers/1148.doc" TargetMode="External"/><Relationship Id="rId92" Type="http://schemas.openxmlformats.org/officeDocument/2006/relationships/hyperlink" Target="https://boskalis-my.sharepoint.com/personal/AppData/Local/Microsoft/Windows/INetCache/Content.Outlook/G8CWG79M/Setnummers/1319.doc" TargetMode="External"/><Relationship Id="rId616" Type="http://schemas.openxmlformats.org/officeDocument/2006/relationships/hyperlink" Target="https://boskalis-my.sharepoint.com/personal/AppData/Local/Microsoft/Windows/INetCache/Content.Outlook/G8CWG79M/Setnummers/1601.doc" TargetMode="External"/><Relationship Id="rId823" Type="http://schemas.openxmlformats.org/officeDocument/2006/relationships/hyperlink" Target="https://boskalis-my.sharepoint.com/Documents%20and%20Settings/adleur/Application%20Data/Microsoft/Excel/Historienummers/00071.doc" TargetMode="External"/><Relationship Id="rId255" Type="http://schemas.openxmlformats.org/officeDocument/2006/relationships/hyperlink" Target="https://boskalis-my.sharepoint.com/personal/AppData/Local/Microsoft/Windows/INetCache/Content.Outlook/G8CWG79M/Historienummers/1351.doc" TargetMode="External"/><Relationship Id="rId462" Type="http://schemas.openxmlformats.org/officeDocument/2006/relationships/hyperlink" Target="https://boskalis-my.sharepoint.com/personal/AppData/Local/Microsoft/Windows/INetCache/Content.Outlook/G8CWG79M/Setnummers/1541.doc" TargetMode="External"/><Relationship Id="rId1092" Type="http://schemas.openxmlformats.org/officeDocument/2006/relationships/hyperlink" Target="https://boskalis-my.sharepoint.com/personal/job_valstar_boskalis_com/Documents/Chatbestanden%20van%20Microsoft%20Teams/Setnummers" TargetMode="External"/><Relationship Id="rId1106" Type="http://schemas.openxmlformats.org/officeDocument/2006/relationships/hyperlink" Target="https://boskalis-my.sharepoint.com/personal/AppData/Local/Microsoft/Windows/INetCache/Content.Outlook/G8CWG79M/Historienummers/1294.doc" TargetMode="External"/><Relationship Id="rId115" Type="http://schemas.openxmlformats.org/officeDocument/2006/relationships/hyperlink" Target="https://boskalis-my.sharepoint.com/personal/AppData/Local/Microsoft/Windows/INetCache/Content.Outlook/G8CWG79M/Setnummers/1357.doc" TargetMode="External"/><Relationship Id="rId322" Type="http://schemas.openxmlformats.org/officeDocument/2006/relationships/hyperlink" Target="https://boskalis-my.sharepoint.com/personal/AppData/Local/Microsoft/Windows/INetCache/Content.Outlook/G8CWG79M/Setnummers/1420.doc" TargetMode="External"/><Relationship Id="rId767" Type="http://schemas.openxmlformats.org/officeDocument/2006/relationships/hyperlink" Target="https://boskalis-my.sharepoint.com/personal/AppData/Local/Microsoft/Windows/INetCache/Content.Outlook/G8CWG79M/Setnummers/1692.doc" TargetMode="External"/><Relationship Id="rId974" Type="http://schemas.openxmlformats.org/officeDocument/2006/relationships/hyperlink" Target="https://boskalis-my.sharepoint.com/personal/job_valstar_boskalis_com/Documents/Chatbestanden%20van%20Microsoft%20Teams/Setnummers" TargetMode="External"/><Relationship Id="rId199" Type="http://schemas.openxmlformats.org/officeDocument/2006/relationships/hyperlink" Target="https://boskalis-my.sharepoint.com/personal/AppData/Local/Microsoft/Windows/INetCache/Content.Outlook/G8CWG79M/Historienummers/1030.doc" TargetMode="External"/><Relationship Id="rId627" Type="http://schemas.openxmlformats.org/officeDocument/2006/relationships/hyperlink" Target="https://boskalis-my.sharepoint.com/personal/AppData/Local/Microsoft/Windows/INetCache/Content.Outlook/G8CWG79M/Historienummers/1390.doc" TargetMode="External"/><Relationship Id="rId834" Type="http://schemas.openxmlformats.org/officeDocument/2006/relationships/hyperlink" Target="https://boskalis-my.sharepoint.com/personal/AppData/Local/Microsoft/Windows/INetCache/Content.Outlook/G8CWG79M/Historienummers/1148.doc" TargetMode="External"/><Relationship Id="rId1257" Type="http://schemas.openxmlformats.org/officeDocument/2006/relationships/hyperlink" Target="https://boskalis-my.sharepoint.com/personal/AppData/Local/Microsoft/Windows/INetCache/Content.Outlook/G8CWG79M/Historienummers/1016.doc" TargetMode="External"/><Relationship Id="rId266" Type="http://schemas.openxmlformats.org/officeDocument/2006/relationships/hyperlink" Target="https://boskalis-my.sharepoint.com/personal/AppData/Local/Microsoft/Windows/INetCache/Content.Outlook/G8CWG79M/Historienummers/1358.doc" TargetMode="External"/><Relationship Id="rId473" Type="http://schemas.openxmlformats.org/officeDocument/2006/relationships/hyperlink" Target="https://boskalis-my.sharepoint.com/personal/AppData/Local/Microsoft/Windows/INetCache/Content.Outlook/G8CWG79M/Historienummers/1148.doc" TargetMode="External"/><Relationship Id="rId680" Type="http://schemas.openxmlformats.org/officeDocument/2006/relationships/hyperlink" Target="https://boskalis-my.sharepoint.com/personal/AppData/Local/Microsoft/Windows/INetCache/Content.Outlook/G8CWG79M/Setnummers/1676.doc" TargetMode="External"/><Relationship Id="rId901" Type="http://schemas.openxmlformats.org/officeDocument/2006/relationships/hyperlink" Target="https://boskalis-my.sharepoint.com/personal/AppData/Local/Microsoft/Windows/INetCache/Content.Outlook/G8CWG79M/Setnummers/1294.doc" TargetMode="External"/><Relationship Id="rId1117" Type="http://schemas.openxmlformats.org/officeDocument/2006/relationships/hyperlink" Target="https://boskalis-my.sharepoint.com/personal/AppData/Local/Microsoft/Windows/INetCache/Content.Outlook/G8CWG79M/Setnummers/1294.doc" TargetMode="External"/><Relationship Id="rId30" Type="http://schemas.openxmlformats.org/officeDocument/2006/relationships/hyperlink" Target="https://boskalis-my.sharepoint.com/Documents%20and%20Settings/adleur/Application%20Data/Microsoft/Excel/Setnummers/0041.doc" TargetMode="External"/><Relationship Id="rId126" Type="http://schemas.openxmlformats.org/officeDocument/2006/relationships/hyperlink" Target="https://boskalis-my.sharepoint.com/personal/AppData/Local/Microsoft/Windows/INetCache/Content.Outlook/G8CWG79M/Setnummers/1356.doc" TargetMode="External"/><Relationship Id="rId333" Type="http://schemas.openxmlformats.org/officeDocument/2006/relationships/hyperlink" Target="https://boskalis-my.sharepoint.com/personal/AppData/Local/Microsoft/Windows/INetCache/Content.Outlook/G8CWG79M/Historienummers/1462.doc" TargetMode="External"/><Relationship Id="rId540" Type="http://schemas.openxmlformats.org/officeDocument/2006/relationships/hyperlink" Target="https://boskalis-my.sharepoint.com/personal/AppData/Local/Microsoft/Windows/INetCache/Content.Outlook/G8CWG79M/Historienummers/1593.doc" TargetMode="External"/><Relationship Id="rId778" Type="http://schemas.openxmlformats.org/officeDocument/2006/relationships/hyperlink" Target="https://boskalis-my.sharepoint.com/personal/AppData/Local/Microsoft/Windows/INetCache/Content.Outlook/G8CWG79M/Historienummers/1347.doc" TargetMode="External"/><Relationship Id="rId985" Type="http://schemas.openxmlformats.org/officeDocument/2006/relationships/hyperlink" Target="https://boskalis-my.sharepoint.com/personal/job_valstar_boskalis_com/Documents/Chatbestanden%20van%20Microsoft%20Teams/Setnummers" TargetMode="External"/><Relationship Id="rId1170" Type="http://schemas.openxmlformats.org/officeDocument/2006/relationships/hyperlink" Target="https://boskalis-my.sharepoint.com/personal/AppData/Local/Microsoft/Windows/INetCache/Content.Outlook/G8CWG79M/Historienummers/1417.doc" TargetMode="External"/><Relationship Id="rId638" Type="http://schemas.openxmlformats.org/officeDocument/2006/relationships/hyperlink" Target="https://boskalis-my.sharepoint.com/personal/AppData/Local/Microsoft/Windows/INetCache/Content.Outlook/G8CWG79M/Setnummers/1660.doc" TargetMode="External"/><Relationship Id="rId845" Type="http://schemas.openxmlformats.org/officeDocument/2006/relationships/hyperlink" Target="https://boskalis-my.sharepoint.com/personal/AppData/Local/Microsoft/Windows/INetCache/Content.Outlook/G8CWG79M/Setnummers/1638.doc" TargetMode="External"/><Relationship Id="rId1030" Type="http://schemas.openxmlformats.org/officeDocument/2006/relationships/hyperlink" Target="https://boskalis-my.sharepoint.com/personal/job_valstar_boskalis_com/Documents/Chatbestanden%20van%20Microsoft%20Teams/Setnummers" TargetMode="External"/><Relationship Id="rId277" Type="http://schemas.openxmlformats.org/officeDocument/2006/relationships/hyperlink" Target="https://boskalis-my.sharepoint.com/personal/AppData/Local/Microsoft/Windows/INetCache/Content.Outlook/G8CWG79M/Historienummers/1379.doc" TargetMode="External"/><Relationship Id="rId400" Type="http://schemas.openxmlformats.org/officeDocument/2006/relationships/hyperlink" Target="https://boskalis-my.sharepoint.com/personal/AppData/Local/Microsoft/Windows/INetCache/Content.Outlook/G8CWG79M/Historienummers/132.doc" TargetMode="External"/><Relationship Id="rId484" Type="http://schemas.openxmlformats.org/officeDocument/2006/relationships/hyperlink" Target="https://boskalis-my.sharepoint.com/personal/AppData/Local/Microsoft/Windows/INetCache/Content.Outlook/G8CWG79M/Setnummers/1552.doc" TargetMode="External"/><Relationship Id="rId705" Type="http://schemas.openxmlformats.org/officeDocument/2006/relationships/hyperlink" Target="https://boskalis-my.sharepoint.com/personal/AppData/Local/Microsoft/Windows/INetCache/Content.Outlook/G8CWG79M/Historienummers/1256.doc" TargetMode="External"/><Relationship Id="rId1128" Type="http://schemas.openxmlformats.org/officeDocument/2006/relationships/hyperlink" Target="https://boskalis-my.sharepoint.com/personal/job_valstar_boskalis_com/Documents/Chatbestanden%20van%20Microsoft%20Teams/Setnummers" TargetMode="External"/><Relationship Id="rId137" Type="http://schemas.openxmlformats.org/officeDocument/2006/relationships/hyperlink" Target="https://boskalis-my.sharepoint.com/personal/AppData/Local/Microsoft/Windows/INetCache/Content.Outlook/G8CWG79M/Setnummers/1354.doc" TargetMode="External"/><Relationship Id="rId344" Type="http://schemas.openxmlformats.org/officeDocument/2006/relationships/hyperlink" Target="https://boskalis-my.sharepoint.com/personal/AppData/Local/Microsoft/Windows/INetCache/Content.Outlook/G8CWG79M/Historienummers/1467.doc" TargetMode="External"/><Relationship Id="rId691" Type="http://schemas.openxmlformats.org/officeDocument/2006/relationships/hyperlink" Target="https://boskalis-my.sharepoint.com/personal/AppData/Local/Microsoft/Windows/INetCache/Content.Outlook/G8CWG79M/Historienummers/00305.doc" TargetMode="External"/><Relationship Id="rId789" Type="http://schemas.openxmlformats.org/officeDocument/2006/relationships/hyperlink" Target="https://boskalis-my.sharepoint.com/personal/AppData/Local/Microsoft/Windows/INetCache/Content.Outlook/G8CWG79M/Setnummers/1703.doc" TargetMode="External"/><Relationship Id="rId912" Type="http://schemas.openxmlformats.org/officeDocument/2006/relationships/hyperlink" Target="https://boskalis-my.sharepoint.com/personal/AppData/Local/Microsoft/Windows/INetCache/Content.Outlook/G8CWG79M/Setnummers/1392.doc" TargetMode="External"/><Relationship Id="rId996" Type="http://schemas.openxmlformats.org/officeDocument/2006/relationships/hyperlink" Target="https://boskalis-my.sharepoint.com/personal/job_valstar_boskalis_com/Documents/Chatbestanden%20van%20Microsoft%20Teams/Setnummers" TargetMode="External"/><Relationship Id="rId41" Type="http://schemas.openxmlformats.org/officeDocument/2006/relationships/hyperlink" Target="https://boskalis-my.sharepoint.com/personal/AppData/Local/Microsoft/Windows/INetCache/Content.Outlook/G8CWG79M/Setnummers/1086.doc" TargetMode="External"/><Relationship Id="rId551" Type="http://schemas.openxmlformats.org/officeDocument/2006/relationships/hyperlink" Target="https://boskalis-my.sharepoint.com/personal/AppData/Local/Microsoft/Windows/INetCache/Content.Outlook/G8CWG79M/Setnummers/1603.doc" TargetMode="External"/><Relationship Id="rId649" Type="http://schemas.openxmlformats.org/officeDocument/2006/relationships/hyperlink" Target="https://boskalis-my.sharepoint.com/personal/AppData/Local/Microsoft/Windows/INetCache/Content.Outlook/G8CWG79M/Historienummers/1394.doc" TargetMode="External"/><Relationship Id="rId856" Type="http://schemas.openxmlformats.org/officeDocument/2006/relationships/hyperlink" Target="https://boskalis-my.sharepoint.com/personal/AppData/Local/Microsoft/Windows/INetCache/Content.Outlook/G8CWG79M/Setnummers/1528.doc" TargetMode="External"/><Relationship Id="rId1181" Type="http://schemas.openxmlformats.org/officeDocument/2006/relationships/hyperlink" Target="https://boskalis-my.sharepoint.com/personal/AppData/Local/Microsoft/Windows/INetCache/Content.Outlook/G8CWG79M/Historienummers/1417.doc" TargetMode="External"/><Relationship Id="rId190" Type="http://schemas.openxmlformats.org/officeDocument/2006/relationships/hyperlink" Target="https://boskalis-my.sharepoint.com/personal/AppData/Local/Microsoft/Windows/INetCache/Content.Outlook/G8CWG79M/Historienummers/1099.doc" TargetMode="External"/><Relationship Id="rId204" Type="http://schemas.openxmlformats.org/officeDocument/2006/relationships/hyperlink" Target="https://boskalis-my.sharepoint.com/personal/AppData/Local/Microsoft/Windows/INetCache/Content.Outlook/G8CWG79M/Historienummers/1203.doc" TargetMode="External"/><Relationship Id="rId288" Type="http://schemas.openxmlformats.org/officeDocument/2006/relationships/hyperlink" Target="https://boskalis-my.sharepoint.com/personal/AppData/Local/Microsoft/Windows/INetCache/Content.Outlook/G8CWG79M/Historienummers/1318.doc" TargetMode="External"/><Relationship Id="rId411" Type="http://schemas.openxmlformats.org/officeDocument/2006/relationships/hyperlink" Target="https://boskalis-my.sharepoint.com/personal/AppData/Local/Microsoft/Windows/INetCache/Content.Outlook/G8CWG79M/Setnummers/1511.doc" TargetMode="External"/><Relationship Id="rId509" Type="http://schemas.openxmlformats.org/officeDocument/2006/relationships/hyperlink" Target="https://boskalis-my.sharepoint.com/personal/AppData/Local/Microsoft/Windows/INetCache/Content.Outlook/G8CWG79M/Historienummers/1041.doc" TargetMode="External"/><Relationship Id="rId1041" Type="http://schemas.openxmlformats.org/officeDocument/2006/relationships/hyperlink" Target="https://boskalis-my.sharepoint.com/personal/job_valstar_boskalis_com/Documents/Chatbestanden%20van%20Microsoft%20Teams/Setnummers" TargetMode="External"/><Relationship Id="rId1139" Type="http://schemas.openxmlformats.org/officeDocument/2006/relationships/hyperlink" Target="https://boskalis-my.sharepoint.com/personal/job_valstar_boskalis_com/Documents/Chatbestanden%20van%20Microsoft%20Teams/Setnummers" TargetMode="External"/><Relationship Id="rId495" Type="http://schemas.openxmlformats.org/officeDocument/2006/relationships/hyperlink" Target="https://boskalis-my.sharepoint.com/personal/AppData/Local/Microsoft/Windows/INetCache/Content.Outlook/G8CWG79M/Historienummers/1324.doc" TargetMode="External"/><Relationship Id="rId716" Type="http://schemas.openxmlformats.org/officeDocument/2006/relationships/hyperlink" Target="https://boskalis-my.sharepoint.com/personal/AppData/Local/Microsoft/Windows/INetCache/Content.Outlook/G8CWG79M/Historienummers/1374.doc" TargetMode="External"/><Relationship Id="rId923" Type="http://schemas.openxmlformats.org/officeDocument/2006/relationships/hyperlink" Target="https://boskalis-my.sharepoint.com/personal/AppData/Local/Microsoft/Windows/INetCache/Content.Outlook/G8CWG79M/Historienummers/1417.doc" TargetMode="External"/><Relationship Id="rId52" Type="http://schemas.openxmlformats.org/officeDocument/2006/relationships/hyperlink" Target="https://boskalis-my.sharepoint.com/personal/AppData/Local/Microsoft/Windows/INetCache/Content.Outlook/G8CWG79M/Setnummers/1302.doc" TargetMode="External"/><Relationship Id="rId148" Type="http://schemas.openxmlformats.org/officeDocument/2006/relationships/hyperlink" Target="https://boskalis-my.sharepoint.com/personal/AppData/Local/Microsoft/Windows/INetCache/Content.Outlook/G8CWG79M/Setnummers/1327.doc" TargetMode="External"/><Relationship Id="rId355" Type="http://schemas.openxmlformats.org/officeDocument/2006/relationships/hyperlink" Target="https://boskalis-my.sharepoint.com/personal/AppData/Local/Microsoft/Windows/INetCache/Content.Outlook/G8CWG79M/Historienummers/1475.doc" TargetMode="External"/><Relationship Id="rId562" Type="http://schemas.openxmlformats.org/officeDocument/2006/relationships/hyperlink" Target="https://boskalis-my.sharepoint.com/personal/AppData/Local/Microsoft/Windows/INetCache/Content.Outlook/G8CWG79M/Historienummers/1292.doc" TargetMode="External"/><Relationship Id="rId1192" Type="http://schemas.openxmlformats.org/officeDocument/2006/relationships/hyperlink" Target="https://boskalis-my.sharepoint.com/personal/AppData/Local/Microsoft/Windows/INetCache/Content.Outlook/G8CWG79M/Historienummers/1294.doc" TargetMode="External"/><Relationship Id="rId1206" Type="http://schemas.openxmlformats.org/officeDocument/2006/relationships/hyperlink" Target="https://boskalis-my.sharepoint.com/personal/AppData/Local/Microsoft/Windows/INetCache/Content.Outlook/G8CWG79M/Setnummers/1613.doc" TargetMode="External"/><Relationship Id="rId215" Type="http://schemas.openxmlformats.org/officeDocument/2006/relationships/hyperlink" Target="https://boskalis-my.sharepoint.com/personal/AppData/Local/Microsoft/Windows/INetCache/Content.Outlook/G8CWG79M/Historienummers/00275.doc" TargetMode="External"/><Relationship Id="rId422" Type="http://schemas.openxmlformats.org/officeDocument/2006/relationships/hyperlink" Target="https://boskalis-my.sharepoint.com/Documents%20and%20Settings/adleur/Application%20Data/Microsoft/Excel/Historienummers/00068.doc" TargetMode="External"/><Relationship Id="rId867" Type="http://schemas.openxmlformats.org/officeDocument/2006/relationships/hyperlink" Target="https://boskalis-my.sharepoint.com/personal/AppData/Local/Microsoft/Windows/INetCache/Content.Outlook/G8CWG79M/Historienummers/1045.doc" TargetMode="External"/><Relationship Id="rId1052" Type="http://schemas.openxmlformats.org/officeDocument/2006/relationships/hyperlink" Target="https://boskalis-my.sharepoint.com/personal/AppData/Local/Microsoft/Windows/INetCache/Content.Outlook/G8CWG79M/Historienummers/1294.doc" TargetMode="External"/><Relationship Id="rId299" Type="http://schemas.openxmlformats.org/officeDocument/2006/relationships/hyperlink" Target="https://boskalis-my.sharepoint.com/personal/AppData/Local/Microsoft/Windows/INetCache/Content.Outlook/G8CWG79M/Historienummers/0248.doc" TargetMode="External"/><Relationship Id="rId727" Type="http://schemas.openxmlformats.org/officeDocument/2006/relationships/hyperlink" Target="https://boskalis-my.sharepoint.com/personal/AppData/Local/Microsoft/Windows/INetCache/Content.Outlook/G8CWG79M/Historienummers/1250.doc" TargetMode="External"/><Relationship Id="rId934" Type="http://schemas.openxmlformats.org/officeDocument/2006/relationships/hyperlink" Target="https://boskalis-my.sharepoint.com/personal/job_valstar_boskalis_com/Documents/Chatbestanden%20van%20Microsoft%20Teams/Setnummers" TargetMode="External"/><Relationship Id="rId63" Type="http://schemas.openxmlformats.org/officeDocument/2006/relationships/hyperlink" Target="https://boskalis-my.sharepoint.com/personal/AppData/Local/Microsoft/Windows/INetCache/Content.Outlook/G8CWG79M/Setnummers/1088.doc" TargetMode="External"/><Relationship Id="rId159" Type="http://schemas.openxmlformats.org/officeDocument/2006/relationships/hyperlink" Target="https://boskalis-my.sharepoint.com/personal/AppData/Local/Microsoft/Windows/INetCache/Content.Outlook/G8CWG79M/Historienummers/1052.doc" TargetMode="External"/><Relationship Id="rId366" Type="http://schemas.openxmlformats.org/officeDocument/2006/relationships/hyperlink" Target="https://boskalis-my.sharepoint.com/personal/AppData/Local/Microsoft/Windows/INetCache/Content.Outlook/G8CWG79M/Historienummers/0248.doc" TargetMode="External"/><Relationship Id="rId573" Type="http://schemas.openxmlformats.org/officeDocument/2006/relationships/hyperlink" Target="https://boskalis-my.sharepoint.com/personal/AppData/Local/Microsoft/Windows/INetCache/Content.Outlook/G8CWG79M/Setnummers/1624.doc" TargetMode="External"/><Relationship Id="rId780" Type="http://schemas.openxmlformats.org/officeDocument/2006/relationships/hyperlink" Target="https://boskalis-my.sharepoint.com/personal/AppData/Local/Microsoft/Windows/INetCache/Content.Outlook/G8CWG79M/Historienummers/1347.doc" TargetMode="External"/><Relationship Id="rId1217" Type="http://schemas.openxmlformats.org/officeDocument/2006/relationships/hyperlink" Target="https://boskalis-my.sharepoint.com/personal/AppData/Local/Microsoft/Windows/INetCache/Content.Outlook/G8CWG79M/Setnummers/1638.doc" TargetMode="External"/><Relationship Id="rId226" Type="http://schemas.openxmlformats.org/officeDocument/2006/relationships/hyperlink" Target="https://boskalis-my.sharepoint.com/personal/AppData/Local/Microsoft/Windows/INetCache/Content.Outlook/G8CWG79M/Historienummers/1292.doc" TargetMode="External"/><Relationship Id="rId433" Type="http://schemas.openxmlformats.org/officeDocument/2006/relationships/hyperlink" Target="https://boskalis-my.sharepoint.com/personal/AppData/Local/Microsoft/Windows/INetCache/Content.Outlook/G8CWG79M/Setnummers/1523.doc" TargetMode="External"/><Relationship Id="rId878" Type="http://schemas.openxmlformats.org/officeDocument/2006/relationships/hyperlink" Target="https://boskalis-my.sharepoint.com/Documents%20and%20Settings/adleur/Application%20Data/Microsoft/Excel/Setnummers/0306.doc" TargetMode="External"/><Relationship Id="rId1063" Type="http://schemas.openxmlformats.org/officeDocument/2006/relationships/hyperlink" Target="https://boskalis-my.sharepoint.com/personal/job_valstar_boskalis_com/Documents/Chatbestanden%20van%20Microsoft%20Teams/Setnummers" TargetMode="External"/><Relationship Id="rId640" Type="http://schemas.openxmlformats.org/officeDocument/2006/relationships/hyperlink" Target="https://boskalis-my.sharepoint.com/personal/AppData/Local/Microsoft/Windows/INetCache/Content.Outlook/G8CWG79M/Setnummers/1661.doc" TargetMode="External"/><Relationship Id="rId738" Type="http://schemas.openxmlformats.org/officeDocument/2006/relationships/hyperlink" Target="https://boskalis-my.sharepoint.com/aleu/AppData/Roaming/Microsoft/Excel/Historienummers/1302.doc" TargetMode="External"/><Relationship Id="rId945" Type="http://schemas.openxmlformats.org/officeDocument/2006/relationships/hyperlink" Target="https://boskalis-my.sharepoint.com/personal/AppData/Local/Microsoft/Windows/INetCache/Content.Outlook/G8CWG79M/Historienummers/1148.doc" TargetMode="External"/><Relationship Id="rId74" Type="http://schemas.openxmlformats.org/officeDocument/2006/relationships/hyperlink" Target="https://boskalis-my.sharepoint.com/personal/AppData/Local/Microsoft/Windows/INetCache/Content.Outlook/G8CWG79M/Setnummers/1122.doc" TargetMode="External"/><Relationship Id="rId377" Type="http://schemas.openxmlformats.org/officeDocument/2006/relationships/hyperlink" Target="https://boskalis-my.sharepoint.com/Documents%20and%20Settings/adleur/Application%20Data/Microsoft/Excel/Historienummers/00280.doc" TargetMode="External"/><Relationship Id="rId500" Type="http://schemas.openxmlformats.org/officeDocument/2006/relationships/hyperlink" Target="https://boskalis-my.sharepoint.com/personal/AppData/Local/Microsoft/Windows/INetCache/Content.Outlook/G8CWG79M/Setnummers/1565.doc" TargetMode="External"/><Relationship Id="rId584" Type="http://schemas.openxmlformats.org/officeDocument/2006/relationships/hyperlink" Target="https://boskalis-my.sharepoint.com/personal/AppData/Local/Microsoft/Windows/INetCache/Content.Outlook/G8CWG79M/Historienummers/1324.doc" TargetMode="External"/><Relationship Id="rId805" Type="http://schemas.openxmlformats.org/officeDocument/2006/relationships/hyperlink" Target="https://boskalis-my.sharepoint.com/Documents%20and%20Settings/adleur/Application%20Data/Microsoft/Excel/Historienummers/00071.doc" TargetMode="External"/><Relationship Id="rId1130" Type="http://schemas.openxmlformats.org/officeDocument/2006/relationships/hyperlink" Target="https://boskalis-my.sharepoint.com/personal/AppData/Local/Microsoft/Windows/INetCache/Content.Outlook/G8CWG79M/Historienummers/1294.doc" TargetMode="External"/><Relationship Id="rId1228" Type="http://schemas.openxmlformats.org/officeDocument/2006/relationships/hyperlink" Target="https://boskalis-my.sharepoint.com/personal/AppData/Local/Microsoft/Windows/INetCache/Content.Outlook/G8CWG79M/Setnummers/1125.doc" TargetMode="External"/><Relationship Id="rId5" Type="http://schemas.openxmlformats.org/officeDocument/2006/relationships/hyperlink" Target="https://boskalis-my.sharepoint.com/Documents%20and%20Settings/adleur/Application%20Data/Microsoft/Excel/Historienummers/00287.doc" TargetMode="External"/><Relationship Id="rId237" Type="http://schemas.openxmlformats.org/officeDocument/2006/relationships/hyperlink" Target="https://boskalis-my.sharepoint.com/personal/AppData/Local/Microsoft/Windows/INetCache/Content.Outlook/G8CWG79M/Historienummers/1327.doc" TargetMode="External"/><Relationship Id="rId791" Type="http://schemas.openxmlformats.org/officeDocument/2006/relationships/hyperlink" Target="https://boskalis-my.sharepoint.com/personal/AppData/Local/Microsoft/Windows/INetCache/Content.Outlook/G8CWG79M/Setnummers/1704.doc" TargetMode="External"/><Relationship Id="rId889" Type="http://schemas.openxmlformats.org/officeDocument/2006/relationships/hyperlink" Target="https://boskalis-my.sharepoint.com/personal/AppData/Local/Microsoft/Windows/INetCache/Content.Outlook/G8CWG79M/Historienummers/1183.doc" TargetMode="External"/><Relationship Id="rId1074" Type="http://schemas.openxmlformats.org/officeDocument/2006/relationships/hyperlink" Target="https://boskalis-my.sharepoint.com/personal/AppData/Local/Microsoft/Windows/INetCache/Content.Outlook/G8CWG79M/Historienummers/1294.doc" TargetMode="External"/><Relationship Id="rId444" Type="http://schemas.openxmlformats.org/officeDocument/2006/relationships/hyperlink" Target="https://boskalis-my.sharepoint.com/personal/AppData/Local/Microsoft/Windows/INetCache/Content.Outlook/G8CWG79M/Historienummers/1528.doc" TargetMode="External"/><Relationship Id="rId651" Type="http://schemas.openxmlformats.org/officeDocument/2006/relationships/hyperlink" Target="https://boskalis-my.sharepoint.com/personal/AppData/Local/Microsoft/Windows/INetCache/Content.Outlook/G8CWG79M/Historienummers/411.doc" TargetMode="External"/><Relationship Id="rId749" Type="http://schemas.openxmlformats.org/officeDocument/2006/relationships/hyperlink" Target="https://boskalis-my.sharepoint.com/Documents%20and%20Settings/adleur/Application%20Data/Microsoft/Excel/Setnummers/0041.doc" TargetMode="External"/><Relationship Id="rId290" Type="http://schemas.openxmlformats.org/officeDocument/2006/relationships/hyperlink" Target="https://boskalis-my.sharepoint.com/personal/AppData/Local/Microsoft/Windows/INetCache/Content.Outlook/G8CWG79M/Setnummers/1401.doc" TargetMode="External"/><Relationship Id="rId304" Type="http://schemas.openxmlformats.org/officeDocument/2006/relationships/hyperlink" Target="https://boskalis-my.sharepoint.com/personal/AppData/Local/Microsoft/Windows/INetCache/Content.Outlook/G8CWG79M/Setnummers/1394.doc" TargetMode="External"/><Relationship Id="rId388" Type="http://schemas.openxmlformats.org/officeDocument/2006/relationships/hyperlink" Target="https://boskalis-my.sharepoint.com/personal/AppData/Local/Microsoft/Windows/INetCache/Content.Outlook/G8CWG79M/Historienummers/00275.doc" TargetMode="External"/><Relationship Id="rId511" Type="http://schemas.openxmlformats.org/officeDocument/2006/relationships/hyperlink" Target="https://boskalis-my.sharepoint.com/personal/AppData/Local/Microsoft/Windows/INetCache/Content.Outlook/G8CWG79M/Historienummers/1324.doc" TargetMode="External"/><Relationship Id="rId609" Type="http://schemas.openxmlformats.org/officeDocument/2006/relationships/hyperlink" Target="https://boskalis-my.sharepoint.com/personal/AppData/Local/Microsoft/Windows/INetCache/Content.Outlook/G8CWG79M/Setnummers/1638.doc" TargetMode="External"/><Relationship Id="rId956" Type="http://schemas.openxmlformats.org/officeDocument/2006/relationships/hyperlink" Target="https://boskalis-my.sharepoint.com/personal/AppData/Local/Microsoft/Windows/INetCache/Content.Outlook/G8CWG79M/Setnummers/1587.doc" TargetMode="External"/><Relationship Id="rId1141" Type="http://schemas.openxmlformats.org/officeDocument/2006/relationships/hyperlink" Target="https://boskalis-my.sharepoint.com/personal/AppData/Local/Microsoft/Windows/INetCache/Content.Outlook/G8CWG79M/Setnummers/1294.doc" TargetMode="External"/><Relationship Id="rId1239" Type="http://schemas.openxmlformats.org/officeDocument/2006/relationships/hyperlink" Target="https://boskalis-my.sharepoint.com/personal/AppData/Local/Microsoft/Windows/INetCache/Content.Outlook/G8CWG79M/Historienummers/1169.doc" TargetMode="External"/><Relationship Id="rId85" Type="http://schemas.openxmlformats.org/officeDocument/2006/relationships/hyperlink" Target="https://boskalis-my.sharepoint.com/personal/AppData/Local/Microsoft/Windows/INetCache/Content.Outlook/G8CWG79M/Setnummers/1082.doc" TargetMode="External"/><Relationship Id="rId150" Type="http://schemas.openxmlformats.org/officeDocument/2006/relationships/hyperlink" Target="https://boskalis-my.sharepoint.com/personal/AppData/Local/Microsoft/Windows/INetCache/Content.Outlook/G8CWG79M/Setnummers/1333.doc" TargetMode="External"/><Relationship Id="rId595" Type="http://schemas.openxmlformats.org/officeDocument/2006/relationships/hyperlink" Target="https://boskalis-my.sharepoint.com/personal/AppData/Local/Microsoft/Windows/INetCache/Content.Outlook/G8CWG79M/Setnummers/1633.doc" TargetMode="External"/><Relationship Id="rId816" Type="http://schemas.openxmlformats.org/officeDocument/2006/relationships/hyperlink" Target="https://boskalis-my.sharepoint.com/personal/AppData/Local/Microsoft/Windows/INetCache/Content.Outlook/G8CWG79M/Historienummers/1528.doc" TargetMode="External"/><Relationship Id="rId1001" Type="http://schemas.openxmlformats.org/officeDocument/2006/relationships/hyperlink" Target="https://boskalis-my.sharepoint.com/personal/job_valstar_boskalis_com/Documents/Chatbestanden%20van%20Microsoft%20Teams/Setnummers" TargetMode="External"/><Relationship Id="rId248" Type="http://schemas.openxmlformats.org/officeDocument/2006/relationships/hyperlink" Target="https://boskalis-my.sharepoint.com/personal/AppData/Local/Microsoft/Windows/INetCache/Content.Outlook/G8CWG79M/Historienummers/1344.doc" TargetMode="External"/><Relationship Id="rId455" Type="http://schemas.openxmlformats.org/officeDocument/2006/relationships/hyperlink" Target="https://boskalis-my.sharepoint.com/personal/AppData/Local/Microsoft/Windows/INetCache/Content.Outlook/G8CWG79M/Setnummers/1535.doc" TargetMode="External"/><Relationship Id="rId662" Type="http://schemas.openxmlformats.org/officeDocument/2006/relationships/hyperlink" Target="https://boskalis-my.sharepoint.com/aleu/AppData/Roaming/Microsoft/Excel/Historienummers/1400.doc" TargetMode="External"/><Relationship Id="rId1085" Type="http://schemas.openxmlformats.org/officeDocument/2006/relationships/hyperlink" Target="https://boskalis-my.sharepoint.com/personal/AppData/Local/Microsoft/Windows/INetCache/Content.Outlook/G8CWG79M/Setnummers/1294.doc" TargetMode="External"/><Relationship Id="rId12" Type="http://schemas.openxmlformats.org/officeDocument/2006/relationships/hyperlink" Target="https://boskalis-my.sharepoint.com/Documents%20and%20Settings/adleur/Application%20Data/Microsoft/Excel/Historienummers/00071.doc" TargetMode="External"/><Relationship Id="rId108" Type="http://schemas.openxmlformats.org/officeDocument/2006/relationships/hyperlink" Target="https://boskalis-my.sharepoint.com/personal/AppData/Local/Microsoft/Windows/INetCache/Content.Outlook/G8CWG79M/Setnummers/1255.doc" TargetMode="External"/><Relationship Id="rId315" Type="http://schemas.openxmlformats.org/officeDocument/2006/relationships/hyperlink" Target="https://boskalis-my.sharepoint.com/personal/AppData/Local/Microsoft/Windows/INetCache/Content.Outlook/G8CWG79M/Historienummers/1414.doc" TargetMode="External"/><Relationship Id="rId522" Type="http://schemas.openxmlformats.org/officeDocument/2006/relationships/hyperlink" Target="https://boskalis-my.sharepoint.com/personal/AppData/Local/Microsoft/Windows/INetCache/Content.Outlook/G8CWG79M/Setnummers/1582.doc" TargetMode="External"/><Relationship Id="rId967" Type="http://schemas.openxmlformats.org/officeDocument/2006/relationships/hyperlink" Target="https://boskalis-my.sharepoint.com/personal/AppData/Local/Microsoft/Windows/INetCache/Content.Outlook/G8CWG79M/Historienummers/1294.doc" TargetMode="External"/><Relationship Id="rId1152" Type="http://schemas.openxmlformats.org/officeDocument/2006/relationships/hyperlink" Target="https://boskalis-my.sharepoint.com/personal/job_valstar_boskalis_com/Documents/Chatbestanden%20van%20Microsoft%20Teams/Setnummers" TargetMode="External"/><Relationship Id="rId96" Type="http://schemas.openxmlformats.org/officeDocument/2006/relationships/hyperlink" Target="https://boskalis-my.sharepoint.com/personal/AppData/Local/Microsoft/Windows/INetCache/Content.Outlook/G8CWG79M/Setnummers/1240.doc" TargetMode="External"/><Relationship Id="rId161" Type="http://schemas.openxmlformats.org/officeDocument/2006/relationships/hyperlink" Target="https://boskalis-my.sharepoint.com/personal/AppData/Local/Microsoft/Windows/INetCache/Content.Outlook/G8CWG79M/Historienummers/1178.doc" TargetMode="External"/><Relationship Id="rId399" Type="http://schemas.openxmlformats.org/officeDocument/2006/relationships/hyperlink" Target="https://boskalis-my.sharepoint.com/personal/AppData/Local/Microsoft/Windows/INetCache/Content.Outlook/G8CWG79M/Setnummers/1502.doc" TargetMode="External"/><Relationship Id="rId827" Type="http://schemas.openxmlformats.org/officeDocument/2006/relationships/hyperlink" Target="https://boskalis-my.sharepoint.com/personal/AppData/Local/Microsoft/Windows/INetCache/Content.Outlook/G8CWG79M/Setnummers/1752.doc" TargetMode="External"/><Relationship Id="rId1012" Type="http://schemas.openxmlformats.org/officeDocument/2006/relationships/hyperlink" Target="https://boskalis-my.sharepoint.com/personal/job_valstar_boskalis_com/Documents/Chatbestanden%20van%20Microsoft%20Teams/Setnummers" TargetMode="External"/><Relationship Id="rId259" Type="http://schemas.openxmlformats.org/officeDocument/2006/relationships/hyperlink" Target="https://boskalis-my.sharepoint.com/personal/AppData/Local/Microsoft/Windows/INetCache/Content.Outlook/G8CWG79M/Historienummers/1135.doc" TargetMode="External"/><Relationship Id="rId466" Type="http://schemas.openxmlformats.org/officeDocument/2006/relationships/hyperlink" Target="https://boskalis-my.sharepoint.com/personal/AppData/Local/Microsoft/Windows/INetCache/Content.Outlook/G8CWG79M/Setnummers/1543.doc" TargetMode="External"/><Relationship Id="rId673" Type="http://schemas.openxmlformats.org/officeDocument/2006/relationships/hyperlink" Target="https://boskalis-my.sharepoint.com/personal/AppData/Local/Microsoft/Windows/INetCache/Content.Outlook/G8CWG79M/Historienummers/1045.doc" TargetMode="External"/><Relationship Id="rId880" Type="http://schemas.openxmlformats.org/officeDocument/2006/relationships/hyperlink" Target="https://boskalis-my.sharepoint.com/personal/AppData/Local/Microsoft/Windows/INetCache/Content.Outlook/G8CWG79M/Historienummers/00374.doc" TargetMode="External"/><Relationship Id="rId1096" Type="http://schemas.openxmlformats.org/officeDocument/2006/relationships/hyperlink" Target="https://boskalis-my.sharepoint.com/personal/job_valstar_boskalis_com/Documents/Chatbestanden%20van%20Microsoft%20Teams/Setnummers" TargetMode="External"/><Relationship Id="rId23" Type="http://schemas.openxmlformats.org/officeDocument/2006/relationships/hyperlink" Target="https://boskalis-my.sharepoint.com/Documents%20and%20Settings/adleur/Application%20Data/Microsoft/Excel/Setnummers/0337.doc" TargetMode="External"/><Relationship Id="rId119" Type="http://schemas.openxmlformats.org/officeDocument/2006/relationships/hyperlink" Target="https://boskalis-my.sharepoint.com/personal/AppData/Local/Microsoft/Windows/INetCache/Content.Outlook/G8CWG79M/Setnummers/1472.doc" TargetMode="External"/><Relationship Id="rId326" Type="http://schemas.openxmlformats.org/officeDocument/2006/relationships/hyperlink" Target="https://boskalis-my.sharepoint.com/personal/AppData/Local/Microsoft/Windows/INetCache/Content.Outlook/G8CWG79M/Setnummers/1422.doc" TargetMode="External"/><Relationship Id="rId533" Type="http://schemas.openxmlformats.org/officeDocument/2006/relationships/hyperlink" Target="https://boskalis-my.sharepoint.com/personal/AppData/Local/Microsoft/Windows/INetCache/Content.Outlook/G8CWG79M/Historienummers/1324.doc" TargetMode="External"/><Relationship Id="rId978" Type="http://schemas.openxmlformats.org/officeDocument/2006/relationships/hyperlink" Target="https://boskalis-my.sharepoint.com/personal/job_valstar_boskalis_com/Documents/Chatbestanden%20van%20Microsoft%20Teams/Setnummers" TargetMode="External"/><Relationship Id="rId1163" Type="http://schemas.openxmlformats.org/officeDocument/2006/relationships/hyperlink" Target="https://boskalis-my.sharepoint.com/personal/AppData/Local/Microsoft/Windows/INetCache/Content.Outlook/G8CWG79M/Historienummers/1294.doc" TargetMode="External"/><Relationship Id="rId740" Type="http://schemas.openxmlformats.org/officeDocument/2006/relationships/hyperlink" Target="https://boskalis-my.sharepoint.com/personal/AppData/Local/Microsoft/Windows/INetCache/Content.Outlook/G8CWG79M/Historienummers/1375.doc" TargetMode="External"/><Relationship Id="rId838" Type="http://schemas.openxmlformats.org/officeDocument/2006/relationships/hyperlink" Target="https://boskalis-my.sharepoint.com/personal/AppData/Local/Microsoft/Windows/INetCache/Content.Outlook/G8CWG79M/Historienummers/1148.doc" TargetMode="External"/><Relationship Id="rId1023" Type="http://schemas.openxmlformats.org/officeDocument/2006/relationships/hyperlink" Target="https://boskalis-my.sharepoint.com/personal/AppData/Local/Microsoft/Windows/INetCache/Content.Outlook/G8CWG79M/Historienummers/1294.doc" TargetMode="External"/><Relationship Id="rId172" Type="http://schemas.openxmlformats.org/officeDocument/2006/relationships/hyperlink" Target="https://boskalis-my.sharepoint.com/personal/AppData/Local/Microsoft/Windows/INetCache/Content.Outlook/G8CWG79M/Historienummers/1012.doc" TargetMode="External"/><Relationship Id="rId477" Type="http://schemas.openxmlformats.org/officeDocument/2006/relationships/hyperlink" Target="https://boskalis-my.sharepoint.com/personal/AppData/Local/Microsoft/Windows/INetCache/Content.Outlook/G8CWG79M/Historienummers/1148.doc" TargetMode="External"/><Relationship Id="rId600" Type="http://schemas.openxmlformats.org/officeDocument/2006/relationships/hyperlink" Target="https://boskalis-my.sharepoint.com/personal/AppData/Local/Microsoft/Windows/INetCache/Content.Outlook/G8CWG79M/Setnummers/1631.doc" TargetMode="External"/><Relationship Id="rId684" Type="http://schemas.openxmlformats.org/officeDocument/2006/relationships/hyperlink" Target="https://boskalis-my.sharepoint.com/personal/AppData/Local/Microsoft/Windows/INetCache/Content.Outlook/G8CWG79M/Setnummers/1392.doc" TargetMode="External"/><Relationship Id="rId1230" Type="http://schemas.openxmlformats.org/officeDocument/2006/relationships/hyperlink" Target="https://boskalis-my.sharepoint.com/personal/AppData/Local/Microsoft/Windows/INetCache/Content.Outlook/G8CWG79M/Setnummers/1125.doc" TargetMode="External"/><Relationship Id="rId337" Type="http://schemas.openxmlformats.org/officeDocument/2006/relationships/hyperlink" Target="https://boskalis-my.sharepoint.com/personal/AppData/Local/Microsoft/Windows/INetCache/Content.Outlook/G8CWG79M/Setnummers/1260.doc" TargetMode="External"/><Relationship Id="rId891" Type="http://schemas.openxmlformats.org/officeDocument/2006/relationships/hyperlink" Target="https://boskalis-my.sharepoint.com/personal/AppData/Local/Microsoft/Windows/INetCache/Content.Outlook/G8CWG79M/Historienummers/1374.doc" TargetMode="External"/><Relationship Id="rId905" Type="http://schemas.openxmlformats.org/officeDocument/2006/relationships/hyperlink" Target="https://boskalis-my.sharepoint.com/personal/job_valstar_boskalis_com/Documents/Chatbestanden%20van%20Microsoft%20Teams/Setnummers" TargetMode="External"/><Relationship Id="rId989" Type="http://schemas.openxmlformats.org/officeDocument/2006/relationships/hyperlink" Target="https://boskalis-my.sharepoint.com/personal/job_valstar_boskalis_com/Documents/Chatbestanden%20van%20Microsoft%20Teams/Setnummers" TargetMode="External"/><Relationship Id="rId34" Type="http://schemas.openxmlformats.org/officeDocument/2006/relationships/hyperlink" Target="https://boskalis-my.sharepoint.com/personal/AppData/Local/Microsoft/Windows/INetCache/Content.Outlook/G8CWG79M/Setnummers/1385.doc" TargetMode="External"/><Relationship Id="rId544" Type="http://schemas.openxmlformats.org/officeDocument/2006/relationships/hyperlink" Target="https://boskalis-my.sharepoint.com/personal/AppData/Local/Microsoft/Windows/INetCache/Content.Outlook/G8CWG79M/Historienummers/1374.doc" TargetMode="External"/><Relationship Id="rId751" Type="http://schemas.openxmlformats.org/officeDocument/2006/relationships/hyperlink" Target="https://boskalis-my.sharepoint.com/andre_kies_boskalis_com/Documents/Boskalis%20SMIT%20%20Fleet%20info/Rigging/Hijsmateriaal%20bokken%20(D)%2010-09-2018/Historienummers/1045.doc" TargetMode="External"/><Relationship Id="rId849" Type="http://schemas.openxmlformats.org/officeDocument/2006/relationships/hyperlink" Target="https://boskalis-my.sharepoint.com/personal/AppData/Local/Microsoft/Windows/INetCache/Content.Outlook/G8CWG79M/Historienummers/1392.doc" TargetMode="External"/><Relationship Id="rId1174" Type="http://schemas.openxmlformats.org/officeDocument/2006/relationships/hyperlink" Target="https://boskalis-my.sharepoint.com/personal/AppData/Local/Microsoft/Windows/INetCache/Content.Outlook/G8CWG79M/Setnummers/1613.doc" TargetMode="External"/><Relationship Id="rId183" Type="http://schemas.openxmlformats.org/officeDocument/2006/relationships/hyperlink" Target="https://boskalis-my.sharepoint.com/personal/AppData/Local/Microsoft/Windows/INetCache/Content.Outlook/G8CWG79M/Historienummers/1410.doc" TargetMode="External"/><Relationship Id="rId390" Type="http://schemas.openxmlformats.org/officeDocument/2006/relationships/hyperlink" Target="https://boskalis-my.sharepoint.com/Documents%20and%20Settings/adleur/Application%20Data/Microsoft/Excel/Historienummers/00280.doc" TargetMode="External"/><Relationship Id="rId404" Type="http://schemas.openxmlformats.org/officeDocument/2006/relationships/hyperlink" Target="https://boskalis-my.sharepoint.com/personal/AppData/Local/Microsoft/Windows/INetCache/Content.Outlook/G8CWG79M/Historienummers/1339.doc" TargetMode="External"/><Relationship Id="rId611" Type="http://schemas.openxmlformats.org/officeDocument/2006/relationships/hyperlink" Target="https://boskalis-my.sharepoint.com/personal/AppData/Local/Microsoft/Windows/INetCache/Content.Outlook/G8CWG79M/Setnummers/1643.doc" TargetMode="External"/><Relationship Id="rId1034" Type="http://schemas.openxmlformats.org/officeDocument/2006/relationships/hyperlink" Target="https://boskalis-my.sharepoint.com/personal/job_valstar_boskalis_com/Documents/Chatbestanden%20van%20Microsoft%20Teams/Setnummers" TargetMode="External"/><Relationship Id="rId1241" Type="http://schemas.openxmlformats.org/officeDocument/2006/relationships/hyperlink" Target="https://boskalis-my.sharepoint.com/personal/AppData/Local/Microsoft/Windows/INetCache/Content.Outlook/G8CWG79M/Historienummers/1045.doc" TargetMode="External"/><Relationship Id="rId250" Type="http://schemas.openxmlformats.org/officeDocument/2006/relationships/hyperlink" Target="https://boskalis-my.sharepoint.com/personal/AppData/Local/Microsoft/Windows/INetCache/Content.Outlook/G8CWG79M/Historienummers/1346.doc" TargetMode="External"/><Relationship Id="rId488" Type="http://schemas.openxmlformats.org/officeDocument/2006/relationships/hyperlink" Target="https://boskalis-my.sharepoint.com/personal/AppData/Local/Microsoft/Windows/INetCache/Content.Outlook/G8CWG79M/Setnummers/1555.doc" TargetMode="External"/><Relationship Id="rId695" Type="http://schemas.openxmlformats.org/officeDocument/2006/relationships/hyperlink" Target="https://boskalis-my.sharepoint.com/personal/AppData/Local/Microsoft/Windows/INetCache/Content.Outlook/G8CWG79M/Historienummers/1347.doc" TargetMode="External"/><Relationship Id="rId709" Type="http://schemas.openxmlformats.org/officeDocument/2006/relationships/hyperlink" Target="https://boskalis-my.sharepoint.com/personal/AppData/Local/Microsoft/Windows/INetCache/Content.Outlook/G8CWG79M/Setnummers/1713.doc" TargetMode="External"/><Relationship Id="rId916" Type="http://schemas.openxmlformats.org/officeDocument/2006/relationships/hyperlink" Target="https://boskalis-my.sharepoint.com/personal/AppData/Local/Microsoft/Windows/INetCache/Content.Outlook/G8CWG79M/Setnummers/1661.doc" TargetMode="External"/><Relationship Id="rId1101" Type="http://schemas.openxmlformats.org/officeDocument/2006/relationships/hyperlink" Target="https://boskalis-my.sharepoint.com/personal/AppData/Local/Microsoft/Windows/INetCache/Content.Outlook/G8CWG79M/Setnummers/1294.doc" TargetMode="External"/><Relationship Id="rId45" Type="http://schemas.openxmlformats.org/officeDocument/2006/relationships/hyperlink" Target="https://boskalis-my.sharepoint.com/personal/AppData/Local/Microsoft/Windows/INetCache/Content.Outlook/G8CWG79M/Setnummers/1187.doc" TargetMode="External"/><Relationship Id="rId110" Type="http://schemas.openxmlformats.org/officeDocument/2006/relationships/hyperlink" Target="https://boskalis-my.sharepoint.com/personal/AppData/Local/Microsoft/Windows/INetCache/Content.Outlook/G8CWG79M/Setnummers/1294.doc" TargetMode="External"/><Relationship Id="rId348" Type="http://schemas.openxmlformats.org/officeDocument/2006/relationships/hyperlink" Target="https://boskalis-my.sharepoint.com/personal/AppData/Local/Microsoft/Windows/INetCache/Content.Outlook/G8CWG79M/Historienummers/1347.doc" TargetMode="External"/><Relationship Id="rId555" Type="http://schemas.openxmlformats.org/officeDocument/2006/relationships/hyperlink" Target="https://boskalis-my.sharepoint.com/personal/AppData/Local/Microsoft/Windows/INetCache/Content.Outlook/G8CWG79M/Setnummers/1605.doc" TargetMode="External"/><Relationship Id="rId762" Type="http://schemas.openxmlformats.org/officeDocument/2006/relationships/hyperlink" Target="https://boskalis-my.sharepoint.com/personal/AppData/Local/Microsoft/Windows/INetCache/Content.Outlook/G8CWG79M/Historienummers/1148.doc" TargetMode="External"/><Relationship Id="rId1185" Type="http://schemas.openxmlformats.org/officeDocument/2006/relationships/hyperlink" Target="https://boskalis-my.sharepoint.com/personal/AppData/Local/Microsoft/Windows/INetCache/Content.Outlook/G8CWG79M/Historienummers/1026.doc" TargetMode="External"/><Relationship Id="rId194" Type="http://schemas.openxmlformats.org/officeDocument/2006/relationships/hyperlink" Target="https://boskalis-my.sharepoint.com/personal/AppData/Local/Microsoft/Windows/INetCache/Content.Outlook/G8CWG79M/Historienummers/1029.doc" TargetMode="External"/><Relationship Id="rId208" Type="http://schemas.openxmlformats.org/officeDocument/2006/relationships/hyperlink" Target="https://boskalis-my.sharepoint.com/personal/AppData/Local/Microsoft/Windows/INetCache/Content.Outlook/G8CWG79M/Historienummers/00323.doc" TargetMode="External"/><Relationship Id="rId415" Type="http://schemas.openxmlformats.org/officeDocument/2006/relationships/hyperlink" Target="https://boskalis-my.sharepoint.com/personal/AppData/Local/Microsoft/Windows/INetCache/Content.Outlook/G8CWG79M/Setnummers/1513.doc" TargetMode="External"/><Relationship Id="rId622" Type="http://schemas.openxmlformats.org/officeDocument/2006/relationships/hyperlink" Target="https://boskalis-my.sharepoint.com/personal/AppData/Local/Microsoft/Windows/INetCache/Content.Outlook/G8CWG79M/Historienummers/1045.doc" TargetMode="External"/><Relationship Id="rId1045" Type="http://schemas.openxmlformats.org/officeDocument/2006/relationships/hyperlink" Target="https://boskalis-my.sharepoint.com/personal/job_valstar_boskalis_com/Documents/Chatbestanden%20van%20Microsoft%20Teams/Setnummers" TargetMode="External"/><Relationship Id="rId1252" Type="http://schemas.openxmlformats.org/officeDocument/2006/relationships/hyperlink" Target="https://boskalis-my.sharepoint.com/personal/AppData/Local/Microsoft/Windows/INetCache/Content.Outlook/G8CWG79M/Setnummers/1125.doc" TargetMode="External"/><Relationship Id="rId261" Type="http://schemas.openxmlformats.org/officeDocument/2006/relationships/hyperlink" Target="https://boskalis-my.sharepoint.com/personal/AppData/Local/Microsoft/Windows/INetCache/Content.Outlook/G8CWG79M/Historienummers/1353.doc" TargetMode="External"/><Relationship Id="rId499" Type="http://schemas.openxmlformats.org/officeDocument/2006/relationships/hyperlink" Target="https://boskalis-my.sharepoint.com/personal/AppData/Local/Microsoft/Windows/INetCache/Content.Outlook/G8CWG79M/Historienummers/1374.doc" TargetMode="External"/><Relationship Id="rId927" Type="http://schemas.openxmlformats.org/officeDocument/2006/relationships/hyperlink" Target="https://boskalis-my.sharepoint.com/personal/AppData/Local/Microsoft/Windows/INetCache/Content.Outlook/G8CWG79M/Historienummers/1148.doc" TargetMode="External"/><Relationship Id="rId1112" Type="http://schemas.openxmlformats.org/officeDocument/2006/relationships/hyperlink" Target="https://boskalis-my.sharepoint.com/personal/job_valstar_boskalis_com/Documents/Chatbestanden%20van%20Microsoft%20Teams/Setnummers" TargetMode="External"/><Relationship Id="rId56" Type="http://schemas.openxmlformats.org/officeDocument/2006/relationships/hyperlink" Target="https://boskalis-my.sharepoint.com/personal/AppData/Local/Microsoft/Windows/INetCache/Content.Outlook/G8CWG79M/Setnummers/1194.doc" TargetMode="External"/><Relationship Id="rId359" Type="http://schemas.openxmlformats.org/officeDocument/2006/relationships/hyperlink" Target="https://boskalis-my.sharepoint.com/personal/AppData/Local/Microsoft/Windows/INetCache/Content.Outlook/G8CWG79M/Setnummers/1477.doc" TargetMode="External"/><Relationship Id="rId566" Type="http://schemas.openxmlformats.org/officeDocument/2006/relationships/hyperlink" Target="https://boskalis-my.sharepoint.com/personal/AppData/Local/Microsoft/Windows/INetCache/Content.Outlook/G8CWG79M/Historienummers/1397.doc" TargetMode="External"/><Relationship Id="rId773" Type="http://schemas.openxmlformats.org/officeDocument/2006/relationships/hyperlink" Target="https://boskalis-my.sharepoint.com/personal/AppData/Local/Microsoft/Windows/INetCache/Content.Outlook/G8CWG79M/Setnummers/1695.doc" TargetMode="External"/><Relationship Id="rId1196" Type="http://schemas.openxmlformats.org/officeDocument/2006/relationships/hyperlink" Target="https://boskalis-my.sharepoint.com/personal/AppData/Local/Microsoft/Windows/INetCache/Content.Outlook/G8CWG79M/Historienummers/1294.doc" TargetMode="External"/><Relationship Id="rId121" Type="http://schemas.openxmlformats.org/officeDocument/2006/relationships/hyperlink" Target="https://boskalis-my.sharepoint.com/personal/AppData/Local/Microsoft/Windows/INetCache/Content.Outlook/G8CWG79M/Setnummers/1178.doc" TargetMode="External"/><Relationship Id="rId219" Type="http://schemas.openxmlformats.org/officeDocument/2006/relationships/hyperlink" Target="https://boskalis-my.sharepoint.com/personal/AppData/Local/Microsoft/Windows/INetCache/Content.Outlook/G8CWG79M/Historienummers/00074.doc" TargetMode="External"/><Relationship Id="rId426" Type="http://schemas.openxmlformats.org/officeDocument/2006/relationships/hyperlink" Target="https://boskalis-my.sharepoint.com/personal/AppData/Local/Microsoft/Windows/INetCache/Content.Outlook/G8CWG79M/Historienummers/1194.doc" TargetMode="External"/><Relationship Id="rId633" Type="http://schemas.openxmlformats.org/officeDocument/2006/relationships/hyperlink" Target="https://boskalis-my.sharepoint.com/personal/AppData/Local/Microsoft/Windows/INetCache/Content.Outlook/G8CWG79M/Historienummers/1347.doc" TargetMode="External"/><Relationship Id="rId980" Type="http://schemas.openxmlformats.org/officeDocument/2006/relationships/hyperlink" Target="https://boskalis-my.sharepoint.com/personal/AppData/Local/Microsoft/Windows/INetCache/Content.Outlook/G8CWG79M/Setnummers/1294.doc" TargetMode="External"/><Relationship Id="rId1056" Type="http://schemas.openxmlformats.org/officeDocument/2006/relationships/hyperlink" Target="https://boskalis-my.sharepoint.com/personal/job_valstar_boskalis_com/Documents/Chatbestanden%20van%20Microsoft%20Teams/Setnummers" TargetMode="External"/><Relationship Id="rId840" Type="http://schemas.openxmlformats.org/officeDocument/2006/relationships/hyperlink" Target="https://boskalis-my.sharepoint.com/personal/AppData/Local/Microsoft/Windows/INetCache/Content.Outlook/G8CWG79M/Historienummers/1148.doc" TargetMode="External"/><Relationship Id="rId938" Type="http://schemas.openxmlformats.org/officeDocument/2006/relationships/hyperlink" Target="https://boskalis-my.sharepoint.com/personal/job_valstar_boskalis_com/Documents/Chatbestanden%20van%20Microsoft%20Teams/Setnummers" TargetMode="External"/><Relationship Id="rId67" Type="http://schemas.openxmlformats.org/officeDocument/2006/relationships/hyperlink" Target="https://boskalis-my.sharepoint.com/personal/AppData/Local/Microsoft/Windows/INetCache/Content.Outlook/G8CWG79M/Setnummers/1376.doc" TargetMode="External"/><Relationship Id="rId272" Type="http://schemas.openxmlformats.org/officeDocument/2006/relationships/hyperlink" Target="https://boskalis-my.sharepoint.com/personal/AppData/Local/Microsoft/Windows/INetCache/Content.Outlook/G8CWG79M/Historienummers/1371.doc" TargetMode="External"/><Relationship Id="rId577" Type="http://schemas.openxmlformats.org/officeDocument/2006/relationships/hyperlink" Target="https://boskalis-my.sharepoint.com/personal/AppData/Local/Microsoft/Windows/INetCache/Content.Outlook/G8CWG79M/Setnummers/1617.doc" TargetMode="External"/><Relationship Id="rId700" Type="http://schemas.openxmlformats.org/officeDocument/2006/relationships/hyperlink" Target="https://boskalis-my.sharepoint.com/personal/AppData/Local/Microsoft/Windows/INetCache/Content.Outlook/G8CWG79M/Setnummers/1688.doc" TargetMode="External"/><Relationship Id="rId1123" Type="http://schemas.openxmlformats.org/officeDocument/2006/relationships/hyperlink" Target="https://boskalis-my.sharepoint.com/personal/job_valstar_boskalis_com/Documents/Chatbestanden%20van%20Microsoft%20Teams/Setnummers" TargetMode="External"/><Relationship Id="rId132" Type="http://schemas.openxmlformats.org/officeDocument/2006/relationships/hyperlink" Target="https://boskalis-my.sharepoint.com/personal/AppData/Local/Microsoft/Windows/INetCache/Content.Outlook/G8CWG79M/Setnummers/1043.doc" TargetMode="External"/><Relationship Id="rId784" Type="http://schemas.openxmlformats.org/officeDocument/2006/relationships/hyperlink" Target="https://boskalis-my.sharepoint.com/personal/AppData/Local/Microsoft/Windows/INetCache/Content.Outlook/G8CWG79M/Historienummers/1347.doc" TargetMode="External"/><Relationship Id="rId991" Type="http://schemas.openxmlformats.org/officeDocument/2006/relationships/hyperlink" Target="https://boskalis-my.sharepoint.com/personal/AppData/Local/Microsoft/Windows/INetCache/Content.Outlook/G8CWG79M/Historienummers/1294.doc" TargetMode="External"/><Relationship Id="rId1067" Type="http://schemas.openxmlformats.org/officeDocument/2006/relationships/hyperlink" Target="https://boskalis-my.sharepoint.com/personal/job_valstar_boskalis_com/Documents/Chatbestanden%20van%20Microsoft%20Teams/Setnummers" TargetMode="External"/><Relationship Id="rId437" Type="http://schemas.openxmlformats.org/officeDocument/2006/relationships/hyperlink" Target="https://boskalis-my.sharepoint.com/personal/AppData/Local/Microsoft/Windows/INetCache/Content.Outlook/G8CWG79M/Setnummers/1235.doc" TargetMode="External"/><Relationship Id="rId644" Type="http://schemas.openxmlformats.org/officeDocument/2006/relationships/hyperlink" Target="https://boskalis-my.sharepoint.com/personal/AppData/Local/Microsoft/Windows/INetCache/Content.Outlook/G8CWG79M/Setnummers/1664.doc" TargetMode="External"/><Relationship Id="rId851" Type="http://schemas.openxmlformats.org/officeDocument/2006/relationships/hyperlink" Target="https://boskalis-my.sharepoint.com/personal/AppData/Local/Microsoft/Windows/INetCache/Content.Outlook/G8CWG79M/Historienummers/1148.doc" TargetMode="External"/><Relationship Id="rId283" Type="http://schemas.openxmlformats.org/officeDocument/2006/relationships/hyperlink" Target="https://boskalis-my.sharepoint.com/personal/AppData/Local/Microsoft/Windows/INetCache/Content.Outlook/G8CWG79M/Historienummers/1303.doc" TargetMode="External"/><Relationship Id="rId490" Type="http://schemas.openxmlformats.org/officeDocument/2006/relationships/hyperlink" Target="https://boskalis-my.sharepoint.com/personal/AppData/Local/Microsoft/Windows/INetCache/Content.Outlook/G8CWG79M/Setnummers/1554.doc" TargetMode="External"/><Relationship Id="rId504" Type="http://schemas.openxmlformats.org/officeDocument/2006/relationships/hyperlink" Target="https://boskalis-my.sharepoint.com/personal/AppData/Local/Microsoft/Windows/INetCache/Content.Outlook/G8CWG79M/Setnummers/1580.doc" TargetMode="External"/><Relationship Id="rId711" Type="http://schemas.openxmlformats.org/officeDocument/2006/relationships/hyperlink" Target="https://boskalis-my.sharepoint.com/personal/AppData/Local/Microsoft/Windows/INetCache/Content.Outlook/G8CWG79M/Setnummers/1676.doc" TargetMode="External"/><Relationship Id="rId949" Type="http://schemas.openxmlformats.org/officeDocument/2006/relationships/hyperlink" Target="https://boskalis-my.sharepoint.com/personal/AppData/Local/Microsoft/Windows/INetCache/Content.Outlook/G8CWG79M/Historienummers/1148.doc" TargetMode="External"/><Relationship Id="rId1134" Type="http://schemas.openxmlformats.org/officeDocument/2006/relationships/hyperlink" Target="https://boskalis-my.sharepoint.com/personal/AppData/Local/Microsoft/Windows/INetCache/Content.Outlook/G8CWG79M/Historienummers/1294.doc" TargetMode="External"/><Relationship Id="rId78" Type="http://schemas.openxmlformats.org/officeDocument/2006/relationships/hyperlink" Target="https://boskalis-my.sharepoint.com/personal/AppData/Local/Microsoft/Windows/INetCache/Content.Outlook/G8CWG79M/Setnummers/1124.doc" TargetMode="External"/><Relationship Id="rId143" Type="http://schemas.openxmlformats.org/officeDocument/2006/relationships/hyperlink" Target="https://boskalis-my.sharepoint.com/personal/AppData/Local/Microsoft/Windows/INetCache/Content.Outlook/G8CWG79M/Setnummers/1353.doc" TargetMode="External"/><Relationship Id="rId350" Type="http://schemas.openxmlformats.org/officeDocument/2006/relationships/hyperlink" Target="https://boskalis-my.sharepoint.com/personal/AppData/Local/Microsoft/Windows/INetCache/Content.Outlook/G8CWG79M/Historienummers/1347.doc" TargetMode="External"/><Relationship Id="rId588" Type="http://schemas.openxmlformats.org/officeDocument/2006/relationships/hyperlink" Target="https://boskalis-my.sharepoint.com/personal/AppData/Local/Microsoft/Windows/INetCache/Content.Outlook/G8CWG79M/Setnummers/1621.doc" TargetMode="External"/><Relationship Id="rId795" Type="http://schemas.openxmlformats.org/officeDocument/2006/relationships/hyperlink" Target="https://boskalis-my.sharepoint.com/personal/AppData/Local/Microsoft/Windows/INetCache/Content.Outlook/G8CWG79M/Setnummers/1706.doc" TargetMode="External"/><Relationship Id="rId809" Type="http://schemas.openxmlformats.org/officeDocument/2006/relationships/hyperlink" Target="https://boskalis-my.sharepoint.com/personal/AppData/Local/Microsoft/Windows/INetCache/Content.Outlook/G8CWG79M/Setnummers/1723.doc" TargetMode="External"/><Relationship Id="rId1201" Type="http://schemas.openxmlformats.org/officeDocument/2006/relationships/hyperlink" Target="https://boskalis-my.sharepoint.com/personal/job_valstar_boskalis_com/Documents/Chatbestanden%20van%20Microsoft%20Teams/Setnummers" TargetMode="External"/><Relationship Id="rId9" Type="http://schemas.openxmlformats.org/officeDocument/2006/relationships/hyperlink" Target="https://boskalis-my.sharepoint.com/Documents%20and%20Settings/adleur/Application%20Data/Microsoft/Excel/Historienummers/00081.doc" TargetMode="External"/><Relationship Id="rId210" Type="http://schemas.openxmlformats.org/officeDocument/2006/relationships/hyperlink" Target="https://boskalis-my.sharepoint.com/personal/AppData/Local/Microsoft/Windows/INetCache/Content.Outlook/G8CWG79M/Historienummers/00216.doc" TargetMode="External"/><Relationship Id="rId448" Type="http://schemas.openxmlformats.org/officeDocument/2006/relationships/hyperlink" Target="https://boskalis-my.sharepoint.com/personal/AppData/Local/Microsoft/Windows/INetCache/Content.Outlook/G8CWG79M/Historienummers/1324.doc" TargetMode="External"/><Relationship Id="rId655" Type="http://schemas.openxmlformats.org/officeDocument/2006/relationships/hyperlink" Target="https://boskalis-my.sharepoint.com/aleu/AppData/Roaming/Microsoft/Excel/Historienummers/1028.doc" TargetMode="External"/><Relationship Id="rId862" Type="http://schemas.openxmlformats.org/officeDocument/2006/relationships/hyperlink" Target="https://boskalis-my.sharepoint.com/personal/AppData/Local/Microsoft/Windows/INetCache/Content.Outlook/G8CWG79M/Setnummers/1587.doc" TargetMode="External"/><Relationship Id="rId1078" Type="http://schemas.openxmlformats.org/officeDocument/2006/relationships/hyperlink" Target="https://boskalis-my.sharepoint.com/personal/AppData/Local/Microsoft/Windows/INetCache/Content.Outlook/G8CWG79M/Historienummers/1294.doc" TargetMode="External"/><Relationship Id="rId294" Type="http://schemas.openxmlformats.org/officeDocument/2006/relationships/hyperlink" Target="https://boskalis-my.sharepoint.com/personal/AppData/Local/Microsoft/Windows/INetCache/Content.Outlook/G8CWG79M/Setnummers/1417.doc" TargetMode="External"/><Relationship Id="rId308" Type="http://schemas.openxmlformats.org/officeDocument/2006/relationships/hyperlink" Target="https://boskalis-my.sharepoint.com/personal/AppData/Local/Microsoft/Windows/INetCache/Content.Outlook/G8CWG79M/Setnummers/1411.doc" TargetMode="External"/><Relationship Id="rId515" Type="http://schemas.openxmlformats.org/officeDocument/2006/relationships/hyperlink" Target="https://boskalis-my.sharepoint.com/personal/AppData/Local/Microsoft/Windows/INetCache/Content.Outlook/G8CWG79M/Historienummers/1041.doc" TargetMode="External"/><Relationship Id="rId722" Type="http://schemas.openxmlformats.org/officeDocument/2006/relationships/hyperlink" Target="https://boskalis-my.sharepoint.com/personal/AppData/Local/Microsoft/Windows/INetCache/Content.Outlook/G8CWG79M/Setnummers/1719.doc" TargetMode="External"/><Relationship Id="rId1145" Type="http://schemas.openxmlformats.org/officeDocument/2006/relationships/hyperlink" Target="https://boskalis-my.sharepoint.com/personal/AppData/Local/Microsoft/Windows/INetCache/Content.Outlook/G8CWG79M/Setnummers/1294.doc" TargetMode="External"/><Relationship Id="rId89" Type="http://schemas.openxmlformats.org/officeDocument/2006/relationships/hyperlink" Target="https://boskalis-my.sharepoint.com/personal/AppData/Local/Microsoft/Windows/INetCache/Content.Outlook/G8CWG79M/Setnummers/1030.doc" TargetMode="External"/><Relationship Id="rId154" Type="http://schemas.openxmlformats.org/officeDocument/2006/relationships/hyperlink" Target="https://boskalis-my.sharepoint.com/personal/AppData/Local/Microsoft/Windows/INetCache/Content.Outlook/G8CWG79M/Setnummers/1008.doc" TargetMode="External"/><Relationship Id="rId361" Type="http://schemas.openxmlformats.org/officeDocument/2006/relationships/hyperlink" Target="https://boskalis-my.sharepoint.com/personal/AppData/Local/Microsoft/Windows/INetCache/Content.Outlook/G8CWG79M/Setnummers/1478.doc" TargetMode="External"/><Relationship Id="rId599" Type="http://schemas.openxmlformats.org/officeDocument/2006/relationships/hyperlink" Target="https://boskalis-my.sharepoint.com/personal/AppData/Local/Microsoft/Windows/INetCache/Content.Outlook/G8CWG79M/Historienummers/1169.doc" TargetMode="External"/><Relationship Id="rId1005" Type="http://schemas.openxmlformats.org/officeDocument/2006/relationships/hyperlink" Target="https://boskalis-my.sharepoint.com/personal/job_valstar_boskalis_com/Documents/Chatbestanden%20van%20Microsoft%20Teams/Setnummers" TargetMode="External"/><Relationship Id="rId1212" Type="http://schemas.openxmlformats.org/officeDocument/2006/relationships/hyperlink" Target="https://boskalis-my.sharepoint.com/personal/AppData/Local/Microsoft/Windows/INetCache/Content.Outlook/G8CWG79M/Historienummers/1417.doc" TargetMode="External"/><Relationship Id="rId459" Type="http://schemas.openxmlformats.org/officeDocument/2006/relationships/hyperlink" Target="https://boskalis-my.sharepoint.com/personal/AppData/Local/Microsoft/Windows/INetCache/Content.Outlook/G8CWG79M/Setnummers/1537.doc" TargetMode="External"/><Relationship Id="rId666" Type="http://schemas.openxmlformats.org/officeDocument/2006/relationships/hyperlink" Target="https://boskalis-my.sharepoint.com/personal/AppData/Local/Microsoft/Windows/INetCache/Content.Outlook/G8CWG79M/Setnummers/1670.doc" TargetMode="External"/><Relationship Id="rId873" Type="http://schemas.openxmlformats.org/officeDocument/2006/relationships/hyperlink" Target="https://boskalis-my.sharepoint.com/personal/AppData/Local/Microsoft/Windows/INetCache/Content.Outlook/G8CWG79M/Historienummers/1148.doc" TargetMode="External"/><Relationship Id="rId1089" Type="http://schemas.openxmlformats.org/officeDocument/2006/relationships/hyperlink" Target="https://boskalis-my.sharepoint.com/personal/AppData/Local/Microsoft/Windows/INetCache/Content.Outlook/G8CWG79M/Setnummers/1294.doc" TargetMode="External"/><Relationship Id="rId16" Type="http://schemas.openxmlformats.org/officeDocument/2006/relationships/hyperlink" Target="https://boskalis-my.sharepoint.com/Documents%20and%20Settings/adleur/Application%20Data/Microsoft/Excel/Setnummers/0306.doc" TargetMode="External"/><Relationship Id="rId221" Type="http://schemas.openxmlformats.org/officeDocument/2006/relationships/hyperlink" Target="https://boskalis-my.sharepoint.com/personal/AppData/Local/Microsoft/Windows/INetCache/Content.Outlook/G8CWG79M/Historienummers/00046.doc" TargetMode="External"/><Relationship Id="rId319" Type="http://schemas.openxmlformats.org/officeDocument/2006/relationships/hyperlink" Target="https://boskalis-my.sharepoint.com/personal/AppData/Local/Microsoft/Windows/INetCache/Content.Outlook/G8CWG79M/Historienummers/1148.doc" TargetMode="External"/><Relationship Id="rId526" Type="http://schemas.openxmlformats.org/officeDocument/2006/relationships/hyperlink" Target="https://boskalis-my.sharepoint.com/personal/AppData/Local/Microsoft/Windows/INetCache/Content.Outlook/G8CWG79M/Setnummers/1585.doc" TargetMode="External"/><Relationship Id="rId1156" Type="http://schemas.openxmlformats.org/officeDocument/2006/relationships/hyperlink" Target="https://boskalis-my.sharepoint.com/personal/job_valstar_boskalis_com/Documents/Chatbestanden%20van%20Microsoft%20Teams/Setnummers" TargetMode="External"/><Relationship Id="rId733" Type="http://schemas.openxmlformats.org/officeDocument/2006/relationships/hyperlink" Target="https://boskalis-my.sharepoint.com/personal/AppData/Local/Microsoft/Windows/INetCache/Content.Outlook/G8CWG79M/Setnummers/1178.doc" TargetMode="External"/><Relationship Id="rId940" Type="http://schemas.openxmlformats.org/officeDocument/2006/relationships/hyperlink" Target="https://boskalis-my.sharepoint.com/personal/job_valstar_boskalis_com/Documents/Chatbestanden%20van%20Microsoft%20Teams/Setnummers" TargetMode="External"/><Relationship Id="rId1016" Type="http://schemas.openxmlformats.org/officeDocument/2006/relationships/hyperlink" Target="https://boskalis-my.sharepoint.com/personal/AppData/Local/Microsoft/Windows/INetCache/Content.Outlook/G8CWG79M/Historienummers/1294.doc" TargetMode="External"/><Relationship Id="rId165" Type="http://schemas.openxmlformats.org/officeDocument/2006/relationships/hyperlink" Target="https://boskalis-my.sharepoint.com/personal/AppData/Local/Microsoft/Windows/INetCache/Content.Outlook/G8CWG79M/Historienummers/1250.doc" TargetMode="External"/><Relationship Id="rId372" Type="http://schemas.openxmlformats.org/officeDocument/2006/relationships/hyperlink" Target="https://boskalis-my.sharepoint.com/personal/AppData/Local/Microsoft/Windows/INetCache/Content.Outlook/G8CWG79M/Historienummers/1294.doc" TargetMode="External"/><Relationship Id="rId677" Type="http://schemas.openxmlformats.org/officeDocument/2006/relationships/hyperlink" Target="https://boskalis-my.sharepoint.com/personal/AppData/Local/Microsoft/Windows/INetCache/Content.Outlook/G8CWG79M/Historienummers/1148.doc" TargetMode="External"/><Relationship Id="rId800" Type="http://schemas.openxmlformats.org/officeDocument/2006/relationships/hyperlink" Target="https://boskalis-my.sharepoint.com/personal/AppData/Local/Microsoft/Windows/INetCache/Content.Outlook/G8CWG79M/Historienummers/1016.doc" TargetMode="External"/><Relationship Id="rId1223" Type="http://schemas.openxmlformats.org/officeDocument/2006/relationships/hyperlink" Target="https://boskalis-my.sharepoint.com/personal/AppData/Local/Microsoft/Windows/INetCache/Content.Outlook/G8CWG79M/Historienummers/1148.doc" TargetMode="External"/><Relationship Id="rId232" Type="http://schemas.openxmlformats.org/officeDocument/2006/relationships/hyperlink" Target="https://boskalis-my.sharepoint.com/personal/AppData/Local/Microsoft/Windows/INetCache/Content.Outlook/G8CWG79M/Historienummers/1321.doc" TargetMode="External"/><Relationship Id="rId884" Type="http://schemas.openxmlformats.org/officeDocument/2006/relationships/hyperlink" Target="https://boskalis-my.sharepoint.com/personal/AppData/Local/Microsoft/Windows/INetCache/Content.Outlook/G8CWG79M/Setnummers/1651.doc" TargetMode="External"/><Relationship Id="rId27" Type="http://schemas.openxmlformats.org/officeDocument/2006/relationships/hyperlink" Target="https://boskalis-my.sharepoint.com/Documents%20and%20Settings/adleur/Application%20Data/Microsoft/Excel/Setnummers/0307.doc" TargetMode="External"/><Relationship Id="rId537" Type="http://schemas.openxmlformats.org/officeDocument/2006/relationships/hyperlink" Target="https://boskalis-my.sharepoint.com/personal/AppData/Local/Microsoft/Windows/INetCache/Content.Outlook/G8CWG79M/Setnummers/1592.doc" TargetMode="External"/><Relationship Id="rId744" Type="http://schemas.openxmlformats.org/officeDocument/2006/relationships/hyperlink" Target="https://boskalis-my.sharepoint.com/personal/AppData/Local/Microsoft/Windows/INetCache/Content.Outlook/G8CWG79M/Historienummers/1148.doc" TargetMode="External"/><Relationship Id="rId951" Type="http://schemas.openxmlformats.org/officeDocument/2006/relationships/hyperlink" Target="https://boskalis-my.sharepoint.com/personal/AppData/Local/Microsoft/Windows/INetCache/Content.Outlook/G8CWG79M/Historienummers/1148.doc" TargetMode="External"/><Relationship Id="rId1167" Type="http://schemas.openxmlformats.org/officeDocument/2006/relationships/hyperlink" Target="https://boskalis-my.sharepoint.com/personal/AppData/Local/Microsoft/Windows/INetCache/Content.Outlook/G8CWG79M/Setnummers/1581.doc" TargetMode="External"/><Relationship Id="rId80" Type="http://schemas.openxmlformats.org/officeDocument/2006/relationships/hyperlink" Target="https://boskalis-my.sharepoint.com/personal/AppData/Local/Microsoft/Windows/INetCache/Content.Outlook/G8CWG79M/Setnummers/1015.doc" TargetMode="External"/><Relationship Id="rId176" Type="http://schemas.openxmlformats.org/officeDocument/2006/relationships/hyperlink" Target="https://boskalis-my.sharepoint.com/personal/AppData/Local/Microsoft/Windows/INetCache/Content.Outlook/G8CWG79M/Historienummers/1036.doc" TargetMode="External"/><Relationship Id="rId383" Type="http://schemas.openxmlformats.org/officeDocument/2006/relationships/hyperlink" Target="https://boskalis-my.sharepoint.com/personal/AppData/Local/Microsoft/Windows/INetCache/Content.Outlook/G8CWG79M/Historienummers/1300.doc" TargetMode="External"/><Relationship Id="rId590" Type="http://schemas.openxmlformats.org/officeDocument/2006/relationships/hyperlink" Target="https://boskalis-my.sharepoint.com/personal/AppData/Local/Microsoft/Windows/INetCache/Content.Outlook/G8CWG79M/Historienummers/1391.doc" TargetMode="External"/><Relationship Id="rId604" Type="http://schemas.openxmlformats.org/officeDocument/2006/relationships/hyperlink" Target="https://boskalis-my.sharepoint.com/personal/AppData/Local/Microsoft/Windows/INetCache/Content.Outlook/G8CWG79M/Setnummers/1635.doc" TargetMode="External"/><Relationship Id="rId811" Type="http://schemas.openxmlformats.org/officeDocument/2006/relationships/hyperlink" Target="https://boskalis-my.sharepoint.com/personal/AppData/Local/Microsoft/Windows/INetCache/Content.Outlook/G8CWG79M/Setnummers/1723.doc" TargetMode="External"/><Relationship Id="rId1027" Type="http://schemas.openxmlformats.org/officeDocument/2006/relationships/hyperlink" Target="https://boskalis-my.sharepoint.com/personal/AppData/Local/Microsoft/Windows/INetCache/Content.Outlook/G8CWG79M/Historienummers/1294.doc" TargetMode="External"/><Relationship Id="rId1234" Type="http://schemas.openxmlformats.org/officeDocument/2006/relationships/hyperlink" Target="https://boskalis-my.sharepoint.com/personal/AppData/Local/Microsoft/Windows/INetCache/Content.Outlook/G8CWG79M/Historienummers/1125.doc" TargetMode="External"/><Relationship Id="rId243" Type="http://schemas.openxmlformats.org/officeDocument/2006/relationships/hyperlink" Target="https://boskalis-my.sharepoint.com/personal/AppData/Local/Microsoft/Windows/INetCache/Content.Outlook/G8CWG79M/Historienummers/1338.doc" TargetMode="External"/><Relationship Id="rId450" Type="http://schemas.openxmlformats.org/officeDocument/2006/relationships/hyperlink" Target="https://boskalis-my.sharepoint.com/personal/AppData/Local/Microsoft/Windows/INetCache/Content.Outlook/G8CWG79M/Historienummers/1532.doc" TargetMode="External"/><Relationship Id="rId688" Type="http://schemas.openxmlformats.org/officeDocument/2006/relationships/hyperlink" Target="https://boskalis-my.sharepoint.com/Documents%20and%20Settings/adleur/Application%20Data/Microsoft/Excel/Setnummers/0308.doc" TargetMode="External"/><Relationship Id="rId895" Type="http://schemas.openxmlformats.org/officeDocument/2006/relationships/hyperlink" Target="https://boskalis-my.sharepoint.com/personal/job_valstar_boskalis_com/Documents/Chatbestanden%20van%20Microsoft%20Teams/Setnummers" TargetMode="External"/><Relationship Id="rId909" Type="http://schemas.openxmlformats.org/officeDocument/2006/relationships/hyperlink" Target="https://boskalis-my.sharepoint.com/personal/AppData/Local/Microsoft/Windows/INetCache/Content.Outlook/G8CWG79M/Historienummers/1392.doc" TargetMode="External"/><Relationship Id="rId1080" Type="http://schemas.openxmlformats.org/officeDocument/2006/relationships/hyperlink" Target="https://boskalis-my.sharepoint.com/personal/job_valstar_boskalis_com/Documents/Chatbestanden%20van%20Microsoft%20Teams/Setnummers" TargetMode="External"/><Relationship Id="rId38" Type="http://schemas.openxmlformats.org/officeDocument/2006/relationships/hyperlink" Target="https://boskalis-my.sharepoint.com/personal/AppData/Local/Microsoft/Windows/INetCache/Content.Outlook/G8CWG79M/Setnummers/1208.doc" TargetMode="External"/><Relationship Id="rId103" Type="http://schemas.openxmlformats.org/officeDocument/2006/relationships/hyperlink" Target="https://boskalis-my.sharepoint.com/personal/AppData/Local/Microsoft/Windows/INetCache/Content.Outlook/G8CWG79M/Setnummers/1379.doc" TargetMode="External"/><Relationship Id="rId310" Type="http://schemas.openxmlformats.org/officeDocument/2006/relationships/hyperlink" Target="https://boskalis-my.sharepoint.com/personal/AppData/Local/Microsoft/Windows/INetCache/Content.Outlook/G8CWG79M/Setnummers/1413.doc" TargetMode="External"/><Relationship Id="rId548" Type="http://schemas.openxmlformats.org/officeDocument/2006/relationships/hyperlink" Target="https://boskalis-my.sharepoint.com/personal/AppData/Local/Microsoft/Windows/INetCache/Content.Outlook/G8CWG79M/Certificaten%20Rigging%20en%20Hijs%20equipment%20BOKA/ST%20and%20HL%201599%20Origeneel%20Certificaten%20Hijsmatiraal.pdf" TargetMode="External"/><Relationship Id="rId755" Type="http://schemas.openxmlformats.org/officeDocument/2006/relationships/hyperlink" Target="https://boskalis-my.sharepoint.com/andre_kies_boskalis_com/Documents/Boskalis%20SMIT%20%20Fleet%20info/Rigging/Hijsmateriaal%20bokken%20(D)%2010-09-2018/Historienummers/1045.doc" TargetMode="External"/><Relationship Id="rId962" Type="http://schemas.openxmlformats.org/officeDocument/2006/relationships/hyperlink" Target="https://boskalis-my.sharepoint.com/personal/AppData/Local/Microsoft/Windows/INetCache/Content.Outlook/G8CWG79M/Setnummers/1587.doc" TargetMode="External"/><Relationship Id="rId1178" Type="http://schemas.openxmlformats.org/officeDocument/2006/relationships/hyperlink" Target="https://boskalis-my.sharepoint.com/personal/AppData/Local/Microsoft/Windows/INetCache/Content.Outlook/G8CWG79M/Setnummers/1581.doc" TargetMode="External"/><Relationship Id="rId91" Type="http://schemas.openxmlformats.org/officeDocument/2006/relationships/hyperlink" Target="https://boskalis-my.sharepoint.com/personal/AppData/Local/Microsoft/Windows/INetCache/Content.Outlook/G8CWG79M/Setnummers/1029.doc" TargetMode="External"/><Relationship Id="rId187" Type="http://schemas.openxmlformats.org/officeDocument/2006/relationships/hyperlink" Target="https://boskalis-my.sharepoint.com/personal/AppData/Local/Microsoft/Windows/INetCache/Content.Outlook/G8CWG79M/Historienummers/1020.doc" TargetMode="External"/><Relationship Id="rId394" Type="http://schemas.openxmlformats.org/officeDocument/2006/relationships/hyperlink" Target="https://boskalis-my.sharepoint.com/personal/AppData/Local/Microsoft/Windows/INetCache/Content.Outlook/G8CWG79M/Setnummers/1501.doc" TargetMode="External"/><Relationship Id="rId408" Type="http://schemas.openxmlformats.org/officeDocument/2006/relationships/hyperlink" Target="https://boskalis-my.sharepoint.com/personal/AppData/Local/Microsoft/Windows/INetCache/Content.Outlook/G8CWG79M/Setnummers/1121.doc" TargetMode="External"/><Relationship Id="rId615" Type="http://schemas.openxmlformats.org/officeDocument/2006/relationships/hyperlink" Target="https://boskalis-my.sharepoint.com/personal/AppData/Local/Microsoft/Windows/INetCache/Content.Outlook/G8CWG79M/Historienummers/1300.doc" TargetMode="External"/><Relationship Id="rId822" Type="http://schemas.openxmlformats.org/officeDocument/2006/relationships/hyperlink" Target="https://boskalis-my.sharepoint.com/personal/AppData/Local/Microsoft/Windows/INetCache/Content.Outlook/G8CWG79M/Historienummers/1125.doc" TargetMode="External"/><Relationship Id="rId1038" Type="http://schemas.openxmlformats.org/officeDocument/2006/relationships/hyperlink" Target="https://boskalis-my.sharepoint.com/personal/job_valstar_boskalis_com/Documents/Chatbestanden%20van%20Microsoft%20Teams/Setnummers" TargetMode="External"/><Relationship Id="rId1245" Type="http://schemas.openxmlformats.org/officeDocument/2006/relationships/hyperlink" Target="https://boskalis-my.sharepoint.com/personal/AppData/Local/Microsoft/Windows/INetCache/Content.Outlook/G8CWG79M/Setnummers/1587.doc" TargetMode="External"/><Relationship Id="rId254" Type="http://schemas.openxmlformats.org/officeDocument/2006/relationships/hyperlink" Target="https://boskalis-my.sharepoint.com/personal/AppData/Local/Microsoft/Windows/INetCache/Content.Outlook/G8CWG79M/Historienummers/1350.doc" TargetMode="External"/><Relationship Id="rId699" Type="http://schemas.openxmlformats.org/officeDocument/2006/relationships/hyperlink" Target="https://boskalis-my.sharepoint.com/personal/AppData/Local/Microsoft/Windows/INetCache/Content.Outlook/G8CWG79M/Historienummers/1347.doc" TargetMode="External"/><Relationship Id="rId1091" Type="http://schemas.openxmlformats.org/officeDocument/2006/relationships/hyperlink" Target="https://boskalis-my.sharepoint.com/personal/job_valstar_boskalis_com/Documents/Chatbestanden%20van%20Microsoft%20Teams/Setnummers" TargetMode="External"/><Relationship Id="rId1105" Type="http://schemas.openxmlformats.org/officeDocument/2006/relationships/hyperlink" Target="https://boskalis-my.sharepoint.com/personal/AppData/Local/Microsoft/Windows/INetCache/Content.Outlook/G8CWG79M/Setnummers/1294.doc" TargetMode="External"/><Relationship Id="rId49" Type="http://schemas.openxmlformats.org/officeDocument/2006/relationships/hyperlink" Target="https://boskalis-my.sharepoint.com/personal/AppData/Local/Microsoft/Windows/INetCache/Content.Outlook/G8CWG79M/Setnummers/1321.doc" TargetMode="External"/><Relationship Id="rId114" Type="http://schemas.openxmlformats.org/officeDocument/2006/relationships/hyperlink" Target="https://boskalis-my.sharepoint.com/personal/AppData/Local/Microsoft/Windows/INetCache/Content.Outlook/G8CWG79M/Setnummers/1351.doc" TargetMode="External"/><Relationship Id="rId461" Type="http://schemas.openxmlformats.org/officeDocument/2006/relationships/hyperlink" Target="https://boskalis-my.sharepoint.com/personal/AppData/Local/Microsoft/Windows/INetCache/Content.Outlook/G8CWG79M/Historienummers/1016.doc" TargetMode="External"/><Relationship Id="rId559" Type="http://schemas.openxmlformats.org/officeDocument/2006/relationships/hyperlink" Target="https://boskalis-my.sharepoint.com/personal/AppData/Local/Microsoft/Windows/INetCache/Content.Outlook/G8CWG79M/Setnummers/1608.doc" TargetMode="External"/><Relationship Id="rId766" Type="http://schemas.openxmlformats.org/officeDocument/2006/relationships/hyperlink" Target="https://boskalis-my.sharepoint.com/personal/AppData/Local/Microsoft/Windows/INetCache/Content.Outlook/G8CWG79M/Historienummers/1347.doc" TargetMode="External"/><Relationship Id="rId1189" Type="http://schemas.openxmlformats.org/officeDocument/2006/relationships/hyperlink" Target="https://boskalis-my.sharepoint.com/personal/job_valstar_boskalis_com/Documents/Chatbestanden%20van%20Microsoft%20Teams/Setnummers" TargetMode="External"/><Relationship Id="rId198" Type="http://schemas.openxmlformats.org/officeDocument/2006/relationships/hyperlink" Target="https://boskalis-my.sharepoint.com/personal/AppData/Local/Microsoft/Windows/INetCache/Content.Outlook/G8CWG79M/Historienummers/1240.doc" TargetMode="External"/><Relationship Id="rId321" Type="http://schemas.openxmlformats.org/officeDocument/2006/relationships/hyperlink" Target="https://boskalis-my.sharepoint.com/personal/AppData/Local/Microsoft/Windows/INetCache/Content.Outlook/G8CWG79M/Historienummers/1419.doc" TargetMode="External"/><Relationship Id="rId419" Type="http://schemas.openxmlformats.org/officeDocument/2006/relationships/hyperlink" Target="https://boskalis-my.sharepoint.com/Documents%20and%20Settings/adleur/Application%20Data/Microsoft/Excel/Historienummers/00283.doc" TargetMode="External"/><Relationship Id="rId626" Type="http://schemas.openxmlformats.org/officeDocument/2006/relationships/hyperlink" Target="https://boskalis-my.sharepoint.com/personal/AppData/Local/Microsoft/Windows/INetCache/Content.Outlook/G8CWG79M/Setnummers/1654.doc" TargetMode="External"/><Relationship Id="rId973" Type="http://schemas.openxmlformats.org/officeDocument/2006/relationships/hyperlink" Target="https://boskalis-my.sharepoint.com/personal/job_valstar_boskalis_com/Documents/Chatbestanden%20van%20Microsoft%20Teams/Setnummers" TargetMode="External"/><Relationship Id="rId1049" Type="http://schemas.openxmlformats.org/officeDocument/2006/relationships/hyperlink" Target="https://boskalis-my.sharepoint.com/personal/job_valstar_boskalis_com/Documents/Chatbestanden%20van%20Microsoft%20Teams/Setnummers" TargetMode="External"/><Relationship Id="rId1256" Type="http://schemas.openxmlformats.org/officeDocument/2006/relationships/hyperlink" Target="https://boskalis-my.sharepoint.com/personal/AppData/Local/Microsoft/Windows/INetCache/Content.Outlook/G8CWG79M/Setnummers/1537.doc" TargetMode="External"/><Relationship Id="rId833" Type="http://schemas.openxmlformats.org/officeDocument/2006/relationships/hyperlink" Target="https://boskalis-my.sharepoint.com/personal/AppData/Local/Microsoft/Windows/INetCache/Content.Outlook/G8CWG79M/Setnummers/1587.doc" TargetMode="External"/><Relationship Id="rId1116" Type="http://schemas.openxmlformats.org/officeDocument/2006/relationships/hyperlink" Target="https://boskalis-my.sharepoint.com/personal/job_valstar_boskalis_com/Documents/Chatbestanden%20van%20Microsoft%20Teams/Setnummers" TargetMode="External"/><Relationship Id="rId265" Type="http://schemas.openxmlformats.org/officeDocument/2006/relationships/hyperlink" Target="https://boskalis-my.sharepoint.com/personal/AppData/Local/Microsoft/Windows/INetCache/Content.Outlook/G8CWG79M/Historienummers/1357.doc" TargetMode="External"/><Relationship Id="rId472" Type="http://schemas.openxmlformats.org/officeDocument/2006/relationships/hyperlink" Target="https://boskalis-my.sharepoint.com/personal/AppData/Local/Microsoft/Windows/INetCache/Content.Outlook/G8CWG79M/Setnummers/1546.doc" TargetMode="External"/><Relationship Id="rId900" Type="http://schemas.openxmlformats.org/officeDocument/2006/relationships/hyperlink" Target="https://boskalis-my.sharepoint.com/Documents%20and%20Settings/adleur/Application%20Data/Microsoft/Excel/Setnummers/0061.doc" TargetMode="External"/><Relationship Id="rId125" Type="http://schemas.openxmlformats.org/officeDocument/2006/relationships/hyperlink" Target="https://boskalis-my.sharepoint.com/personal/AppData/Local/Microsoft/Windows/INetCache/Content.Outlook/G8CWG79M/Setnummers/1355.doc" TargetMode="External"/><Relationship Id="rId332" Type="http://schemas.openxmlformats.org/officeDocument/2006/relationships/hyperlink" Target="https://boskalis-my.sharepoint.com/personal/AppData/Local/Microsoft/Windows/INetCache/Content.Outlook/G8CWG79M/Setnummers/1462.doc" TargetMode="External"/><Relationship Id="rId777" Type="http://schemas.openxmlformats.org/officeDocument/2006/relationships/hyperlink" Target="https://boskalis-my.sharepoint.com/personal/AppData/Local/Microsoft/Windows/INetCache/Content.Outlook/G8CWG79M/Setnummers/1697.doc" TargetMode="External"/><Relationship Id="rId984" Type="http://schemas.openxmlformats.org/officeDocument/2006/relationships/hyperlink" Target="https://boskalis-my.sharepoint.com/personal/AppData/Local/Microsoft/Windows/INetCache/Content.Outlook/G8CWG79M/Setnummers/1294.doc" TargetMode="External"/><Relationship Id="rId637" Type="http://schemas.openxmlformats.org/officeDocument/2006/relationships/hyperlink" Target="https://boskalis-my.sharepoint.com/personal/AppData/Local/Microsoft/Windows/INetCache/Content.Outlook/G8CWG79M/Historienummers/1659.doc" TargetMode="External"/><Relationship Id="rId844" Type="http://schemas.openxmlformats.org/officeDocument/2006/relationships/hyperlink" Target="https://boskalis-my.sharepoint.com/personal/AppData/Local/Microsoft/Windows/INetCache/Content.Outlook/G8CWG79M/Historienummers/1026.doc" TargetMode="External"/><Relationship Id="rId276" Type="http://schemas.openxmlformats.org/officeDocument/2006/relationships/hyperlink" Target="https://boskalis-my.sharepoint.com/personal/AppData/Local/Microsoft/Windows/INetCache/Content.Outlook/G8CWG79M/Historienummers/1375.doc" TargetMode="External"/><Relationship Id="rId483" Type="http://schemas.openxmlformats.org/officeDocument/2006/relationships/hyperlink" Target="https://boskalis-my.sharepoint.com/personal/AppData/Local/Microsoft/Windows/INetCache/Content.Outlook/G8CWG79M/Historienummers/1148.doc" TargetMode="External"/><Relationship Id="rId690" Type="http://schemas.openxmlformats.org/officeDocument/2006/relationships/hyperlink" Target="https://boskalis-my.sharepoint.com/personal/AppData/Local/Microsoft/Windows/INetCache/Content.Outlook/G8CWG79M/Historienummers/1047.doc" TargetMode="External"/><Relationship Id="rId704" Type="http://schemas.openxmlformats.org/officeDocument/2006/relationships/hyperlink" Target="https://boskalis-my.sharepoint.com/personal/AppData/Local/Microsoft/Windows/INetCache/Content.Outlook/G8CWG79M/Setnummers/1712.doc" TargetMode="External"/><Relationship Id="rId911" Type="http://schemas.openxmlformats.org/officeDocument/2006/relationships/hyperlink" Target="https://boskalis-my.sharepoint.com/personal/AppData/Local/Microsoft/Windows/INetCache/Content.Outlook/G8CWG79M/Historienummers/132.doc" TargetMode="External"/><Relationship Id="rId1127" Type="http://schemas.openxmlformats.org/officeDocument/2006/relationships/hyperlink" Target="https://boskalis-my.sharepoint.com/personal/job_valstar_boskalis_com/Documents/Chatbestanden%20van%20Microsoft%20Teams/Setnummers" TargetMode="External"/><Relationship Id="rId40" Type="http://schemas.openxmlformats.org/officeDocument/2006/relationships/hyperlink" Target="https://boskalis-my.sharepoint.com/personal/AppData/Local/Microsoft/Windows/INetCache/Content.Outlook/G8CWG79M/Setnummers/1037.doc" TargetMode="External"/><Relationship Id="rId136" Type="http://schemas.openxmlformats.org/officeDocument/2006/relationships/hyperlink" Target="https://boskalis-my.sharepoint.com/personal/AppData/Local/Microsoft/Windows/INetCache/Content.Outlook/G8CWG79M/Setnummers/1340.doc" TargetMode="External"/><Relationship Id="rId343" Type="http://schemas.openxmlformats.org/officeDocument/2006/relationships/hyperlink" Target="https://boskalis-my.sharepoint.com/personal/AppData/Local/Microsoft/Windows/INetCache/Content.Outlook/G8CWG79M/Setnummers/1468.doc" TargetMode="External"/><Relationship Id="rId550" Type="http://schemas.openxmlformats.org/officeDocument/2006/relationships/hyperlink" Target="https://boskalis-my.sharepoint.com/personal/AppData/Local/Microsoft/Windows/INetCache/Content.Outlook/G8CWG79M/Historienummers/1469.doc" TargetMode="External"/><Relationship Id="rId788" Type="http://schemas.openxmlformats.org/officeDocument/2006/relationships/hyperlink" Target="https://boskalis-my.sharepoint.com/personal/AppData/Local/Microsoft/Windows/INetCache/Content.Outlook/G8CWG79M/Historienummers/1347.doc" TargetMode="External"/><Relationship Id="rId995" Type="http://schemas.openxmlformats.org/officeDocument/2006/relationships/hyperlink" Target="https://boskalis-my.sharepoint.com/personal/job_valstar_boskalis_com/Documents/Chatbestanden%20van%20Microsoft%20Teams/Setnummers" TargetMode="External"/><Relationship Id="rId1180" Type="http://schemas.openxmlformats.org/officeDocument/2006/relationships/hyperlink" Target="https://boskalis-my.sharepoint.com/personal/AppData/Local/Microsoft/Windows/INetCache/Content.Outlook/G8CWG79M/Setnummers/1581.doc" TargetMode="External"/><Relationship Id="rId203" Type="http://schemas.openxmlformats.org/officeDocument/2006/relationships/hyperlink" Target="https://boskalis-my.sharepoint.com/personal/AppData/Local/Microsoft/Windows/INetCache/Content.Outlook/G8CWG79M/Historienummers/1124.doc" TargetMode="External"/><Relationship Id="rId648" Type="http://schemas.openxmlformats.org/officeDocument/2006/relationships/hyperlink" Target="https://boskalis-my.sharepoint.com/personal/AppData/Local/Microsoft/Windows/INetCache/Content.Outlook/G8CWG79M/Setnummers/1536.doc" TargetMode="External"/><Relationship Id="rId855" Type="http://schemas.openxmlformats.org/officeDocument/2006/relationships/hyperlink" Target="https://boskalis-my.sharepoint.com/personal/AppData/Local/Microsoft/Windows/INetCache/Content.Outlook/G8CWG79M/Historienummers/1304.doc" TargetMode="External"/><Relationship Id="rId1040" Type="http://schemas.openxmlformats.org/officeDocument/2006/relationships/hyperlink" Target="https://boskalis-my.sharepoint.com/personal/AppData/Local/Microsoft/Windows/INetCache/Content.Outlook/G8CWG79M/Historienummers/1294.doc" TargetMode="External"/><Relationship Id="rId287" Type="http://schemas.openxmlformats.org/officeDocument/2006/relationships/hyperlink" Target="https://boskalis-my.sharepoint.com/personal/AppData/Local/Microsoft/Windows/INetCache/Content.Outlook/G8CWG79M/Historienummers/1317.doc" TargetMode="External"/><Relationship Id="rId410" Type="http://schemas.openxmlformats.org/officeDocument/2006/relationships/hyperlink" Target="https://boskalis-my.sharepoint.com/personal/AppData/Local/Microsoft/Windows/INetCache/Content.Outlook/G8CWG79M/Historienummers/1481.doc" TargetMode="External"/><Relationship Id="rId494" Type="http://schemas.openxmlformats.org/officeDocument/2006/relationships/hyperlink" Target="https://boskalis-my.sharepoint.com/personal/AppData/Local/Microsoft/Windows/INetCache/Content.Outlook/G8CWG79M/Setnummers/1556.doc" TargetMode="External"/><Relationship Id="rId508" Type="http://schemas.openxmlformats.org/officeDocument/2006/relationships/hyperlink" Target="https://boskalis-my.sharepoint.com/personal/AppData/Local/Microsoft/Windows/INetCache/Content.Outlook/G8CWG79M/Setnummers/1570.doc" TargetMode="External"/><Relationship Id="rId715" Type="http://schemas.openxmlformats.org/officeDocument/2006/relationships/hyperlink" Target="https://boskalis-my.sharepoint.com/personal/AppData/Local/Microsoft/Windows/INetCache/Content.Outlook/G8CWG79M/Setnummers/1716.doc" TargetMode="External"/><Relationship Id="rId922" Type="http://schemas.openxmlformats.org/officeDocument/2006/relationships/hyperlink" Target="https://boskalis-my.sharepoint.com/personal/AppData/Local/Microsoft/Windows/INetCache/Content.Outlook/G8CWG79M/Historienummers/1125.doc" TargetMode="External"/><Relationship Id="rId1138" Type="http://schemas.openxmlformats.org/officeDocument/2006/relationships/hyperlink" Target="https://boskalis-my.sharepoint.com/personal/AppData/Local/Microsoft/Windows/INetCache/Content.Outlook/G8CWG79M/Historienummers/1294.doc" TargetMode="External"/><Relationship Id="rId147" Type="http://schemas.openxmlformats.org/officeDocument/2006/relationships/hyperlink" Target="https://boskalis-my.sharepoint.com/personal/AppData/Local/Microsoft/Windows/INetCache/Content.Outlook/G8CWG79M/Setnummers/1326.doc" TargetMode="External"/><Relationship Id="rId354" Type="http://schemas.openxmlformats.org/officeDocument/2006/relationships/hyperlink" Target="https://boskalis-my.sharepoint.com/personal/AppData/Local/Microsoft/Windows/INetCache/Content.Outlook/G8CWG79M/Setnummers/1475.doc" TargetMode="External"/><Relationship Id="rId799" Type="http://schemas.openxmlformats.org/officeDocument/2006/relationships/hyperlink" Target="https://boskalis-my.sharepoint.com/personal/AppData/Local/Microsoft/Windows/INetCache/Content.Outlook/G8CWG79M/Setnummers/1740.doc" TargetMode="External"/><Relationship Id="rId1191" Type="http://schemas.openxmlformats.org/officeDocument/2006/relationships/hyperlink" Target="https://boskalis-my.sharepoint.com/personal/AppData/Local/Microsoft/Windows/INetCache/Content.Outlook/G8CWG79M/Historienummers/1294.doc" TargetMode="External"/><Relationship Id="rId1205" Type="http://schemas.openxmlformats.org/officeDocument/2006/relationships/hyperlink" Target="https://boskalis-my.sharepoint.com/personal/AppData/Local/Microsoft/Windows/INetCache/Content.Outlook/G8CWG79M/Historienummers/1417.doc" TargetMode="External"/><Relationship Id="rId51" Type="http://schemas.openxmlformats.org/officeDocument/2006/relationships/hyperlink" Target="https://boskalis-my.sharepoint.com/personal/AppData/Local/Microsoft/Windows/INetCache/Content.Outlook/G8CWG79M/Setnummers/1022.doc" TargetMode="External"/><Relationship Id="rId561" Type="http://schemas.openxmlformats.org/officeDocument/2006/relationships/hyperlink" Target="https://boskalis-my.sharepoint.com/personal/AppData/Local/Microsoft/Windows/INetCache/Content.Outlook/G8CWG79M/Setnummers/1611.doc" TargetMode="External"/><Relationship Id="rId659" Type="http://schemas.openxmlformats.org/officeDocument/2006/relationships/hyperlink" Target="https://boskalis-my.sharepoint.com/aleu/AppData/Roaming/Microsoft/Excel/Historienummers/1082.doc" TargetMode="External"/><Relationship Id="rId866" Type="http://schemas.openxmlformats.org/officeDocument/2006/relationships/hyperlink" Target="https://boskalis-my.sharepoint.com/personal/AppData/Local/Microsoft/Windows/INetCache/Content.Outlook/G8CWG79M/Setnummers/1676.doc" TargetMode="External"/><Relationship Id="rId214" Type="http://schemas.openxmlformats.org/officeDocument/2006/relationships/hyperlink" Target="https://boskalis-my.sharepoint.com/personal/AppData/Local/Microsoft/Windows/INetCache/Content.Outlook/G8CWG79M/Historienummers/00276.doc" TargetMode="External"/><Relationship Id="rId298" Type="http://schemas.openxmlformats.org/officeDocument/2006/relationships/hyperlink" Target="https://boskalis-my.sharepoint.com/personal/AppData/Local/Microsoft/Windows/INetCache/Content.Outlook/G8CWG79M/Setnummers/0248.doc" TargetMode="External"/><Relationship Id="rId421" Type="http://schemas.openxmlformats.org/officeDocument/2006/relationships/hyperlink" Target="https://boskalis-my.sharepoint.com/personal/AppData/Local/Microsoft/Windows/INetCache/Content.Outlook/G8CWG79M/Historienummers/1250.doc" TargetMode="External"/><Relationship Id="rId519" Type="http://schemas.openxmlformats.org/officeDocument/2006/relationships/hyperlink" Target="https://boskalis-my.sharepoint.com/personal/AppData/Local/Microsoft/Windows/INetCache/Content.Outlook/G8CWG79M/Historienummers/1390.doc" TargetMode="External"/><Relationship Id="rId1051" Type="http://schemas.openxmlformats.org/officeDocument/2006/relationships/hyperlink" Target="https://boskalis-my.sharepoint.com/personal/job_valstar_boskalis_com/Documents/Chatbestanden%20van%20Microsoft%20Teams/Setnummers" TargetMode="External"/><Relationship Id="rId1149" Type="http://schemas.openxmlformats.org/officeDocument/2006/relationships/hyperlink" Target="https://boskalis-my.sharepoint.com/personal/AppData/Local/Microsoft/Windows/INetCache/Content.Outlook/G8CWG79M/Setnummers/1294.doc" TargetMode="External"/><Relationship Id="rId158" Type="http://schemas.openxmlformats.org/officeDocument/2006/relationships/hyperlink" Target="https://boskalis-my.sharepoint.com/personal/AppData/Local/Microsoft/Windows/INetCache/Content.Outlook/G8CWG79M/Historienummers/1071.doc" TargetMode="External"/><Relationship Id="rId726" Type="http://schemas.openxmlformats.org/officeDocument/2006/relationships/hyperlink" Target="https://boskalis-my.sharepoint.com/personal/AppData/Local/Microsoft/Windows/INetCache/Content.Outlook/G8CWG79M/Setnummers/1720.doc" TargetMode="External"/><Relationship Id="rId933" Type="http://schemas.openxmlformats.org/officeDocument/2006/relationships/hyperlink" Target="https://boskalis-my.sharepoint.com/personal/AppData/Local/Microsoft/Windows/INetCache/Content.Outlook/G8CWG79M/Historienummers/1294.doc" TargetMode="External"/><Relationship Id="rId1009" Type="http://schemas.openxmlformats.org/officeDocument/2006/relationships/hyperlink" Target="https://boskalis-my.sharepoint.com/personal/job_valstar_boskalis_com/Documents/Chatbestanden%20van%20Microsoft%20Teams/Setnummers" TargetMode="External"/><Relationship Id="rId62" Type="http://schemas.openxmlformats.org/officeDocument/2006/relationships/hyperlink" Target="https://boskalis-my.sharepoint.com/personal/AppData/Local/Microsoft/Windows/INetCache/Content.Outlook/G8CWG79M/Setnummers/1410.doc" TargetMode="External"/><Relationship Id="rId365" Type="http://schemas.openxmlformats.org/officeDocument/2006/relationships/hyperlink" Target="https://boskalis-my.sharepoint.com/personal/AppData/Local/Microsoft/Windows/INetCache/Content.Outlook/G8CWG79M/Setnummers/1480.doc" TargetMode="External"/><Relationship Id="rId572" Type="http://schemas.openxmlformats.org/officeDocument/2006/relationships/hyperlink" Target="https://boskalis-my.sharepoint.com/personal/AppData/Local/Microsoft/Windows/INetCache/Content.Outlook/G8CWG79M/Historienummers/1326.doc" TargetMode="External"/><Relationship Id="rId1216" Type="http://schemas.openxmlformats.org/officeDocument/2006/relationships/hyperlink" Target="https://boskalis-my.sharepoint.com/personal/AppData/Local/Microsoft/Windows/INetCache/Content.Outlook/G8CWG79M/Historienummers/1026.doc" TargetMode="External"/><Relationship Id="rId225" Type="http://schemas.openxmlformats.org/officeDocument/2006/relationships/hyperlink" Target="https://boskalis-my.sharepoint.com/personal/AppData/Local/Microsoft/Windows/INetCache/Content.Outlook/G8CWG79M/Historienummers/1306.doc" TargetMode="External"/><Relationship Id="rId432" Type="http://schemas.openxmlformats.org/officeDocument/2006/relationships/hyperlink" Target="https://boskalis-my.sharepoint.com/personal/AppData/Local/Microsoft/Windows/INetCache/Content.Outlook/G8CWG79M/Historienummers/1324.doc" TargetMode="External"/><Relationship Id="rId877" Type="http://schemas.openxmlformats.org/officeDocument/2006/relationships/hyperlink" Target="https://boskalis-my.sharepoint.com/personal/AppData/Local/Microsoft/Windows/INetCache/Content.Outlook/G8CWG79M/Historienummers/1326.doc" TargetMode="External"/><Relationship Id="rId1062" Type="http://schemas.openxmlformats.org/officeDocument/2006/relationships/hyperlink" Target="https://boskalis-my.sharepoint.com/personal/AppData/Local/Microsoft/Windows/INetCache/Content.Outlook/G8CWG79M/Historienummers/1294.doc" TargetMode="External"/><Relationship Id="rId737" Type="http://schemas.openxmlformats.org/officeDocument/2006/relationships/hyperlink" Target="https://boskalis-my.sharepoint.com/personal/AppData/Local/Microsoft/Windows/INetCache/Content.Outlook/G8CWG79M/Setnummers/1661.doc" TargetMode="External"/><Relationship Id="rId944" Type="http://schemas.openxmlformats.org/officeDocument/2006/relationships/hyperlink" Target="https://boskalis-my.sharepoint.com/personal/AppData/Local/Microsoft/Windows/INetCache/Content.Outlook/G8CWG79M/Setnummers/1587.doc" TargetMode="External"/><Relationship Id="rId73" Type="http://schemas.openxmlformats.org/officeDocument/2006/relationships/hyperlink" Target="https://boskalis-my.sharepoint.com/personal/AppData/Local/Microsoft/Windows/INetCache/Content.Outlook/G8CWG79M/Setnummers/1125.doc" TargetMode="External"/><Relationship Id="rId169" Type="http://schemas.openxmlformats.org/officeDocument/2006/relationships/hyperlink" Target="https://boskalis-my.sharepoint.com/personal/AppData/Local/Microsoft/Windows/INetCache/Content.Outlook/G8CWG79M/Historienummers/1174.doc" TargetMode="External"/><Relationship Id="rId376" Type="http://schemas.openxmlformats.org/officeDocument/2006/relationships/hyperlink" Target="https://boskalis-my.sharepoint.com/personal/AppData/Local/Microsoft/Windows/INetCache/Content.Outlook/G8CWG79M/Historienummers/00280.doc" TargetMode="External"/><Relationship Id="rId583" Type="http://schemas.openxmlformats.org/officeDocument/2006/relationships/hyperlink" Target="https://boskalis-my.sharepoint.com/personal/AppData/Local/Microsoft/Windows/INetCache/Content.Outlook/G8CWG79M/Setnummers/1620.doc" TargetMode="External"/><Relationship Id="rId790" Type="http://schemas.openxmlformats.org/officeDocument/2006/relationships/hyperlink" Target="https://boskalis-my.sharepoint.com/personal/AppData/Local/Microsoft/Windows/INetCache/Content.Outlook/G8CWG79M/Historienummers/1347.doc" TargetMode="External"/><Relationship Id="rId804" Type="http://schemas.openxmlformats.org/officeDocument/2006/relationships/hyperlink" Target="https://boskalis-my.sharepoint.com/personal/AppData/Local/Microsoft/Windows/INetCache/Content.Outlook/G8CWG79M/Historienummers/1148.doc" TargetMode="External"/><Relationship Id="rId1227" Type="http://schemas.openxmlformats.org/officeDocument/2006/relationships/hyperlink" Target="https://boskalis-my.sharepoint.com/personal/AppData/Local/Microsoft/Windows/INetCache/Content.Outlook/G8CWG79M/Historienummers/1148.doc" TargetMode="External"/><Relationship Id="rId4" Type="http://schemas.openxmlformats.org/officeDocument/2006/relationships/hyperlink" Target="https://boskalis-my.sharepoint.com/Documents%20and%20Settings/adleur/Application%20Data/Microsoft/Excel/Historienummers/00309.doc" TargetMode="External"/><Relationship Id="rId236" Type="http://schemas.openxmlformats.org/officeDocument/2006/relationships/hyperlink" Target="https://boskalis-my.sharepoint.com/personal/AppData/Local/Microsoft/Windows/INetCache/Content.Outlook/G8CWG79M/Historienummers/1331.doc" TargetMode="External"/><Relationship Id="rId443" Type="http://schemas.openxmlformats.org/officeDocument/2006/relationships/hyperlink" Target="https://boskalis-my.sharepoint.com/personal/AppData/Local/Microsoft/Windows/INetCache/Content.Outlook/G8CWG79M/Setnummers/1528.doc" TargetMode="External"/><Relationship Id="rId650" Type="http://schemas.openxmlformats.org/officeDocument/2006/relationships/hyperlink" Target="https://boskalis-my.sharepoint.com/personal/AppData/Local/Microsoft/Windows/INetCache/Content.Outlook/G8CWG79M/Setnummers/1665.doc" TargetMode="External"/><Relationship Id="rId888" Type="http://schemas.openxmlformats.org/officeDocument/2006/relationships/hyperlink" Target="https://boskalis-my.sharepoint.com/personal/AppData/Local/Microsoft/Windows/INetCache/Content.Outlook/G8CWG79M/Setnummers/1183.doc" TargetMode="External"/><Relationship Id="rId1073" Type="http://schemas.openxmlformats.org/officeDocument/2006/relationships/hyperlink" Target="https://boskalis-my.sharepoint.com/personal/AppData/Local/Microsoft/Windows/INetCache/Content.Outlook/G8CWG79M/Setnummers/1294.doc" TargetMode="External"/><Relationship Id="rId303" Type="http://schemas.openxmlformats.org/officeDocument/2006/relationships/hyperlink" Target="https://boskalis-my.sharepoint.com/personal/AppData/Local/Microsoft/Windows/INetCache/Content.Outlook/G8CWG79M/Historienummers/1397.doc" TargetMode="External"/><Relationship Id="rId748" Type="http://schemas.openxmlformats.org/officeDocument/2006/relationships/hyperlink" Target="https://boskalis-my.sharepoint.com/personal/AppData/Local/Microsoft/Windows/INetCache/Content.Outlook/G8CWG79M/Historienummers/00283.doc" TargetMode="External"/><Relationship Id="rId955" Type="http://schemas.openxmlformats.org/officeDocument/2006/relationships/hyperlink" Target="https://boskalis-my.sharepoint.com/personal/AppData/Local/Microsoft/Windows/INetCache/Content.Outlook/G8CWG79M/Historienummers/1148.doc" TargetMode="External"/><Relationship Id="rId1140" Type="http://schemas.openxmlformats.org/officeDocument/2006/relationships/hyperlink" Target="https://boskalis-my.sharepoint.com/personal/job_valstar_boskalis_com/Documents/Chatbestanden%20van%20Microsoft%20Teams/Setnummers" TargetMode="External"/><Relationship Id="rId84" Type="http://schemas.openxmlformats.org/officeDocument/2006/relationships/hyperlink" Target="https://boskalis-my.sharepoint.com/personal/AppData/Local/Microsoft/Windows/INetCache/Content.Outlook/G8CWG79M/Setnummers/1174.doc" TargetMode="External"/><Relationship Id="rId387" Type="http://schemas.openxmlformats.org/officeDocument/2006/relationships/hyperlink" Target="https://boskalis-my.sharepoint.com/personal/AppData/Local/Microsoft/Windows/INetCache/Content.Outlook/G8CWG79M/Historienummers/1376.doc" TargetMode="External"/><Relationship Id="rId510" Type="http://schemas.openxmlformats.org/officeDocument/2006/relationships/hyperlink" Target="https://boskalis-my.sharepoint.com/personal/AppData/Local/Microsoft/Windows/INetCache/Content.Outlook/G8CWG79M/Setnummers/1574.doc" TargetMode="External"/><Relationship Id="rId594" Type="http://schemas.openxmlformats.org/officeDocument/2006/relationships/hyperlink" Target="https://boskalis-my.sharepoint.com/personal/AppData/Local/Microsoft/Windows/INetCache/Content.Outlook/G8CWG79M/Historienummers/1294.doc" TargetMode="External"/><Relationship Id="rId608" Type="http://schemas.openxmlformats.org/officeDocument/2006/relationships/hyperlink" Target="https://boskalis-my.sharepoint.com/personal/AppData/Local/Microsoft/Windows/INetCache/Content.Outlook/G8CWG79M/Historienummers/1026.doc" TargetMode="External"/><Relationship Id="rId815" Type="http://schemas.openxmlformats.org/officeDocument/2006/relationships/hyperlink" Target="https://boskalis-my.sharepoint.com/personal/AppData/Local/Microsoft/Windows/INetCache/Content.Outlook/G8CWG79M/Setnummers/1528.doc" TargetMode="External"/><Relationship Id="rId1238" Type="http://schemas.openxmlformats.org/officeDocument/2006/relationships/hyperlink" Target="https://boskalis-my.sharepoint.com/personal/AppData/Local/Microsoft/Windows/INetCache/Content.Outlook/G8CWG79M/Setnummers/1169.doc" TargetMode="External"/><Relationship Id="rId247" Type="http://schemas.openxmlformats.org/officeDocument/2006/relationships/hyperlink" Target="https://boskalis-my.sharepoint.com/personal/AppData/Local/Microsoft/Windows/INetCache/Content.Outlook/G8CWG79M/Historienummers/1343.doc" TargetMode="External"/><Relationship Id="rId899" Type="http://schemas.openxmlformats.org/officeDocument/2006/relationships/hyperlink" Target="https://boskalis-my.sharepoint.com/personal/job_valstar_boskalis_com/Documents/Chatbestanden%20van%20Microsoft%20Teams/Setnummers" TargetMode="External"/><Relationship Id="rId1000" Type="http://schemas.openxmlformats.org/officeDocument/2006/relationships/hyperlink" Target="https://boskalis-my.sharepoint.com/personal/job_valstar_boskalis_com/Documents/Chatbestanden%20van%20Microsoft%20Teams/Setnummers" TargetMode="External"/><Relationship Id="rId1084" Type="http://schemas.openxmlformats.org/officeDocument/2006/relationships/hyperlink" Target="https://boskalis-my.sharepoint.com/personal/job_valstar_boskalis_com/Documents/Chatbestanden%20van%20Microsoft%20Teams/Setnummers" TargetMode="External"/><Relationship Id="rId107" Type="http://schemas.openxmlformats.org/officeDocument/2006/relationships/hyperlink" Target="https://boskalis-my.sharepoint.com/personal/AppData/Local/Microsoft/Windows/INetCache/Content.Outlook/G8CWG79M/Setnummers/1256.doc" TargetMode="External"/><Relationship Id="rId454" Type="http://schemas.openxmlformats.org/officeDocument/2006/relationships/hyperlink" Target="https://boskalis-my.sharepoint.com/personal/AppData/Local/Microsoft/Windows/INetCache/Content.Outlook/G8CWG79M/Historienummers/1420.doc" TargetMode="External"/><Relationship Id="rId661" Type="http://schemas.openxmlformats.org/officeDocument/2006/relationships/hyperlink" Target="https://boskalis-my.sharepoint.com/aleu/AppData/Roaming/Microsoft/Excel/Historienummers/1302.doc" TargetMode="External"/><Relationship Id="rId759" Type="http://schemas.openxmlformats.org/officeDocument/2006/relationships/hyperlink" Target="https://boskalis-my.sharepoint.com/personal/AppData/Local/Microsoft/Windows/INetCache/Content.Outlook/G8CWG79M/Setnummers/1687.doc" TargetMode="External"/><Relationship Id="rId966" Type="http://schemas.openxmlformats.org/officeDocument/2006/relationships/hyperlink" Target="https://boskalis-my.sharepoint.com/personal/AppData/Local/Microsoft/Windows/INetCache/Content.Outlook/G8CWG79M/Setnummers/1294.doc" TargetMode="External"/><Relationship Id="rId11" Type="http://schemas.openxmlformats.org/officeDocument/2006/relationships/hyperlink" Target="https://boskalis-my.sharepoint.com/Documents%20and%20Settings/adleur/Application%20Data/Microsoft/Excel/Historienummers/00075.doc" TargetMode="External"/><Relationship Id="rId314" Type="http://schemas.openxmlformats.org/officeDocument/2006/relationships/hyperlink" Target="https://boskalis-my.sharepoint.com/personal/AppData/Local/Microsoft/Windows/INetCache/Content.Outlook/G8CWG79M/Setnummers/1414.doc" TargetMode="External"/><Relationship Id="rId398" Type="http://schemas.openxmlformats.org/officeDocument/2006/relationships/hyperlink" Target="https://boskalis-my.sharepoint.com/personal/AppData/Local/Microsoft/Windows/INetCache/Content.Outlook/G8CWG79M/Setnummers/1422.doc" TargetMode="External"/><Relationship Id="rId521" Type="http://schemas.openxmlformats.org/officeDocument/2006/relationships/hyperlink" Target="https://boskalis-my.sharepoint.com/personal/AppData/Local/Microsoft/Windows/INetCache/Content.Outlook/G8CWG79M/Historienummers/1401.doc" TargetMode="External"/><Relationship Id="rId619" Type="http://schemas.openxmlformats.org/officeDocument/2006/relationships/hyperlink" Target="https://boskalis-my.sharepoint.com/personal/AppData/Local/Microsoft/Windows/INetCache/Content.Outlook/G8CWG79M/Historienummers/1397.doc" TargetMode="External"/><Relationship Id="rId1151" Type="http://schemas.openxmlformats.org/officeDocument/2006/relationships/hyperlink" Target="https://boskalis-my.sharepoint.com/personal/job_valstar_boskalis_com/Documents/Chatbestanden%20van%20Microsoft%20Teams/Setnummers" TargetMode="External"/><Relationship Id="rId1249" Type="http://schemas.openxmlformats.org/officeDocument/2006/relationships/hyperlink" Target="https://boskalis-my.sharepoint.com/personal/AppData/Local/Microsoft/Windows/INetCache/Content.Outlook/G8CWG79M/Setnummers/1012.doc" TargetMode="External"/><Relationship Id="rId95" Type="http://schemas.openxmlformats.org/officeDocument/2006/relationships/hyperlink" Target="https://boskalis-my.sharepoint.com/personal/AppData/Local/Microsoft/Windows/INetCache/Content.Outlook/G8CWG79M/Setnummers/1241.doc" TargetMode="External"/><Relationship Id="rId160" Type="http://schemas.openxmlformats.org/officeDocument/2006/relationships/hyperlink" Target="https://boskalis-my.sharepoint.com/personal/AppData/Local/Microsoft/Windows/INetCache/Content.Outlook/G8CWG79M/Historienummers/1041.doc" TargetMode="External"/><Relationship Id="rId826" Type="http://schemas.openxmlformats.org/officeDocument/2006/relationships/hyperlink" Target="https://boskalis-my.sharepoint.com/Documents%20and%20Settings/adleur/Application%20Data/Microsoft/Excel/Historienummers/00071.doc" TargetMode="External"/><Relationship Id="rId1011" Type="http://schemas.openxmlformats.org/officeDocument/2006/relationships/hyperlink" Target="https://boskalis-my.sharepoint.com/personal/AppData/Local/Microsoft/Windows/INetCache/Content.Outlook/G8CWG79M/Historienummers/1294.doc" TargetMode="External"/><Relationship Id="rId1109" Type="http://schemas.openxmlformats.org/officeDocument/2006/relationships/hyperlink" Target="https://boskalis-my.sharepoint.com/personal/AppData/Local/Microsoft/Windows/INetCache/Content.Outlook/G8CWG79M/Setnummers/1294.doc" TargetMode="External"/><Relationship Id="rId258" Type="http://schemas.openxmlformats.org/officeDocument/2006/relationships/hyperlink" Target="https://boskalis-my.sharepoint.com/personal/AppData/Local/Microsoft/Windows/INetCache/Content.Outlook/G8CWG79M/Historienummers/1187.doc" TargetMode="External"/><Relationship Id="rId465" Type="http://schemas.openxmlformats.org/officeDocument/2006/relationships/hyperlink" Target="https://boskalis-my.sharepoint.com/personal/AppData/Local/Microsoft/Windows/INetCache/Content.Outlook/G8CWG79M/Historienummers/1542.doc" TargetMode="External"/><Relationship Id="rId672" Type="http://schemas.openxmlformats.org/officeDocument/2006/relationships/hyperlink" Target="https://boskalis-my.sharepoint.com/personal/AppData/Local/Microsoft/Windows/INetCache/Content.Outlook/G8CWG79M/Setnummers/1672.doc" TargetMode="External"/><Relationship Id="rId1095" Type="http://schemas.openxmlformats.org/officeDocument/2006/relationships/hyperlink" Target="https://boskalis-my.sharepoint.com/personal/job_valstar_boskalis_com/Documents/Chatbestanden%20van%20Microsoft%20Teams/Setnummers" TargetMode="External"/><Relationship Id="rId22" Type="http://schemas.openxmlformats.org/officeDocument/2006/relationships/hyperlink" Target="https://boskalis-my.sharepoint.com/Documents%20and%20Settings/adleur/Application%20Data/Microsoft/Excel/Setnummers/0340.doc" TargetMode="External"/><Relationship Id="rId118" Type="http://schemas.openxmlformats.org/officeDocument/2006/relationships/hyperlink" Target="https://boskalis-my.sharepoint.com/personal/AppData/Local/Microsoft/Windows/INetCache/Content.Outlook/G8CWG79M/Setnummers/1348.doc" TargetMode="External"/><Relationship Id="rId325" Type="http://schemas.openxmlformats.org/officeDocument/2006/relationships/hyperlink" Target="https://boskalis-my.sharepoint.com/personal/AppData/Local/Microsoft/Windows/INetCache/Content.Outlook/G8CWG79M/Historienummers/1421.doc" TargetMode="External"/><Relationship Id="rId532" Type="http://schemas.openxmlformats.org/officeDocument/2006/relationships/hyperlink" Target="https://boskalis-my.sharepoint.com/personal/AppData/Local/Microsoft/Windows/INetCache/Content.Outlook/G8CWG79M/Setnummers/1607.doc" TargetMode="External"/><Relationship Id="rId977" Type="http://schemas.openxmlformats.org/officeDocument/2006/relationships/hyperlink" Target="https://boskalis-my.sharepoint.com/personal/AppData/Local/Microsoft/Windows/INetCache/Content.Outlook/G8CWG79M/Historienummers/1294.doc" TargetMode="External"/><Relationship Id="rId1162" Type="http://schemas.openxmlformats.org/officeDocument/2006/relationships/hyperlink" Target="https://boskalis-my.sharepoint.com/personal/AppData/Local/Microsoft/Windows/INetCache/Content.Outlook/G8CWG79M/Historienummers/1294.doc" TargetMode="External"/><Relationship Id="rId171" Type="http://schemas.openxmlformats.org/officeDocument/2006/relationships/hyperlink" Target="https://boskalis-my.sharepoint.com/personal/AppData/Local/Microsoft/Windows/INetCache/Content.Outlook/G8CWG79M/Historienummers/1043.doc" TargetMode="External"/><Relationship Id="rId837" Type="http://schemas.openxmlformats.org/officeDocument/2006/relationships/hyperlink" Target="https://boskalis-my.sharepoint.com/personal/AppData/Local/Microsoft/Windows/INetCache/Content.Outlook/G8CWG79M/Setnummers/1587.doc" TargetMode="External"/><Relationship Id="rId1022" Type="http://schemas.openxmlformats.org/officeDocument/2006/relationships/hyperlink" Target="https://boskalis-my.sharepoint.com/personal/job_valstar_boskalis_com/Documents/Chatbestanden%20van%20Microsoft%20Teams/Setnummers" TargetMode="External"/><Relationship Id="rId269" Type="http://schemas.openxmlformats.org/officeDocument/2006/relationships/hyperlink" Target="https://boskalis-my.sharepoint.com/personal/AppData/Local/Microsoft/Windows/INetCache/Content.Outlook/G8CWG79M/Historienummers/1294.doc" TargetMode="External"/><Relationship Id="rId476" Type="http://schemas.openxmlformats.org/officeDocument/2006/relationships/hyperlink" Target="https://boskalis-my.sharepoint.com/personal/AppData/Local/Microsoft/Windows/INetCache/Content.Outlook/G8CWG79M/Setnummers/1550.doc" TargetMode="External"/><Relationship Id="rId683" Type="http://schemas.openxmlformats.org/officeDocument/2006/relationships/hyperlink" Target="https://boskalis-my.sharepoint.com/personal/AppData/Local/Microsoft/Windows/INetCache/Content.Outlook/G8CWG79M/Historienummers/1045.doc" TargetMode="External"/><Relationship Id="rId890" Type="http://schemas.openxmlformats.org/officeDocument/2006/relationships/hyperlink" Target="https://boskalis-my.sharepoint.com/personal/AppData/Local/Microsoft/Windows/INetCache/Content.Outlook/G8CWG79M/Setnummers/1715.doc" TargetMode="External"/><Relationship Id="rId904" Type="http://schemas.openxmlformats.org/officeDocument/2006/relationships/hyperlink" Target="https://boskalis-my.sharepoint.com/personal/job_valstar_boskalis_com/Documents/Chatbestanden%20van%20Microsoft%20Teams/Setnummers" TargetMode="External"/><Relationship Id="rId33" Type="http://schemas.openxmlformats.org/officeDocument/2006/relationships/hyperlink" Target="https://boskalis-my.sharepoint.com/personal/AppData/Local/Microsoft/Windows/INetCache/Content.Outlook/G8CWG79M/Setnummers/1026.doc" TargetMode="External"/><Relationship Id="rId129" Type="http://schemas.openxmlformats.org/officeDocument/2006/relationships/hyperlink" Target="https://boskalis-my.sharepoint.com/personal/AppData/Local/Microsoft/Windows/INetCache/Content.Outlook/G8CWG79M/Setnummers/1342.doc" TargetMode="External"/><Relationship Id="rId336" Type="http://schemas.openxmlformats.org/officeDocument/2006/relationships/hyperlink" Target="https://boskalis-my.sharepoint.com/personal/AppData/Local/Microsoft/Windows/INetCache/Content.Outlook/G8CWG79M/Historienummers/00070.doc" TargetMode="External"/><Relationship Id="rId543" Type="http://schemas.openxmlformats.org/officeDocument/2006/relationships/hyperlink" Target="https://boskalis-my.sharepoint.com/personal/AppData/Local/Microsoft/Windows/INetCache/Content.Outlook/G8CWG79M/Setnummers/1594.doc" TargetMode="External"/><Relationship Id="rId988" Type="http://schemas.openxmlformats.org/officeDocument/2006/relationships/hyperlink" Target="https://boskalis-my.sharepoint.com/personal/job_valstar_boskalis_com/Documents/Chatbestanden%20van%20Microsoft%20Teams/Setnummers" TargetMode="External"/><Relationship Id="rId1173" Type="http://schemas.openxmlformats.org/officeDocument/2006/relationships/hyperlink" Target="https://boskalis-my.sharepoint.com/personal/AppData/Local/Microsoft/Windows/INetCache/Content.Outlook/G8CWG79M/Setnummers/1613.doc" TargetMode="External"/><Relationship Id="rId182" Type="http://schemas.openxmlformats.org/officeDocument/2006/relationships/hyperlink" Target="https://boskalis-my.sharepoint.com/personal/AppData/Local/Microsoft/Windows/INetCache/Content.Outlook/G8CWG79M/Historienummers/149.doc" TargetMode="External"/><Relationship Id="rId403" Type="http://schemas.openxmlformats.org/officeDocument/2006/relationships/hyperlink" Target="https://boskalis-my.sharepoint.com/personal/AppData/Local/Microsoft/Windows/INetCache/Content.Outlook/G8CWG79M/Setnummers/1470.doc" TargetMode="External"/><Relationship Id="rId750" Type="http://schemas.openxmlformats.org/officeDocument/2006/relationships/hyperlink" Target="https://boskalis-my.sharepoint.com/personal/AppData/Local/Microsoft/Windows/INetCache/Content.Outlook/G8CWG79M/Setnummers/1721.doc" TargetMode="External"/><Relationship Id="rId848" Type="http://schemas.openxmlformats.org/officeDocument/2006/relationships/hyperlink" Target="https://boskalis-my.sharepoint.com/personal/AppData/Local/Microsoft/Windows/INetCache/Content.Outlook/G8CWG79M/Setnummers/1392.doc" TargetMode="External"/><Relationship Id="rId1033" Type="http://schemas.openxmlformats.org/officeDocument/2006/relationships/hyperlink" Target="https://boskalis-my.sharepoint.com/personal/job_valstar_boskalis_com/Documents/Chatbestanden%20van%20Microsoft%20Teams/Setnummers" TargetMode="External"/><Relationship Id="rId487" Type="http://schemas.openxmlformats.org/officeDocument/2006/relationships/hyperlink" Target="https://boskalis-my.sharepoint.com/Documents%20and%20Settings/adleur/Application%20Data/Microsoft/Excel/Setnummers/0041.doc" TargetMode="External"/><Relationship Id="rId610" Type="http://schemas.openxmlformats.org/officeDocument/2006/relationships/hyperlink" Target="https://boskalis-my.sharepoint.com/personal/AppData/Local/Microsoft/Windows/INetCache/Content.Outlook/G8CWG79M/Historienummers/1026.doc" TargetMode="External"/><Relationship Id="rId694" Type="http://schemas.openxmlformats.org/officeDocument/2006/relationships/hyperlink" Target="https://boskalis-my.sharepoint.com/personal/AppData/Local/Microsoft/Windows/INetCache/Content.Outlook/G8CWG79M/Setnummers/1683.doc" TargetMode="External"/><Relationship Id="rId708" Type="http://schemas.openxmlformats.org/officeDocument/2006/relationships/hyperlink" Target="https://boskalis-my.sharepoint.com/personal/AppData/Local/Microsoft/Windows/INetCache/Content.Outlook/G8CWG79M/Setnummers/1629.doc" TargetMode="External"/><Relationship Id="rId915" Type="http://schemas.openxmlformats.org/officeDocument/2006/relationships/hyperlink" Target="https://boskalis-my.sharepoint.com/personal/AppData/Local/Microsoft/Windows/INetCache/Content.Outlook/G8CWG79M/Historienummers/1417.doc" TargetMode="External"/><Relationship Id="rId1240" Type="http://schemas.openxmlformats.org/officeDocument/2006/relationships/hyperlink" Target="https://boskalis-my.sharepoint.com/personal/AppData/Local/Microsoft/Windows/INetCache/Content.Outlook/G8CWG79M/Setnummers/1651.doc" TargetMode="External"/><Relationship Id="rId347" Type="http://schemas.openxmlformats.org/officeDocument/2006/relationships/hyperlink" Target="https://boskalis-my.sharepoint.com/personal/AppData/Local/Microsoft/Windows/INetCache/Content.Outlook/G8CWG79M/Setnummers/1347.doc" TargetMode="External"/><Relationship Id="rId999" Type="http://schemas.openxmlformats.org/officeDocument/2006/relationships/hyperlink" Target="https://boskalis-my.sharepoint.com/personal/AppData/Local/Microsoft/Windows/INetCache/Content.Outlook/G8CWG79M/Historienummers/1294.doc" TargetMode="External"/><Relationship Id="rId1100" Type="http://schemas.openxmlformats.org/officeDocument/2006/relationships/hyperlink" Target="https://boskalis-my.sharepoint.com/personal/job_valstar_boskalis_com/Documents/Chatbestanden%20van%20Microsoft%20Teams/Setnummers" TargetMode="External"/><Relationship Id="rId1184" Type="http://schemas.openxmlformats.org/officeDocument/2006/relationships/hyperlink" Target="https://boskalis-my.sharepoint.com/personal/AppData/Local/Microsoft/Windows/INetCache/Content.Outlook/G8CWG79M/Setnummers/1638.doc" TargetMode="External"/><Relationship Id="rId44" Type="http://schemas.openxmlformats.org/officeDocument/2006/relationships/hyperlink" Target="https://boskalis-my.sharepoint.com/personal/AppData/Local/Microsoft/Windows/INetCache/Content.Outlook/G8CWG79M/Setnummers/1400.doc" TargetMode="External"/><Relationship Id="rId554" Type="http://schemas.openxmlformats.org/officeDocument/2006/relationships/hyperlink" Target="https://boskalis-my.sharepoint.com/personal/AppData/Local/Microsoft/Windows/INetCache/Content.Outlook/G8CWG79M/Historienummers/1324.doc" TargetMode="External"/><Relationship Id="rId761" Type="http://schemas.openxmlformats.org/officeDocument/2006/relationships/hyperlink" Target="https://boskalis-my.sharepoint.com/personal/AppData/Local/Microsoft/Windows/INetCache/Content.Outlook/G8CWG79M/Setnummers/1689.doc" TargetMode="External"/><Relationship Id="rId859" Type="http://schemas.openxmlformats.org/officeDocument/2006/relationships/hyperlink" Target="https://boskalis-my.sharepoint.com/personal/AppData/Local/Microsoft/Windows/INetCache/Content.Outlook/G8CWG79M/Historienummers/1045.doc" TargetMode="External"/><Relationship Id="rId193" Type="http://schemas.openxmlformats.org/officeDocument/2006/relationships/hyperlink" Target="https://boskalis-my.sharepoint.com/personal/AppData/Local/Microsoft/Windows/INetCache/Content.Outlook/G8CWG79M/Historienummers/1070.doc" TargetMode="External"/><Relationship Id="rId207" Type="http://schemas.openxmlformats.org/officeDocument/2006/relationships/hyperlink" Target="https://boskalis-my.sharepoint.com/personal/AppData/Local/Microsoft/Windows/INetCache/Content.Outlook/G8CWG79M/Historienummers/00049.doc" TargetMode="External"/><Relationship Id="rId414" Type="http://schemas.openxmlformats.org/officeDocument/2006/relationships/hyperlink" Target="https://boskalis-my.sharepoint.com/personal/AppData/Local/Microsoft/Windows/INetCache/Content.Outlook/G8CWG79M/Historienummers/1251.doc" TargetMode="External"/><Relationship Id="rId498" Type="http://schemas.openxmlformats.org/officeDocument/2006/relationships/hyperlink" Target="https://boskalis-my.sharepoint.com/personal/AppData/Local/Microsoft/Windows/INetCache/Content.Outlook/G8CWG79M/Setnummers/1558.doc" TargetMode="External"/><Relationship Id="rId621" Type="http://schemas.openxmlformats.org/officeDocument/2006/relationships/hyperlink" Target="https://boskalis-my.sharepoint.com/personal/AppData/Local/Microsoft/Windows/INetCache/Content.Outlook/G8CWG79M/Setnummers/1651.doc" TargetMode="External"/><Relationship Id="rId1044" Type="http://schemas.openxmlformats.org/officeDocument/2006/relationships/hyperlink" Target="https://boskalis-my.sharepoint.com/personal/AppData/Local/Microsoft/Windows/INetCache/Content.Outlook/G8CWG79M/Historienummers/1294.doc" TargetMode="External"/><Relationship Id="rId1251" Type="http://schemas.openxmlformats.org/officeDocument/2006/relationships/hyperlink" Target="https://boskalis-my.sharepoint.com/personal/AppData/Local/Microsoft/Windows/INetCache/Content.Outlook/G8CWG79M/Historienummers/1392.doc" TargetMode="External"/><Relationship Id="rId260" Type="http://schemas.openxmlformats.org/officeDocument/2006/relationships/hyperlink" Target="https://boskalis-my.sharepoint.com/personal/AppData/Local/Microsoft/Windows/INetCache/Content.Outlook/G8CWG79M/Historienummers/1400.doc" TargetMode="External"/><Relationship Id="rId719" Type="http://schemas.openxmlformats.org/officeDocument/2006/relationships/hyperlink" Target="https://boskalis-my.sharepoint.com/personal/AppData/Local/Microsoft/Windows/INetCache/Content.Outlook/G8CWG79M/Setnummers/1718.doc" TargetMode="External"/><Relationship Id="rId926" Type="http://schemas.openxmlformats.org/officeDocument/2006/relationships/hyperlink" Target="https://boskalis-my.sharepoint.com/personal/AppData/Local/Microsoft/Windows/INetCache/Content.Outlook/G8CWG79M/Setnummers/1587.doc" TargetMode="External"/><Relationship Id="rId1111" Type="http://schemas.openxmlformats.org/officeDocument/2006/relationships/hyperlink" Target="https://boskalis-my.sharepoint.com/personal/job_valstar_boskalis_com/Documents/Chatbestanden%20van%20Microsoft%20Teams/Setnummers" TargetMode="External"/><Relationship Id="rId55" Type="http://schemas.openxmlformats.org/officeDocument/2006/relationships/hyperlink" Target="https://boskalis-my.sharepoint.com/personal/AppData/Local/Microsoft/Windows/INetCache/Content.Outlook/G8CWG79M/Setnummers/1292.doc" TargetMode="External"/><Relationship Id="rId120" Type="http://schemas.openxmlformats.org/officeDocument/2006/relationships/hyperlink" Target="https://boskalis-my.sharepoint.com/personal/AppData/Local/Microsoft/Windows/INetCache/Content.Outlook/G8CWG79M/Setnummers/1169.doc" TargetMode="External"/><Relationship Id="rId358" Type="http://schemas.openxmlformats.org/officeDocument/2006/relationships/hyperlink" Target="https://boskalis-my.sharepoint.com/personal/AppData/Local/Microsoft/Windows/INetCache/Content.Outlook/G8CWG79M/Historienummers/1476.doc" TargetMode="External"/><Relationship Id="rId565" Type="http://schemas.openxmlformats.org/officeDocument/2006/relationships/hyperlink" Target="https://boskalis-my.sharepoint.com/personal/AppData/Local/Microsoft/Windows/INetCache/Content.Outlook/G8CWG79M/Setnummers/1613.doc" TargetMode="External"/><Relationship Id="rId772" Type="http://schemas.openxmlformats.org/officeDocument/2006/relationships/hyperlink" Target="https://boskalis-my.sharepoint.com/personal/AppData/Local/Microsoft/Windows/INetCache/Content.Outlook/G8CWG79M/Historienummers/1347.doc" TargetMode="External"/><Relationship Id="rId1195" Type="http://schemas.openxmlformats.org/officeDocument/2006/relationships/hyperlink" Target="https://boskalis-my.sharepoint.com/personal/AppData/Local/Microsoft/Windows/INetCache/Content.Outlook/G8CWG79M/Historienummers/1294.doc" TargetMode="External"/><Relationship Id="rId1209" Type="http://schemas.openxmlformats.org/officeDocument/2006/relationships/hyperlink" Target="https://boskalis-my.sharepoint.com/personal/AppData/Local/Microsoft/Windows/INetCache/Content.Outlook/G8CWG79M/Historienummers/1417.doc" TargetMode="External"/><Relationship Id="rId218" Type="http://schemas.openxmlformats.org/officeDocument/2006/relationships/hyperlink" Target="https://boskalis-my.sharepoint.com/personal/AppData/Local/Microsoft/Windows/INetCache/Content.Outlook/G8CWG79M/Historienummers/00075.doc" TargetMode="External"/><Relationship Id="rId425" Type="http://schemas.openxmlformats.org/officeDocument/2006/relationships/hyperlink" Target="https://boskalis-my.sharepoint.com/personal/AppData/Local/Microsoft/Windows/INetCache/Content.Outlook/G8CWG79M/Setnummers/R1521.doc" TargetMode="External"/><Relationship Id="rId632" Type="http://schemas.openxmlformats.org/officeDocument/2006/relationships/hyperlink" Target="https://boskalis-my.sharepoint.com/personal/AppData/Local/Microsoft/Windows/INetCache/Content.Outlook/G8CWG79M/Setnummers/1657.doc" TargetMode="External"/><Relationship Id="rId1055" Type="http://schemas.openxmlformats.org/officeDocument/2006/relationships/hyperlink" Target="https://boskalis-my.sharepoint.com/personal/AppData/Local/Microsoft/Windows/INetCache/Content.Outlook/G8CWG79M/Historienummers/1294.doc" TargetMode="External"/><Relationship Id="rId1262" Type="http://schemas.openxmlformats.org/officeDocument/2006/relationships/printerSettings" Target="../printerSettings/printerSettings1.bin"/><Relationship Id="rId271" Type="http://schemas.openxmlformats.org/officeDocument/2006/relationships/hyperlink" Target="https://boskalis-my.sharepoint.com/personal/AppData/Local/Microsoft/Windows/INetCache/Content.Outlook/G8CWG79M/Historienummers/1363.doc" TargetMode="External"/><Relationship Id="rId937" Type="http://schemas.openxmlformats.org/officeDocument/2006/relationships/hyperlink" Target="https://boskalis-my.sharepoint.com/personal/job_valstar_boskalis_com/Documents/Chatbestanden%20van%20Microsoft%20Teams/Setnummers" TargetMode="External"/><Relationship Id="rId1122" Type="http://schemas.openxmlformats.org/officeDocument/2006/relationships/hyperlink" Target="https://boskalis-my.sharepoint.com/personal/AppData/Local/Microsoft/Windows/INetCache/Content.Outlook/G8CWG79M/Historienummers/1294.doc" TargetMode="External"/><Relationship Id="rId66" Type="http://schemas.openxmlformats.org/officeDocument/2006/relationships/hyperlink" Target="https://boskalis-my.sharepoint.com/personal/AppData/Local/Microsoft/Windows/INetCache/Content.Outlook/G8CWG79M/Setnummers/1377.doc" TargetMode="External"/><Relationship Id="rId131" Type="http://schemas.openxmlformats.org/officeDocument/2006/relationships/hyperlink" Target="https://boskalis-my.sharepoint.com/personal/AppData/Local/Microsoft/Windows/INetCache/Content.Outlook/G8CWG79M/Setnummers/1330.doc" TargetMode="External"/><Relationship Id="rId369" Type="http://schemas.openxmlformats.org/officeDocument/2006/relationships/hyperlink" Target="https://boskalis-my.sharepoint.com/personal/AppData/Local/Microsoft/Windows/INetCache/Content.Outlook/G8CWG79M/Setnummers/1508.doc" TargetMode="External"/><Relationship Id="rId576" Type="http://schemas.openxmlformats.org/officeDocument/2006/relationships/hyperlink" Target="https://boskalis-my.sharepoint.com/personal/AppData/Local/Microsoft/Windows/INetCache/Content.Outlook/G8CWG79M/Historienummers/1371.doc" TargetMode="External"/><Relationship Id="rId783" Type="http://schemas.openxmlformats.org/officeDocument/2006/relationships/hyperlink" Target="https://boskalis-my.sharepoint.com/personal/AppData/Local/Microsoft/Windows/INetCache/Content.Outlook/G8CWG79M/Setnummers/1700.doc" TargetMode="External"/><Relationship Id="rId990" Type="http://schemas.openxmlformats.org/officeDocument/2006/relationships/hyperlink" Target="https://boskalis-my.sharepoint.com/personal/AppData/Local/Microsoft/Windows/INetCache/Content.Outlook/G8CWG79M/Setnummers/1294.doc" TargetMode="External"/><Relationship Id="rId229" Type="http://schemas.openxmlformats.org/officeDocument/2006/relationships/hyperlink" Target="https://boskalis-my.sharepoint.com/personal/AppData/Local/Microsoft/Windows/INetCache/Content.Outlook/G8CWG79M/Historienummers/1302.doc" TargetMode="External"/><Relationship Id="rId436" Type="http://schemas.openxmlformats.org/officeDocument/2006/relationships/hyperlink" Target="https://boskalis-my.sharepoint.com/Documents%20and%20Settings/adleur/Application%20Data/Microsoft/Excel/Setnummers/0041.doc" TargetMode="External"/><Relationship Id="rId643" Type="http://schemas.openxmlformats.org/officeDocument/2006/relationships/hyperlink" Target="https://boskalis-my.sharepoint.com/personal/AppData/Local/Microsoft/Windows/INetCache/Content.Outlook/G8CWG79M/Setnummers/1663.doc" TargetMode="External"/><Relationship Id="rId1066" Type="http://schemas.openxmlformats.org/officeDocument/2006/relationships/hyperlink" Target="https://boskalis-my.sharepoint.com/personal/AppData/Local/Microsoft/Windows/INetCache/Content.Outlook/G8CWG79M/Historienummers/1294.doc" TargetMode="External"/><Relationship Id="rId850" Type="http://schemas.openxmlformats.org/officeDocument/2006/relationships/hyperlink" Target="https://boskalis-my.sharepoint.com/personal/AppData/Local/Microsoft/Windows/INetCache/Content.Outlook/G8CWG79M/Setnummers/1758.doc" TargetMode="External"/><Relationship Id="rId948" Type="http://schemas.openxmlformats.org/officeDocument/2006/relationships/hyperlink" Target="https://boskalis-my.sharepoint.com/personal/AppData/Local/Microsoft/Windows/INetCache/Content.Outlook/G8CWG79M/Setnummers/1587.doc" TargetMode="External"/><Relationship Id="rId1133" Type="http://schemas.openxmlformats.org/officeDocument/2006/relationships/hyperlink" Target="https://boskalis-my.sharepoint.com/personal/AppData/Local/Microsoft/Windows/INetCache/Content.Outlook/G8CWG79M/Setnummers/1294.doc" TargetMode="External"/><Relationship Id="rId77" Type="http://schemas.openxmlformats.org/officeDocument/2006/relationships/hyperlink" Target="https://boskalis-my.sharepoint.com/personal/AppData/Local/Microsoft/Windows/INetCache/Content.Outlook/G8CWG79M/Setnummers/1070.doc" TargetMode="External"/><Relationship Id="rId282" Type="http://schemas.openxmlformats.org/officeDocument/2006/relationships/hyperlink" Target="https://boskalis-my.sharepoint.com/personal/AppData/Local/Microsoft/Windows/INetCache/Content.Outlook/G8CWG79M/Historienummers/1384.doc" TargetMode="External"/><Relationship Id="rId503" Type="http://schemas.openxmlformats.org/officeDocument/2006/relationships/hyperlink" Target="https://boskalis-my.sharepoint.com/personal/AppData/Local/Microsoft/Windows/INetCache/Content.Outlook/G8CWG79M/Historienummers/1374.doc" TargetMode="External"/><Relationship Id="rId587" Type="http://schemas.openxmlformats.org/officeDocument/2006/relationships/hyperlink" Target="https://boskalis-my.sharepoint.com/personal/AppData/Local/Microsoft/Windows/INetCache/Content.Outlook/G8CWG79M/Historienummers/1099.doc" TargetMode="External"/><Relationship Id="rId710" Type="http://schemas.openxmlformats.org/officeDocument/2006/relationships/hyperlink" Target="https://boskalis-my.sharepoint.com/personal/AppData/Local/Microsoft/Windows/INetCache/Content.Outlook/G8CWG79M/Historienummers/1251.doc" TargetMode="External"/><Relationship Id="rId808" Type="http://schemas.openxmlformats.org/officeDocument/2006/relationships/hyperlink" Target="https://boskalis-my.sharepoint.com/Documents%20and%20Settings/adleur/Application%20Data/Microsoft/Excel/Historienummers/00071.doc" TargetMode="External"/><Relationship Id="rId8" Type="http://schemas.openxmlformats.org/officeDocument/2006/relationships/hyperlink" Target="https://boskalis-my.sharepoint.com/Documents%20and%20Settings/adleur/Application%20Data/Microsoft/Excel/Historienummers/00282.doc" TargetMode="External"/><Relationship Id="rId142" Type="http://schemas.openxmlformats.org/officeDocument/2006/relationships/hyperlink" Target="https://boskalis-my.sharepoint.com/personal/AppData/Local/Microsoft/Windows/INetCache/Content.Outlook/G8CWG79M/Setnummers/1336.doc" TargetMode="External"/><Relationship Id="rId447" Type="http://schemas.openxmlformats.org/officeDocument/2006/relationships/hyperlink" Target="https://boskalis-my.sharepoint.com/personal/AppData/Local/Microsoft/Windows/INetCache/Content.Outlook/G8CWG79M/Setnummers/1531.doc" TargetMode="External"/><Relationship Id="rId794" Type="http://schemas.openxmlformats.org/officeDocument/2006/relationships/hyperlink" Target="https://boskalis-my.sharepoint.com/personal/AppData/Local/Microsoft/Windows/INetCache/Content.Outlook/G8CWG79M/Historienummers/1347.doc" TargetMode="External"/><Relationship Id="rId1077" Type="http://schemas.openxmlformats.org/officeDocument/2006/relationships/hyperlink" Target="https://boskalis-my.sharepoint.com/personal/AppData/Local/Microsoft/Windows/INetCache/Content.Outlook/G8CWG79M/Setnummers/1294.doc" TargetMode="External"/><Relationship Id="rId1200" Type="http://schemas.openxmlformats.org/officeDocument/2006/relationships/hyperlink" Target="https://boskalis-my.sharepoint.com/personal/AppData/Local/Microsoft/Windows/INetCache/Content.Outlook/G8CWG79M/Historienummers/1294.doc" TargetMode="External"/><Relationship Id="rId654" Type="http://schemas.openxmlformats.org/officeDocument/2006/relationships/hyperlink" Target="https://boskalis-my.sharepoint.com/personal/AppData/Local/Microsoft/Windows/INetCache/Content.Outlook/G8CWG79M/Historienummers/1668.doc" TargetMode="External"/><Relationship Id="rId861" Type="http://schemas.openxmlformats.org/officeDocument/2006/relationships/hyperlink" Target="https://boskalis-my.sharepoint.com/personal/AppData/Local/Microsoft/Windows/INetCache/Content.Outlook/G8CWG79M/Historienummers/132.doc" TargetMode="External"/><Relationship Id="rId959" Type="http://schemas.openxmlformats.org/officeDocument/2006/relationships/hyperlink" Target="https://boskalis-my.sharepoint.com/personal/AppData/Local/Microsoft/Windows/INetCache/Content.Outlook/G8CWG79M/Historienummers/1148.doc" TargetMode="External"/><Relationship Id="rId293" Type="http://schemas.openxmlformats.org/officeDocument/2006/relationships/hyperlink" Target="https://boskalis-my.sharepoint.com/personal/AppData/Local/Microsoft/Windows/INetCache/Content.Outlook/G8CWG79M/Historienummers/1291.doc" TargetMode="External"/><Relationship Id="rId307" Type="http://schemas.openxmlformats.org/officeDocument/2006/relationships/hyperlink" Target="https://boskalis-my.sharepoint.com/personal/AppData/Local/Microsoft/Windows/INetCache/Content.Outlook/G8CWG79M/Historienummers/132.doc" TargetMode="External"/><Relationship Id="rId514" Type="http://schemas.openxmlformats.org/officeDocument/2006/relationships/hyperlink" Target="https://boskalis-my.sharepoint.com/personal/AppData/Local/Microsoft/Windows/INetCache/Content.Outlook/G8CWG79M/Setnummers/1577.doc" TargetMode="External"/><Relationship Id="rId721" Type="http://schemas.openxmlformats.org/officeDocument/2006/relationships/hyperlink" Target="https://boskalis-my.sharepoint.com/personal/AppData/Local/Microsoft/Windows/INetCache/Content.Outlook/G8CWG79M/Certificaten%20Rigging%20en%20Hijs%20equipment%20BOKA/ST%20and%20HL%201596%20Orginel%20Certificaten%20Hijsmateriaal.pdf" TargetMode="External"/><Relationship Id="rId1144" Type="http://schemas.openxmlformats.org/officeDocument/2006/relationships/hyperlink" Target="https://boskalis-my.sharepoint.com/personal/job_valstar_boskalis_com/Documents/Chatbestanden%20van%20Microsoft%20Teams/Setnummers" TargetMode="External"/><Relationship Id="rId88" Type="http://schemas.openxmlformats.org/officeDocument/2006/relationships/hyperlink" Target="https://boskalis-my.sharepoint.com/personal/AppData/Local/Microsoft/Windows/INetCache/Content.Outlook/G8CWG79M/Setnummers/1052.doc" TargetMode="External"/><Relationship Id="rId153" Type="http://schemas.openxmlformats.org/officeDocument/2006/relationships/hyperlink" Target="https://boskalis-my.sharepoint.com/personal/AppData/Local/Microsoft/Windows/INetCache/Content.Outlook/G8CWG79M/Setnummers/1390.doc" TargetMode="External"/><Relationship Id="rId360" Type="http://schemas.openxmlformats.org/officeDocument/2006/relationships/hyperlink" Target="https://boskalis-my.sharepoint.com/personal/AppData/Local/Microsoft/Windows/INetCache/Content.Outlook/G8CWG79M/Historienummers/1477.doc" TargetMode="External"/><Relationship Id="rId598" Type="http://schemas.openxmlformats.org/officeDocument/2006/relationships/hyperlink" Target="https://boskalis-my.sharepoint.com/personal/AppData/Local/Microsoft/Windows/INetCache/Content.Outlook/G8CWG79M/Setnummers/1629.doc" TargetMode="External"/><Relationship Id="rId819" Type="http://schemas.openxmlformats.org/officeDocument/2006/relationships/hyperlink" Target="https://boskalis-my.sharepoint.com/personal/AppData/Local/Microsoft/Windows/INetCache/Content.Outlook/G8CWG79M/Setnummers/1528.doc" TargetMode="External"/><Relationship Id="rId1004" Type="http://schemas.openxmlformats.org/officeDocument/2006/relationships/hyperlink" Target="https://boskalis-my.sharepoint.com/personal/job_valstar_boskalis_com/Documents/Chatbestanden%20van%20Microsoft%20Teams/Setnummers" TargetMode="External"/><Relationship Id="rId1211" Type="http://schemas.openxmlformats.org/officeDocument/2006/relationships/hyperlink" Target="https://boskalis-my.sharepoint.com/personal/AppData/Local/Microsoft/Windows/INetCache/Content.Outlook/G8CWG79M/Historienummers/1417.doc" TargetMode="External"/><Relationship Id="rId220" Type="http://schemas.openxmlformats.org/officeDocument/2006/relationships/hyperlink" Target="https://boskalis-my.sharepoint.com/personal/AppData/Local/Microsoft/Windows/INetCache/Content.Outlook/G8CWG79M/Historienummers/00068.doc" TargetMode="External"/><Relationship Id="rId458" Type="http://schemas.openxmlformats.org/officeDocument/2006/relationships/hyperlink" Target="https://boskalis-my.sharepoint.com/personal/AppData/Local/Microsoft/Windows/INetCache/Content.Outlook/G8CWG79M/Historienummers/1375.doc" TargetMode="External"/><Relationship Id="rId665" Type="http://schemas.openxmlformats.org/officeDocument/2006/relationships/hyperlink" Target="https://boskalis-my.sharepoint.com/personal/AppData/Local/Microsoft/Windows/INetCache/Content.Outlook/G8CWG79M/Historienummers/1045.doc" TargetMode="External"/><Relationship Id="rId872" Type="http://schemas.openxmlformats.org/officeDocument/2006/relationships/hyperlink" Target="https://boskalis-my.sharepoint.com/personal/AppData/Local/Microsoft/Windows/INetCache/Content.Outlook/G8CWG79M/Setnummers/1711.doc" TargetMode="External"/><Relationship Id="rId1088" Type="http://schemas.openxmlformats.org/officeDocument/2006/relationships/hyperlink" Target="https://boskalis-my.sharepoint.com/personal/job_valstar_boskalis_com/Documents/Chatbestanden%20van%20Microsoft%20Teams/Setnummers" TargetMode="External"/><Relationship Id="rId15" Type="http://schemas.openxmlformats.org/officeDocument/2006/relationships/hyperlink" Target="https://boskalis-my.sharepoint.com/Documents%20and%20Settings/adleur/Application%20Data/Microsoft/Excel/Setnummers/0311.doc" TargetMode="External"/><Relationship Id="rId318" Type="http://schemas.openxmlformats.org/officeDocument/2006/relationships/hyperlink" Target="https://boskalis-my.sharepoint.com/personal/AppData/Local/Microsoft/Windows/INetCache/Content.Outlook/G8CWG79M/Setnummers/1418.doc" TargetMode="External"/><Relationship Id="rId525" Type="http://schemas.openxmlformats.org/officeDocument/2006/relationships/hyperlink" Target="https://boskalis-my.sharepoint.com/personal/AppData/Local/Microsoft/Windows/INetCache/Content.Outlook/G8CWG79M/Historienummers/1374.doc" TargetMode="External"/><Relationship Id="rId732" Type="http://schemas.openxmlformats.org/officeDocument/2006/relationships/hyperlink" Target="https://boskalis-my.sharepoint.com/personal/AppData/Local/Microsoft/Windows/INetCache/Content.Outlook/G8CWG79M/Historienummers/1125.doc" TargetMode="External"/><Relationship Id="rId1155" Type="http://schemas.openxmlformats.org/officeDocument/2006/relationships/hyperlink" Target="https://boskalis-my.sharepoint.com/personal/job_valstar_boskalis_com/Documents/Chatbestanden%20van%20Microsoft%20Teams/Setnummers" TargetMode="External"/><Relationship Id="rId99" Type="http://schemas.openxmlformats.org/officeDocument/2006/relationships/hyperlink" Target="https://boskalis-my.sharepoint.com/personal/AppData/Local/Microsoft/Windows/INetCache/Content.Outlook/G8CWG79M/Setnummers/1028.doc" TargetMode="External"/><Relationship Id="rId164" Type="http://schemas.openxmlformats.org/officeDocument/2006/relationships/hyperlink" Target="https://boskalis-my.sharepoint.com/personal/AppData/Local/Microsoft/Windows/INetCache/Content.Outlook/G8CWG79M/Historienummers/1123.doc" TargetMode="External"/><Relationship Id="rId371" Type="http://schemas.openxmlformats.org/officeDocument/2006/relationships/hyperlink" Target="https://boskalis-my.sharepoint.com/personal/AppData/Local/Microsoft/Windows/INetCache/Content.Outlook/G8CWG79M/Setnummers/1484.doc" TargetMode="External"/><Relationship Id="rId1015" Type="http://schemas.openxmlformats.org/officeDocument/2006/relationships/hyperlink" Target="https://boskalis-my.sharepoint.com/personal/AppData/Local/Microsoft/Windows/INetCache/Content.Outlook/G8CWG79M/Historienummers/1294.doc" TargetMode="External"/><Relationship Id="rId1222" Type="http://schemas.openxmlformats.org/officeDocument/2006/relationships/hyperlink" Target="https://boskalis-my.sharepoint.com/personal/AppData/Local/Microsoft/Windows/INetCache/Content.Outlook/G8CWG79M/Setnummers/1587.doc" TargetMode="External"/><Relationship Id="rId469" Type="http://schemas.openxmlformats.org/officeDocument/2006/relationships/hyperlink" Target="https://boskalis-my.sharepoint.com/personal/AppData/Local/Microsoft/Windows/INetCache/Content.Outlook/G8CWG79M/Historienummers/1148.doc" TargetMode="External"/><Relationship Id="rId676" Type="http://schemas.openxmlformats.org/officeDocument/2006/relationships/hyperlink" Target="https://boskalis-my.sharepoint.com/personal/AppData/Local/Microsoft/Windows/INetCache/Content.Outlook/G8CWG79M/Setnummers/1662.doc" TargetMode="External"/><Relationship Id="rId883" Type="http://schemas.openxmlformats.org/officeDocument/2006/relationships/hyperlink" Target="https://boskalis-my.sharepoint.com/personal/AppData/Local/Microsoft/Windows/INetCache/Content.Outlook/G8CWG79M/Historienummers/1148.doc" TargetMode="External"/><Relationship Id="rId1099" Type="http://schemas.openxmlformats.org/officeDocument/2006/relationships/hyperlink" Target="https://boskalis-my.sharepoint.com/personal/job_valstar_boskalis_com/Documents/Chatbestanden%20van%20Microsoft%20Teams/Setnummers" TargetMode="External"/><Relationship Id="rId26" Type="http://schemas.openxmlformats.org/officeDocument/2006/relationships/hyperlink" Target="https://boskalis-my.sharepoint.com/Documents%20and%20Settings/adleur/Application%20Data/Microsoft/Excel/Setnummers/0312.doc" TargetMode="External"/><Relationship Id="rId231" Type="http://schemas.openxmlformats.org/officeDocument/2006/relationships/hyperlink" Target="https://boskalis-my.sharepoint.com/personal/AppData/Local/Microsoft/Windows/INetCache/Content.Outlook/G8CWG79M/Historienummers/1319.doc" TargetMode="External"/><Relationship Id="rId329" Type="http://schemas.openxmlformats.org/officeDocument/2006/relationships/hyperlink" Target="https://boskalis-my.sharepoint.com/personal/AppData/Local/Microsoft/Windows/INetCache/Content.Outlook/G8CWG79M/Historienummers/1162.doc" TargetMode="External"/><Relationship Id="rId536" Type="http://schemas.openxmlformats.org/officeDocument/2006/relationships/hyperlink" Target="https://boskalis-my.sharepoint.com/personal/AppData/Local/Microsoft/Windows/INetCache/Content.Outlook/G8CWG79M/Setnummers/1591.doc" TargetMode="External"/><Relationship Id="rId1166" Type="http://schemas.openxmlformats.org/officeDocument/2006/relationships/hyperlink" Target="https://boskalis-my.sharepoint.com/personal/AppData/Local/Microsoft/Windows/INetCache/Content.Outlook/G8CWG79M/Historienummers/1417.doc" TargetMode="External"/><Relationship Id="rId175" Type="http://schemas.openxmlformats.org/officeDocument/2006/relationships/hyperlink" Target="https://boskalis-my.sharepoint.com/personal/AppData/Local/Microsoft/Windows/INetCache/Content.Outlook/G8CWG79M/Historienummers/1037.doc" TargetMode="External"/><Relationship Id="rId743" Type="http://schemas.openxmlformats.org/officeDocument/2006/relationships/hyperlink" Target="https://boskalis-my.sharepoint.com/personal/AppData/Local/Microsoft/Windows/INetCache/Content.Outlook/G8CWG79M/Setnummers/1711.doc" TargetMode="External"/><Relationship Id="rId950" Type="http://schemas.openxmlformats.org/officeDocument/2006/relationships/hyperlink" Target="https://boskalis-my.sharepoint.com/personal/AppData/Local/Microsoft/Windows/INetCache/Content.Outlook/G8CWG79M/Setnummers/1587.doc" TargetMode="External"/><Relationship Id="rId1026" Type="http://schemas.openxmlformats.org/officeDocument/2006/relationships/hyperlink" Target="https://boskalis-my.sharepoint.com/personal/job_valstar_boskalis_com/Documents/Chatbestanden%20van%20Microsoft%20Teams/Setnummers" TargetMode="External"/><Relationship Id="rId382" Type="http://schemas.openxmlformats.org/officeDocument/2006/relationships/hyperlink" Target="https://boskalis-my.sharepoint.com/personal/AppData/Local/Microsoft/Windows/INetCache/Content.Outlook/G8CWG79M/Setnummers/1490.doc" TargetMode="External"/><Relationship Id="rId603" Type="http://schemas.openxmlformats.org/officeDocument/2006/relationships/hyperlink" Target="https://boskalis-my.sharepoint.com/personal/AppData/Local/Microsoft/Windows/INetCache/Content.Outlook/G8CWG79M/Historienummers/1030.doc" TargetMode="External"/><Relationship Id="rId687" Type="http://schemas.openxmlformats.org/officeDocument/2006/relationships/hyperlink" Target="https://boskalis-my.sharepoint.com/personal/AppData/Local/Microsoft/Windows/INetCache/Content.Outlook/G8CWG79M/Historienummers/1325.doc" TargetMode="External"/><Relationship Id="rId810" Type="http://schemas.openxmlformats.org/officeDocument/2006/relationships/hyperlink" Target="https://boskalis-my.sharepoint.com/andre_kies_boskalis_com/Documents/Boskalis%20SMIT%20%20Fleet%20info/Rigging/Hijsmateriaal%20bokken%20(D)%2010-09-2018/Historienummers/1045.doc" TargetMode="External"/><Relationship Id="rId908" Type="http://schemas.openxmlformats.org/officeDocument/2006/relationships/hyperlink" Target="https://boskalis-my.sharepoint.com/personal/AppData/Local/Microsoft/Windows/INetCache/Content.Outlook/G8CWG79M/Setnummers/1392.doc" TargetMode="External"/><Relationship Id="rId1233" Type="http://schemas.openxmlformats.org/officeDocument/2006/relationships/hyperlink" Target="https://boskalis-my.sharepoint.com/personal/AppData/Local/Microsoft/Windows/INetCache/Content.Outlook/G8CWG79M/Historienummers/1125.doc" TargetMode="External"/><Relationship Id="rId242" Type="http://schemas.openxmlformats.org/officeDocument/2006/relationships/hyperlink" Target="https://boskalis-my.sharepoint.com/personal/AppData/Local/Microsoft/Windows/INetCache/Content.Outlook/G8CWG79M/Historienummers/1337.doc" TargetMode="External"/><Relationship Id="rId894" Type="http://schemas.openxmlformats.org/officeDocument/2006/relationships/hyperlink" Target="https://boskalis-my.sharepoint.com/personal/AppData/Local/Microsoft/Windows/INetCache/Content.Outlook/G8CWG79M/Historienummers/1347.doc" TargetMode="External"/><Relationship Id="rId1177" Type="http://schemas.openxmlformats.org/officeDocument/2006/relationships/hyperlink" Target="https://boskalis-my.sharepoint.com/personal/AppData/Local/Microsoft/Windows/INetCache/Content.Outlook/G8CWG79M/Historienummers/1417.doc" TargetMode="External"/><Relationship Id="rId37" Type="http://schemas.openxmlformats.org/officeDocument/2006/relationships/hyperlink" Target="https://boskalis-my.sharepoint.com/personal/AppData/Local/Microsoft/Windows/INetCache/Content.Outlook/G8CWG79M/Setnummers/1304.doc" TargetMode="External"/><Relationship Id="rId102" Type="http://schemas.openxmlformats.org/officeDocument/2006/relationships/hyperlink" Target="https://boskalis-my.sharepoint.com/personal/AppData/Local/Microsoft/Windows/INetCache/Content.Outlook/G8CWG79M/Setnummers/1183.doc" TargetMode="External"/><Relationship Id="rId547" Type="http://schemas.openxmlformats.org/officeDocument/2006/relationships/hyperlink" Target="https://boskalis-my.sharepoint.com/personal/AppData/Local/Microsoft/Windows/INetCache/Content.Outlook/G8CWG79M/Setnummers/1599.doc" TargetMode="External"/><Relationship Id="rId754" Type="http://schemas.openxmlformats.org/officeDocument/2006/relationships/hyperlink" Target="https://boskalis-my.sharepoint.com/personal/AppData/Local/Microsoft/Windows/INetCache/Content.Outlook/G8CWG79M/Setnummers/1723.doc" TargetMode="External"/><Relationship Id="rId961" Type="http://schemas.openxmlformats.org/officeDocument/2006/relationships/hyperlink" Target="https://boskalis-my.sharepoint.com/personal/AppData/Local/Microsoft/Windows/INetCache/Content.Outlook/G8CWG79M/Historienummers/1148.doc" TargetMode="External"/><Relationship Id="rId90" Type="http://schemas.openxmlformats.org/officeDocument/2006/relationships/hyperlink" Target="https://boskalis-my.sharepoint.com/personal/AppData/Local/Microsoft/Windows/INetCache/Content.Outlook/G8CWG79M/Setnummers/1014.doc" TargetMode="External"/><Relationship Id="rId186" Type="http://schemas.openxmlformats.org/officeDocument/2006/relationships/hyperlink" Target="https://boskalis-my.sharepoint.com/personal/AppData/Local/Microsoft/Windows/INetCache/Content.Outlook/G8CWG79M/Historienummers/1023.doc" TargetMode="External"/><Relationship Id="rId393" Type="http://schemas.openxmlformats.org/officeDocument/2006/relationships/hyperlink" Target="https://boskalis-my.sharepoint.com/Documents%20and%20Settings/adleur/Application%20Data/Microsoft/Excel/Setnummers/0327.doc" TargetMode="External"/><Relationship Id="rId407" Type="http://schemas.openxmlformats.org/officeDocument/2006/relationships/hyperlink" Target="https://boskalis-my.sharepoint.com/personal/AppData/Local/Microsoft/Windows/INetCache/Content.Outlook/G8CWG79M/Setnummers/1666.doc" TargetMode="External"/><Relationship Id="rId614" Type="http://schemas.openxmlformats.org/officeDocument/2006/relationships/hyperlink" Target="https://boskalis-my.sharepoint.com/personal/AppData/Local/Microsoft/Windows/INetCache/Content.Outlook/G8CWG79M/Setnummers/1610.doc" TargetMode="External"/><Relationship Id="rId821" Type="http://schemas.openxmlformats.org/officeDocument/2006/relationships/hyperlink" Target="https://boskalis-my.sharepoint.com/personal/AppData/Local/Microsoft/Windows/INetCache/Content.Outlook/G8CWG79M/Setnummers/1125.doc" TargetMode="External"/><Relationship Id="rId1037" Type="http://schemas.openxmlformats.org/officeDocument/2006/relationships/hyperlink" Target="https://boskalis-my.sharepoint.com/personal/job_valstar_boskalis_com/Documents/Chatbestanden%20van%20Microsoft%20Teams/Setnummers" TargetMode="External"/><Relationship Id="rId1244" Type="http://schemas.openxmlformats.org/officeDocument/2006/relationships/hyperlink" Target="https://boskalis-my.sharepoint.com/personal/AppData/Local/Microsoft/Windows/INetCache/Content.Outlook/G8CWG79M/Historienummers/1417.doc" TargetMode="External"/><Relationship Id="rId253" Type="http://schemas.openxmlformats.org/officeDocument/2006/relationships/hyperlink" Target="https://boskalis-my.sharepoint.com/personal/AppData/Local/Microsoft/Windows/INetCache/Content.Outlook/G8CWG79M/Historienummers/1349.doc" TargetMode="External"/><Relationship Id="rId460" Type="http://schemas.openxmlformats.org/officeDocument/2006/relationships/hyperlink" Target="https://boskalis-my.sharepoint.com/personal/AppData/Local/Microsoft/Windows/INetCache/Content.Outlook/G8CWG79M/Historienummers/00074.doc" TargetMode="External"/><Relationship Id="rId698" Type="http://schemas.openxmlformats.org/officeDocument/2006/relationships/hyperlink" Target="https://boskalis-my.sharepoint.com/personal/AppData/Local/Microsoft/Windows/INetCache/Content.Outlook/G8CWG79M/Setnummers/1686.doc" TargetMode="External"/><Relationship Id="rId919" Type="http://schemas.openxmlformats.org/officeDocument/2006/relationships/hyperlink" Target="https://boskalis-my.sharepoint.com/personal/AppData/Local/Microsoft/Windows/INetCache/Content.Outlook/G8CWG79M/Historienummers/1148.doc" TargetMode="External"/><Relationship Id="rId1090" Type="http://schemas.openxmlformats.org/officeDocument/2006/relationships/hyperlink" Target="https://boskalis-my.sharepoint.com/personal/AppData/Local/Microsoft/Windows/INetCache/Content.Outlook/G8CWG79M/Historienummers/1294.doc" TargetMode="External"/><Relationship Id="rId1104" Type="http://schemas.openxmlformats.org/officeDocument/2006/relationships/hyperlink" Target="https://boskalis-my.sharepoint.com/personal/job_valstar_boskalis_com/Documents/Chatbestanden%20van%20Microsoft%20Teams/Setnummers" TargetMode="External"/><Relationship Id="rId48" Type="http://schemas.openxmlformats.org/officeDocument/2006/relationships/hyperlink" Target="https://boskalis-my.sharepoint.com/personal/AppData/Local/Microsoft/Windows/INetCache/Content.Outlook/G8CWG79M/Setnummers/1036.doc" TargetMode="External"/><Relationship Id="rId113" Type="http://schemas.openxmlformats.org/officeDocument/2006/relationships/hyperlink" Target="https://boskalis-my.sharepoint.com/personal/AppData/Local/Microsoft/Windows/INetCache/Content.Outlook/G8CWG79M/Setnummers/1358.doc" TargetMode="External"/><Relationship Id="rId320" Type="http://schemas.openxmlformats.org/officeDocument/2006/relationships/hyperlink" Target="https://boskalis-my.sharepoint.com/personal/AppData/Local/Microsoft/Windows/INetCache/Content.Outlook/G8CWG79M/Setnummers/1419.doc" TargetMode="External"/><Relationship Id="rId558" Type="http://schemas.openxmlformats.org/officeDocument/2006/relationships/hyperlink" Target="https://boskalis-my.sharepoint.com/personal/AppData/Local/Microsoft/Windows/INetCache/Content.Outlook/G8CWG79M/Historienummers/1347.doc" TargetMode="External"/><Relationship Id="rId765" Type="http://schemas.openxmlformats.org/officeDocument/2006/relationships/hyperlink" Target="https://boskalis-my.sharepoint.com/personal/AppData/Local/Microsoft/Windows/INetCache/Content.Outlook/G8CWG79M/Setnummers/1691.doc" TargetMode="External"/><Relationship Id="rId972" Type="http://schemas.openxmlformats.org/officeDocument/2006/relationships/hyperlink" Target="https://boskalis-my.sharepoint.com/personal/AppData/Local/Microsoft/Windows/INetCache/Content.Outlook/G8CWG79M/Historienummers/1294.doc" TargetMode="External"/><Relationship Id="rId1188" Type="http://schemas.openxmlformats.org/officeDocument/2006/relationships/hyperlink" Target="https://boskalis-my.sharepoint.com/personal/AppData/Local/Microsoft/Windows/INetCache/Content.Outlook/G8CWG79M/Setnummers/1613.doc" TargetMode="External"/><Relationship Id="rId197" Type="http://schemas.openxmlformats.org/officeDocument/2006/relationships/hyperlink" Target="https://boskalis-my.sharepoint.com/personal/AppData/Local/Microsoft/Windows/INetCache/Content.Outlook/G8CWG79M/Historienummers/1031.doc" TargetMode="External"/><Relationship Id="rId418" Type="http://schemas.openxmlformats.org/officeDocument/2006/relationships/hyperlink" Target="https://boskalis-my.sharepoint.com/personal/AppData/Local/Microsoft/Windows/INetCache/Content.Outlook/G8CWG79M/Historienummers/1482.doc" TargetMode="External"/><Relationship Id="rId625" Type="http://schemas.openxmlformats.org/officeDocument/2006/relationships/hyperlink" Target="https://boskalis-my.sharepoint.com/personal/AppData/Local/Microsoft/Windows/INetCache/Content.Outlook/G8CWG79M/Setnummers/1655.doc" TargetMode="External"/><Relationship Id="rId832" Type="http://schemas.openxmlformats.org/officeDocument/2006/relationships/hyperlink" Target="https://boskalis-my.sharepoint.com/personal/AppData/Local/Microsoft/Windows/INetCache/Content.Outlook/G8CWG79M/Historienummers/1148.doc" TargetMode="External"/><Relationship Id="rId1048" Type="http://schemas.openxmlformats.org/officeDocument/2006/relationships/hyperlink" Target="https://boskalis-my.sharepoint.com/personal/job_valstar_boskalis_com/Documents/Chatbestanden%20van%20Microsoft%20Teams/Setnummers" TargetMode="External"/><Relationship Id="rId1255" Type="http://schemas.openxmlformats.org/officeDocument/2006/relationships/hyperlink" Target="https://boskalis-my.sharepoint.com/personal/AppData/Local/Microsoft/Windows/INetCache/Content.Outlook/G8CWG79M/Historienummers/1125.doc" TargetMode="External"/><Relationship Id="rId264" Type="http://schemas.openxmlformats.org/officeDocument/2006/relationships/hyperlink" Target="https://boskalis-my.sharepoint.com/personal/AppData/Local/Microsoft/Windows/INetCache/Content.Outlook/G8CWG79M/Historienummers/1356.doc" TargetMode="External"/><Relationship Id="rId471" Type="http://schemas.openxmlformats.org/officeDocument/2006/relationships/hyperlink" Target="https://boskalis-my.sharepoint.com/personal/AppData/Local/Microsoft/Windows/INetCache/Content.Outlook/G8CWG79M/Historienummers/1148.doc" TargetMode="External"/><Relationship Id="rId1115" Type="http://schemas.openxmlformats.org/officeDocument/2006/relationships/hyperlink" Target="https://boskalis-my.sharepoint.com/personal/job_valstar_boskalis_com/Documents/Chatbestanden%20van%20Microsoft%20Teams/Setnummers" TargetMode="External"/><Relationship Id="rId59" Type="http://schemas.openxmlformats.org/officeDocument/2006/relationships/hyperlink" Target="https://boskalis-my.sharepoint.com/personal/AppData/Local/Microsoft/Windows/INetCache/Content.Outlook/G8CWG79M/Setnummers/1083.doc" TargetMode="External"/><Relationship Id="rId124" Type="http://schemas.openxmlformats.org/officeDocument/2006/relationships/hyperlink" Target="https://boskalis-my.sharepoint.com/personal/AppData/Local/Microsoft/Windows/INetCache/Content.Outlook/G8CWG79M/Setnummers/1345.doc" TargetMode="External"/><Relationship Id="rId569" Type="http://schemas.openxmlformats.org/officeDocument/2006/relationships/hyperlink" Target="https://boskalis-my.sharepoint.com/personal/AppData/Local/Microsoft/Windows/INetCache/Content.Outlook/G8CWG79M/Setnummers/1615.doc" TargetMode="External"/><Relationship Id="rId776" Type="http://schemas.openxmlformats.org/officeDocument/2006/relationships/hyperlink" Target="https://boskalis-my.sharepoint.com/personal/AppData/Local/Microsoft/Windows/INetCache/Content.Outlook/G8CWG79M/Historienummers/1347.doc" TargetMode="External"/><Relationship Id="rId983" Type="http://schemas.openxmlformats.org/officeDocument/2006/relationships/hyperlink" Target="https://boskalis-my.sharepoint.com/personal/job_valstar_boskalis_com/Documents/Chatbestanden%20van%20Microsoft%20Teams/Setnummers" TargetMode="External"/><Relationship Id="rId1199" Type="http://schemas.openxmlformats.org/officeDocument/2006/relationships/hyperlink" Target="https://boskalis-my.sharepoint.com/personal/AppData/Local/Microsoft/Windows/INetCache/Content.Outlook/G8CWG79M/Setnummers/1294.doc" TargetMode="External"/><Relationship Id="rId331" Type="http://schemas.openxmlformats.org/officeDocument/2006/relationships/hyperlink" Target="https://boskalis-my.sharepoint.com/personal/AppData/Local/Microsoft/Windows/INetCache/Content.Outlook/G8CWG79M/Historienummers/00284.doc" TargetMode="External"/><Relationship Id="rId429" Type="http://schemas.openxmlformats.org/officeDocument/2006/relationships/hyperlink" Target="https://boskalis-my.sharepoint.com/personal/AppData/Local/Microsoft/Windows/INetCache/Content.Outlook/G8CWG79M/Setnummers/1520.doc" TargetMode="External"/><Relationship Id="rId636" Type="http://schemas.openxmlformats.org/officeDocument/2006/relationships/hyperlink" Target="https://boskalis-my.sharepoint.com/personal/AppData/Local/Microsoft/Windows/INetCache/Content.Outlook/G8CWG79M/Setnummers/1659.doc" TargetMode="External"/><Relationship Id="rId1059" Type="http://schemas.openxmlformats.org/officeDocument/2006/relationships/hyperlink" Target="https://boskalis-my.sharepoint.com/personal/job_valstar_boskalis_com/Documents/Chatbestanden%20van%20Microsoft%20Teams/Setnummers" TargetMode="External"/><Relationship Id="rId843" Type="http://schemas.openxmlformats.org/officeDocument/2006/relationships/hyperlink" Target="https://boskalis-my.sharepoint.com/personal/AppData/Local/Microsoft/Windows/INetCache/Content.Outlook/G8CWG79M/Setnummers/1638.doc" TargetMode="External"/><Relationship Id="rId1126" Type="http://schemas.openxmlformats.org/officeDocument/2006/relationships/hyperlink" Target="https://boskalis-my.sharepoint.com/personal/AppData/Local/Microsoft/Windows/INetCache/Content.Outlook/G8CWG79M/Historienummers/1294.doc" TargetMode="External"/><Relationship Id="rId275" Type="http://schemas.openxmlformats.org/officeDocument/2006/relationships/hyperlink" Target="https://boskalis-my.sharepoint.com/personal/AppData/Local/Microsoft/Windows/INetCache/Content.Outlook/G8CWG79M/Historienummers/1375.doc" TargetMode="External"/><Relationship Id="rId482" Type="http://schemas.openxmlformats.org/officeDocument/2006/relationships/hyperlink" Target="https://boskalis-my.sharepoint.com/personal/AppData/Local/Microsoft/Windows/INetCache/Content.Outlook/G8CWG79M/Setnummers/1548.doc" TargetMode="External"/><Relationship Id="rId703" Type="http://schemas.openxmlformats.org/officeDocument/2006/relationships/hyperlink" Target="https://boskalis-my.sharepoint.com/personal/AppData/Local/Microsoft/Windows/INetCache/Content.Outlook/G8CWG79M/Historienummers/1148.doc" TargetMode="External"/><Relationship Id="rId910" Type="http://schemas.openxmlformats.org/officeDocument/2006/relationships/hyperlink" Target="https://boskalis-my.sharepoint.com/personal/AppData/Local/Microsoft/Windows/INetCache/Content.Outlook/G8CWG79M/Setnummers/1618.doc" TargetMode="External"/><Relationship Id="rId135" Type="http://schemas.openxmlformats.org/officeDocument/2006/relationships/hyperlink" Target="https://boskalis-my.sharepoint.com/personal/AppData/Local/Microsoft/Windows/INetCache/Content.Outlook/G8CWG79M/Setnummers/1099.doc" TargetMode="External"/><Relationship Id="rId342" Type="http://schemas.openxmlformats.org/officeDocument/2006/relationships/hyperlink" Target="https://boskalis-my.sharepoint.com/personal/AppData/Local/Microsoft/Windows/INetCache/Content.Outlook/G8CWG79M/Historienummers/1467.doc" TargetMode="External"/><Relationship Id="rId787" Type="http://schemas.openxmlformats.org/officeDocument/2006/relationships/hyperlink" Target="https://boskalis-my.sharepoint.com/personal/AppData/Local/Microsoft/Windows/INetCache/Content.Outlook/G8CWG79M/Setnummers/1702.doc" TargetMode="External"/><Relationship Id="rId994" Type="http://schemas.openxmlformats.org/officeDocument/2006/relationships/hyperlink" Target="https://boskalis-my.sharepoint.com/personal/AppData/Local/Microsoft/Windows/INetCache/Content.Outlook/G8CWG79M/Historienummers/1294.doc" TargetMode="External"/><Relationship Id="rId202" Type="http://schemas.openxmlformats.org/officeDocument/2006/relationships/hyperlink" Target="https://boskalis-my.sharepoint.com/personal/AppData/Local/Microsoft/Windows/INetCache/Content.Outlook/G8CWG79M/Historienummers/1032.doc" TargetMode="External"/><Relationship Id="rId647" Type="http://schemas.openxmlformats.org/officeDocument/2006/relationships/hyperlink" Target="https://boskalis-my.sharepoint.com/personal/AppData/Local/Microsoft/Windows/INetCache/Content.Outlook/G8CWG79M/Historienummers/1030.doc" TargetMode="External"/><Relationship Id="rId854" Type="http://schemas.openxmlformats.org/officeDocument/2006/relationships/hyperlink" Target="https://boskalis-my.sharepoint.com/personal/AppData/Local/Microsoft/Windows/INetCache/Content.Outlook/G8CWG79M/Setnummers/1304.doc" TargetMode="External"/><Relationship Id="rId286" Type="http://schemas.openxmlformats.org/officeDocument/2006/relationships/hyperlink" Target="https://boskalis-my.sharepoint.com/personal/AppData/Local/Microsoft/Windows/INetCache/Content.Outlook/G8CWG79M/Historienummers/1391.doc" TargetMode="External"/><Relationship Id="rId493" Type="http://schemas.openxmlformats.org/officeDocument/2006/relationships/hyperlink" Target="https://boskalis-my.sharepoint.com/personal/AppData/Local/Microsoft/Windows/INetCache/Content.Outlook/G8CWG79M/Historienummers/1030.doc" TargetMode="External"/><Relationship Id="rId507" Type="http://schemas.openxmlformats.org/officeDocument/2006/relationships/hyperlink" Target="https://boskalis-my.sharepoint.com/personal/AppData/Local/Microsoft/Windows/INetCache/Content.Outlook/G8CWG79M/Historienummers/1324.doc" TargetMode="External"/><Relationship Id="rId714" Type="http://schemas.openxmlformats.org/officeDocument/2006/relationships/hyperlink" Target="https://boskalis-my.sharepoint.com/personal/AppData/Local/Microsoft/Windows/INetCache/Content.Outlook/G8CWG79M/Historienummers/1714.doc" TargetMode="External"/><Relationship Id="rId921" Type="http://schemas.openxmlformats.org/officeDocument/2006/relationships/hyperlink" Target="https://boskalis-my.sharepoint.com/personal/AppData/Local/Microsoft/Windows/INetCache/Content.Outlook/G8CWG79M/Setnummers/1125.doc" TargetMode="External"/><Relationship Id="rId1137" Type="http://schemas.openxmlformats.org/officeDocument/2006/relationships/hyperlink" Target="https://boskalis-my.sharepoint.com/personal/AppData/Local/Microsoft/Windows/INetCache/Content.Outlook/G8CWG79M/Setnummers/1294.doc" TargetMode="External"/><Relationship Id="rId50" Type="http://schemas.openxmlformats.org/officeDocument/2006/relationships/hyperlink" Target="https://boskalis-my.sharepoint.com/personal/AppData/Local/Microsoft/Windows/INetCache/Content.Outlook/G8CWG79M/Setnummers/0135.doc" TargetMode="External"/><Relationship Id="rId146" Type="http://schemas.openxmlformats.org/officeDocument/2006/relationships/hyperlink" Target="https://boskalis-my.sharepoint.com/personal/AppData/Local/Microsoft/Windows/INetCache/Content.Outlook/G8CWG79M/Setnummers/1362.doc" TargetMode="External"/><Relationship Id="rId353" Type="http://schemas.openxmlformats.org/officeDocument/2006/relationships/hyperlink" Target="https://boskalis-my.sharepoint.com/Documents%20and%20Settings/adleur/Application%20Data/Microsoft/Excel/Setnummers/0308.doc" TargetMode="External"/><Relationship Id="rId560" Type="http://schemas.openxmlformats.org/officeDocument/2006/relationships/hyperlink" Target="https://boskalis-my.sharepoint.com/personal/AppData/Local/Microsoft/Windows/INetCache/Content.Outlook/G8CWG79M/Historienummers/1321.doc" TargetMode="External"/><Relationship Id="rId798" Type="http://schemas.openxmlformats.org/officeDocument/2006/relationships/hyperlink" Target="https://boskalis-my.sharepoint.com/personal/AppData/Local/Microsoft/Windows/INetCache/Content.Outlook/G8CWG79M/Historienummers/1148.doc" TargetMode="External"/><Relationship Id="rId1190" Type="http://schemas.openxmlformats.org/officeDocument/2006/relationships/hyperlink" Target="https://boskalis-my.sharepoint.com/personal/job_valstar_boskalis_com/Documents/Chatbestanden%20van%20Microsoft%20Teams/Setnummers" TargetMode="External"/><Relationship Id="rId1204" Type="http://schemas.openxmlformats.org/officeDocument/2006/relationships/hyperlink" Target="https://boskalis-my.sharepoint.com/personal/AppData/Local/Microsoft/Windows/INetCache/Content.Outlook/G8CWG79M/Historienummers/1417.doc" TargetMode="External"/><Relationship Id="rId213" Type="http://schemas.openxmlformats.org/officeDocument/2006/relationships/hyperlink" Target="https://boskalis-my.sharepoint.com/personal/AppData/Local/Microsoft/Windows/INetCache/Content.Outlook/G8CWG79M/Historienummers/00283.doc" TargetMode="External"/><Relationship Id="rId420" Type="http://schemas.openxmlformats.org/officeDocument/2006/relationships/hyperlink" Target="https://boskalis-my.sharepoint.com/personal/AppData/Local/Microsoft/Windows/INetCache/Content.Outlook/G8CWG79M/Setnummers/1514.doc" TargetMode="External"/><Relationship Id="rId658" Type="http://schemas.openxmlformats.org/officeDocument/2006/relationships/hyperlink" Target="https://boskalis-my.sharepoint.com/aleu/AppData/Roaming/Microsoft/Excel/Historienummers/1081.doc" TargetMode="External"/><Relationship Id="rId865" Type="http://schemas.openxmlformats.org/officeDocument/2006/relationships/hyperlink" Target="https://boskalis-my.sharepoint.com/personal/AppData/Local/Microsoft/Windows/INetCache/Content.Outlook/G8CWG79M/Historienummers/1125.doc" TargetMode="External"/><Relationship Id="rId1050" Type="http://schemas.openxmlformats.org/officeDocument/2006/relationships/hyperlink" Target="https://boskalis-my.sharepoint.com/personal/job_valstar_boskalis_com/Documents/Chatbestanden%20van%20Microsoft%20Teams/Setnummers" TargetMode="External"/><Relationship Id="rId297" Type="http://schemas.openxmlformats.org/officeDocument/2006/relationships/hyperlink" Target="https://boskalis-my.sharepoint.com/personal/AppData/Local/Microsoft/Windows/INetCache/Content.Outlook/G8CWG79M/Historienummers/1080.doc" TargetMode="External"/><Relationship Id="rId518" Type="http://schemas.openxmlformats.org/officeDocument/2006/relationships/hyperlink" Target="https://boskalis-my.sharepoint.com/personal/AppData/Local/Microsoft/Windows/INetCache/Content.Outlook/G8CWG79M/Setnummers/1579.doc" TargetMode="External"/><Relationship Id="rId725" Type="http://schemas.openxmlformats.org/officeDocument/2006/relationships/hyperlink" Target="https://boskalis-my.sharepoint.com/Documents%20and%20Settings/adleur/Application%20Data/Microsoft/Excel/Setnummers/0041.doc" TargetMode="External"/><Relationship Id="rId932" Type="http://schemas.openxmlformats.org/officeDocument/2006/relationships/hyperlink" Target="https://boskalis-my.sharepoint.com/Documents%20and%20Settings/adleur/Application%20Data/Microsoft/Excel/Setnummers/0061.doc" TargetMode="External"/><Relationship Id="rId1148" Type="http://schemas.openxmlformats.org/officeDocument/2006/relationships/hyperlink" Target="https://boskalis-my.sharepoint.com/personal/job_valstar_boskalis_com/Documents/Chatbestanden%20van%20Microsoft%20Teams/Setnummers" TargetMode="External"/><Relationship Id="rId157" Type="http://schemas.openxmlformats.org/officeDocument/2006/relationships/hyperlink" Target="https://boskalis-my.sharepoint.com/personal/AppData/Local/Microsoft/Windows/INetCache/Content.Outlook/G8CWG79M/Historienummers/1088.doc" TargetMode="External"/><Relationship Id="rId364" Type="http://schemas.openxmlformats.org/officeDocument/2006/relationships/hyperlink" Target="https://boskalis-my.sharepoint.com/personal/AppData/Local/Microsoft/Windows/INetCache/Content.Outlook/G8CWG79M/Historienummers/1385.doc" TargetMode="External"/><Relationship Id="rId1008" Type="http://schemas.openxmlformats.org/officeDocument/2006/relationships/hyperlink" Target="https://boskalis-my.sharepoint.com/personal/job_valstar_boskalis_com/Documents/Chatbestanden%20van%20Microsoft%20Teams/Setnummers" TargetMode="External"/><Relationship Id="rId1215" Type="http://schemas.openxmlformats.org/officeDocument/2006/relationships/hyperlink" Target="https://boskalis-my.sharepoint.com/personal/AppData/Local/Microsoft/Windows/INetCache/Content.Outlook/G8CWG79M/Setnummers/1613.doc" TargetMode="External"/><Relationship Id="rId61" Type="http://schemas.openxmlformats.org/officeDocument/2006/relationships/hyperlink" Target="https://boskalis-my.sharepoint.com/personal/AppData/Local/Microsoft/Windows/INetCache/Content.Outlook/G8CWG79M/Setnummers/1020.doc" TargetMode="External"/><Relationship Id="rId571" Type="http://schemas.openxmlformats.org/officeDocument/2006/relationships/hyperlink" Target="https://boskalis-my.sharepoint.com/personal/AppData/Local/Microsoft/Windows/INetCache/Content.Outlook/G8CWG79M/Setnummers/1616.doc" TargetMode="External"/><Relationship Id="rId669" Type="http://schemas.openxmlformats.org/officeDocument/2006/relationships/hyperlink" Target="https://boskalis-my.sharepoint.com/personal/AppData/Local/Microsoft/Windows/INetCache/Content.Outlook/G8CWG79M/Setnummers/1671.doc" TargetMode="External"/><Relationship Id="rId876" Type="http://schemas.openxmlformats.org/officeDocument/2006/relationships/hyperlink" Target="https://boskalis-my.sharepoint.com/personal/AppData/Local/Microsoft/Windows/INetCache/Content.Outlook/G8CWG79M/Setnummers/1616.doc" TargetMode="External"/><Relationship Id="rId19" Type="http://schemas.openxmlformats.org/officeDocument/2006/relationships/hyperlink" Target="https://boskalis-my.sharepoint.com/Documents%20and%20Settings/adleur/Application%20Data/Microsoft/Excel/Setnummers/0050.doc" TargetMode="External"/><Relationship Id="rId224" Type="http://schemas.openxmlformats.org/officeDocument/2006/relationships/hyperlink" Target="https://boskalis-my.sharepoint.com/personal/AppData/Local/Microsoft/Windows/INetCache/Content.Outlook/G8CWG79M/Historienummers/1086.doc" TargetMode="External"/><Relationship Id="rId431" Type="http://schemas.openxmlformats.org/officeDocument/2006/relationships/hyperlink" Target="https://boskalis-my.sharepoint.com/personal/AppData/Local/Microsoft/Windows/INetCache/Content.Outlook/G8CWG79M/Setnummers/1522.doc" TargetMode="External"/><Relationship Id="rId529" Type="http://schemas.openxmlformats.org/officeDocument/2006/relationships/hyperlink" Target="https://boskalis-my.sharepoint.com/personal/AppData/Local/Microsoft/Windows/INetCache/Content.Outlook/G8CWG79M/Historienummers/1148.doc" TargetMode="External"/><Relationship Id="rId736" Type="http://schemas.openxmlformats.org/officeDocument/2006/relationships/hyperlink" Target="https://boskalis-my.sharepoint.com/personal/AppData/Local/Microsoft/Windows/INetCache/Content.Outlook/G8CWG79M/Historienummers/1178.doc" TargetMode="External"/><Relationship Id="rId1061" Type="http://schemas.openxmlformats.org/officeDocument/2006/relationships/hyperlink" Target="https://boskalis-my.sharepoint.com/personal/AppData/Local/Microsoft/Windows/INetCache/Content.Outlook/G8CWG79M/Setnummers/1294.doc" TargetMode="External"/><Relationship Id="rId1159" Type="http://schemas.openxmlformats.org/officeDocument/2006/relationships/hyperlink" Target="https://boskalis-my.sharepoint.com/personal/job_valstar_boskalis_com/Documents/Chatbestanden%20van%20Microsoft%20Teams/Setnummers" TargetMode="External"/><Relationship Id="rId168" Type="http://schemas.openxmlformats.org/officeDocument/2006/relationships/hyperlink" Target="https://boskalis-my.sharepoint.com/personal/AppData/Local/Microsoft/Windows/INetCache/Content.Outlook/G8CWG79M/Historienummers/411.doc" TargetMode="External"/><Relationship Id="rId943" Type="http://schemas.openxmlformats.org/officeDocument/2006/relationships/hyperlink" Target="https://boskalis-my.sharepoint.com/personal/AppData/Local/Microsoft/Windows/INetCache/Content.Outlook/G8CWG79M/Historienummers/1417.doc" TargetMode="External"/><Relationship Id="rId1019" Type="http://schemas.openxmlformats.org/officeDocument/2006/relationships/hyperlink" Target="https://boskalis-my.sharepoint.com/personal/AppData/Local/Microsoft/Windows/INetCache/Content.Outlook/G8CWG79M/Historienummers/1294.doc" TargetMode="External"/><Relationship Id="rId72" Type="http://schemas.openxmlformats.org/officeDocument/2006/relationships/hyperlink" Target="https://boskalis-my.sharepoint.com/personal/AppData/Local/Microsoft/Windows/INetCache/Content.Outlook/G8CWG79M/Setnummers/1041.doc" TargetMode="External"/><Relationship Id="rId375" Type="http://schemas.openxmlformats.org/officeDocument/2006/relationships/hyperlink" Target="https://boskalis-my.sharepoint.com/personal/AppData/Local/Microsoft/Windows/INetCache/Content.Outlook/G8CWG79M/Historienummers/1486.doc" TargetMode="External"/><Relationship Id="rId582" Type="http://schemas.openxmlformats.org/officeDocument/2006/relationships/hyperlink" Target="https://boskalis-my.sharepoint.com/personal/AppData/Local/Microsoft/Windows/INetCache/Content.Outlook/G8CWG79M/Historienummers/1324.doc" TargetMode="External"/><Relationship Id="rId803" Type="http://schemas.openxmlformats.org/officeDocument/2006/relationships/hyperlink" Target="https://boskalis-my.sharepoint.com/personal/AppData/Local/Microsoft/Windows/INetCache/Content.Outlook/G8CWG79M/Setnummers/1711.doc" TargetMode="External"/><Relationship Id="rId1226" Type="http://schemas.openxmlformats.org/officeDocument/2006/relationships/hyperlink" Target="https://boskalis-my.sharepoint.com/personal/AppData/Local/Microsoft/Windows/INetCache/Content.Outlook/G8CWG79M/Setnummers/1587.doc" TargetMode="External"/><Relationship Id="rId3" Type="http://schemas.openxmlformats.org/officeDocument/2006/relationships/hyperlink" Target="https://boskalis-my.sharepoint.com/Documents%20and%20Settings/adleur/Application%20Data/Microsoft/Excel/Historienummers/00330.doc" TargetMode="External"/><Relationship Id="rId235" Type="http://schemas.openxmlformats.org/officeDocument/2006/relationships/hyperlink" Target="https://boskalis-my.sharepoint.com/personal/AppData/Local/Microsoft/Windows/INetCache/Content.Outlook/G8CWG79M/Historienummers/1324.doc" TargetMode="External"/><Relationship Id="rId442" Type="http://schemas.openxmlformats.org/officeDocument/2006/relationships/hyperlink" Target="https://boskalis-my.sharepoint.com/personal/AppData/Local/Microsoft/Windows/INetCache/Content.Outlook/G8CWG79M/Historienummers/1526.doc" TargetMode="External"/><Relationship Id="rId887" Type="http://schemas.openxmlformats.org/officeDocument/2006/relationships/hyperlink" Target="https://boskalis-my.sharepoint.com/personal/AppData/Local/Microsoft/Windows/INetCache/Content.Outlook/G8CWG79M/Historienummers/132.doc" TargetMode="External"/><Relationship Id="rId1072" Type="http://schemas.openxmlformats.org/officeDocument/2006/relationships/hyperlink" Target="https://boskalis-my.sharepoint.com/personal/job_valstar_boskalis_com/Documents/Chatbestanden%20van%20Microsoft%20Teams/Setnummers" TargetMode="External"/><Relationship Id="rId302" Type="http://schemas.openxmlformats.org/officeDocument/2006/relationships/hyperlink" Target="https://boskalis-my.sharepoint.com/personal/AppData/Local/Microsoft/Windows/INetCache/Content.Outlook/G8CWG79M/Setnummers/1397.doc" TargetMode="External"/><Relationship Id="rId747" Type="http://schemas.openxmlformats.org/officeDocument/2006/relationships/hyperlink" Target="https://boskalis-my.sharepoint.com/personal/AppData/Local/Microsoft/Windows/INetCache/Content.Outlook/G8CWG79M/Historienummers/1250.doc" TargetMode="External"/><Relationship Id="rId954" Type="http://schemas.openxmlformats.org/officeDocument/2006/relationships/hyperlink" Target="https://boskalis-my.sharepoint.com/personal/AppData/Local/Microsoft/Windows/INetCache/Content.Outlook/G8CWG79M/Setnummers/1587.doc" TargetMode="External"/><Relationship Id="rId83" Type="http://schemas.openxmlformats.org/officeDocument/2006/relationships/hyperlink" Target="https://boskalis-my.sharepoint.com/personal/AppData/Local/Microsoft/Windows/INetCache/Content.Outlook/G8CWG79M/Setnummers/1409.doc" TargetMode="External"/><Relationship Id="rId179" Type="http://schemas.openxmlformats.org/officeDocument/2006/relationships/hyperlink" Target="https://boskalis-my.sharepoint.com/personal/AppData/Local/Microsoft/Windows/INetCache/Content.Outlook/G8CWG79M/Historienummers/1015.doc" TargetMode="External"/><Relationship Id="rId386" Type="http://schemas.openxmlformats.org/officeDocument/2006/relationships/hyperlink" Target="https://boskalis-my.sharepoint.com/personal/AppData/Local/Microsoft/Windows/INetCache/Content.Outlook/G8CWG79M/Setnummers/1488.doc" TargetMode="External"/><Relationship Id="rId593" Type="http://schemas.openxmlformats.org/officeDocument/2006/relationships/hyperlink" Target="https://boskalis-my.sharepoint.com/personal/AppData/Local/Microsoft/Windows/INetCache/Content.Outlook/G8CWG79M/Setnummers/1632.doc" TargetMode="External"/><Relationship Id="rId607" Type="http://schemas.openxmlformats.org/officeDocument/2006/relationships/hyperlink" Target="https://boskalis-my.sharepoint.com/personal/AppData/Local/Microsoft/Windows/INetCache/Content.Outlook/G8CWG79M/Setnummers/1639.doc" TargetMode="External"/><Relationship Id="rId814" Type="http://schemas.openxmlformats.org/officeDocument/2006/relationships/hyperlink" Target="https://boskalis-my.sharepoint.com/personal/AppData/Local/Microsoft/Windows/INetCache/Content.Outlook/G8CWG79M/Historienummers/1528.doc" TargetMode="External"/><Relationship Id="rId1237" Type="http://schemas.openxmlformats.org/officeDocument/2006/relationships/hyperlink" Target="https://boskalis-my.sharepoint.com/personal/AppData/Local/Microsoft/Windows/INetCache/Content.Outlook/G8CWG79M/Setnummers/1668.doc" TargetMode="External"/><Relationship Id="rId246" Type="http://schemas.openxmlformats.org/officeDocument/2006/relationships/hyperlink" Target="https://boskalis-my.sharepoint.com/personal/AppData/Local/Microsoft/Windows/INetCache/Content.Outlook/G8CWG79M/Historienummers/1342.doc" TargetMode="External"/><Relationship Id="rId453" Type="http://schemas.openxmlformats.org/officeDocument/2006/relationships/hyperlink" Target="https://boskalis-my.sharepoint.com/personal/AppData/Local/Microsoft/Windows/INetCache/Content.Outlook/G8CWG79M/Setnummers/1533.doc" TargetMode="External"/><Relationship Id="rId660" Type="http://schemas.openxmlformats.org/officeDocument/2006/relationships/hyperlink" Target="https://boskalis-my.sharepoint.com/aleu/AppData/Roaming/Microsoft/Excel/Historienummers/1029.doc" TargetMode="External"/><Relationship Id="rId898" Type="http://schemas.openxmlformats.org/officeDocument/2006/relationships/hyperlink" Target="https://boskalis-my.sharepoint.com/personal/AppData/Local/Microsoft/Windows/INetCache/Content.Outlook/G8CWG79M/Historienummers/1294.doc" TargetMode="External"/><Relationship Id="rId1083" Type="http://schemas.openxmlformats.org/officeDocument/2006/relationships/hyperlink" Target="https://boskalis-my.sharepoint.com/personal/job_valstar_boskalis_com/Documents/Chatbestanden%20van%20Microsoft%20Teams/Setnummers" TargetMode="External"/><Relationship Id="rId106" Type="http://schemas.openxmlformats.org/officeDocument/2006/relationships/hyperlink" Target="https://boskalis-my.sharepoint.com/personal/AppData/Local/Microsoft/Windows/INetCache/Content.Outlook/G8CWG79M/Setnummers/1317.doc" TargetMode="External"/><Relationship Id="rId313" Type="http://schemas.openxmlformats.org/officeDocument/2006/relationships/hyperlink" Target="https://boskalis-my.sharepoint.com/personal/AppData/Local/Microsoft/Windows/INetCache/Content.Outlook/G8CWG79M/Historienummers/1415.doc" TargetMode="External"/><Relationship Id="rId758" Type="http://schemas.openxmlformats.org/officeDocument/2006/relationships/hyperlink" Target="https://boskalis-my.sharepoint.com/personal/AppData/Local/Microsoft/Windows/INetCache/Content.Outlook/G8CWG79M/Historienummers/1148.doc" TargetMode="External"/><Relationship Id="rId965" Type="http://schemas.openxmlformats.org/officeDocument/2006/relationships/hyperlink" Target="https://boskalis-my.sharepoint.com/personal/job_valstar_boskalis_com/Documents/Chatbestanden%20van%20Microsoft%20Teams/Setnummers" TargetMode="External"/><Relationship Id="rId1150" Type="http://schemas.openxmlformats.org/officeDocument/2006/relationships/hyperlink" Target="https://boskalis-my.sharepoint.com/personal/AppData/Local/Microsoft/Windows/INetCache/Content.Outlook/G8CWG79M/Historienummers/1294.doc" TargetMode="External"/><Relationship Id="rId10" Type="http://schemas.openxmlformats.org/officeDocument/2006/relationships/hyperlink" Target="https://boskalis-my.sharepoint.com/Documents%20and%20Settings/adleur/Application%20Data/Microsoft/Excel/Historienummers/00079.doc" TargetMode="External"/><Relationship Id="rId94" Type="http://schemas.openxmlformats.org/officeDocument/2006/relationships/hyperlink" Target="https://boskalis-my.sharepoint.com/personal/AppData/Local/Microsoft/Windows/INetCache/Content.Outlook/G8CWG79M/Setnummers/1374.doc" TargetMode="External"/><Relationship Id="rId397" Type="http://schemas.openxmlformats.org/officeDocument/2006/relationships/hyperlink" Target="https://boskalis-my.sharepoint.com/personal/AppData/Local/Microsoft/Windows/INetCache/Content.Outlook/G8CWG79M/Historienummers/1422.doc" TargetMode="External"/><Relationship Id="rId520" Type="http://schemas.openxmlformats.org/officeDocument/2006/relationships/hyperlink" Target="https://boskalis-my.sharepoint.com/personal/AppData/Local/Microsoft/Windows/INetCache/Content.Outlook/G8CWG79M/Setnummers/1581.doc" TargetMode="External"/><Relationship Id="rId618" Type="http://schemas.openxmlformats.org/officeDocument/2006/relationships/hyperlink" Target="https://boskalis-my.sharepoint.com/personal/AppData/Local/Microsoft/Windows/INetCache/Content.Outlook/G8CWG79M/Setnummers/1647.doc" TargetMode="External"/><Relationship Id="rId825" Type="http://schemas.openxmlformats.org/officeDocument/2006/relationships/hyperlink" Target="https://boskalis-my.sharepoint.com/personal/AppData/Local/Microsoft/Windows/INetCache/Content.Outlook/G8CWG79M/Historienummers/1012.doc" TargetMode="External"/><Relationship Id="rId1248" Type="http://schemas.openxmlformats.org/officeDocument/2006/relationships/hyperlink" Target="https://boskalis-my.sharepoint.com/personal/AppData/Local/Microsoft/Windows/INetCache/Content.Outlook/G8CWG79M/Historienummers/1417.doc" TargetMode="External"/><Relationship Id="rId257" Type="http://schemas.openxmlformats.org/officeDocument/2006/relationships/hyperlink" Target="https://boskalis-my.sharepoint.com/personal/AppData/Local/Microsoft/Windows/INetCache/Content.Outlook/G8CWG79M/Historienummers/1016.doc" TargetMode="External"/><Relationship Id="rId464" Type="http://schemas.openxmlformats.org/officeDocument/2006/relationships/hyperlink" Target="https://boskalis-my.sharepoint.com/personal/AppData/Local/Microsoft/Windows/INetCache/Content.Outlook/G8CWG79M/Setnummers/1542.doc" TargetMode="External"/><Relationship Id="rId1010" Type="http://schemas.openxmlformats.org/officeDocument/2006/relationships/hyperlink" Target="https://boskalis-my.sharepoint.com/personal/job_valstar_boskalis_com/Documents/Chatbestanden%20van%20Microsoft%20Teams/Setnummers" TargetMode="External"/><Relationship Id="rId1094" Type="http://schemas.openxmlformats.org/officeDocument/2006/relationships/hyperlink" Target="https://boskalis-my.sharepoint.com/personal/AppData/Local/Microsoft/Windows/INetCache/Content.Outlook/G8CWG79M/Historienummers/1294.doc" TargetMode="External"/><Relationship Id="rId1108" Type="http://schemas.openxmlformats.org/officeDocument/2006/relationships/hyperlink" Target="https://boskalis-my.sharepoint.com/personal/job_valstar_boskalis_com/Documents/Chatbestanden%20van%20Microsoft%20Teams/Setnummers" TargetMode="External"/><Relationship Id="rId117" Type="http://schemas.openxmlformats.org/officeDocument/2006/relationships/hyperlink" Target="https://boskalis-my.sharepoint.com/personal/AppData/Local/Microsoft/Windows/INetCache/Content.Outlook/G8CWG79M/Setnummers/1349.doc" TargetMode="External"/><Relationship Id="rId671" Type="http://schemas.openxmlformats.org/officeDocument/2006/relationships/hyperlink" Target="https://boskalis-my.sharepoint.com/personal/AppData/Local/Microsoft/Windows/INetCache/Content.Outlook/G8CWG79M/Historienummers/00283.doc" TargetMode="External"/><Relationship Id="rId769" Type="http://schemas.openxmlformats.org/officeDocument/2006/relationships/hyperlink" Target="https://boskalis-my.sharepoint.com/personal/AppData/Local/Microsoft/Windows/INetCache/Content.Outlook/G8CWG79M/Setnummers/1693.doc" TargetMode="External"/><Relationship Id="rId976" Type="http://schemas.openxmlformats.org/officeDocument/2006/relationships/hyperlink" Target="https://boskalis-my.sharepoint.com/personal/AppData/Local/Microsoft/Windows/INetCache/Content.Outlook/G8CWG79M/Setnummers/1294.doc" TargetMode="External"/><Relationship Id="rId324" Type="http://schemas.openxmlformats.org/officeDocument/2006/relationships/hyperlink" Target="https://boskalis-my.sharepoint.com/personal/AppData/Local/Microsoft/Windows/INetCache/Content.Outlook/G8CWG79M/Setnummers/1421.doc" TargetMode="External"/><Relationship Id="rId531" Type="http://schemas.openxmlformats.org/officeDocument/2006/relationships/hyperlink" Target="https://boskalis-my.sharepoint.com/personal/AppData/Local/Microsoft/Windows/INetCache/Content.Outlook/G8CWG79M/Historienummers/1148.doc" TargetMode="External"/><Relationship Id="rId629" Type="http://schemas.openxmlformats.org/officeDocument/2006/relationships/hyperlink" Target="https://boskalis-my.sharepoint.com/personal/AppData/Local/Microsoft/Windows/INetCache/Content.Outlook/G8CWG79M/Historienummers/1390.doc" TargetMode="External"/><Relationship Id="rId1161" Type="http://schemas.openxmlformats.org/officeDocument/2006/relationships/hyperlink" Target="https://boskalis-my.sharepoint.com/personal/AppData/Local/Microsoft/Windows/INetCache/Content.Outlook/G8CWG79M/Historienummers/1294.doc" TargetMode="External"/><Relationship Id="rId1259" Type="http://schemas.openxmlformats.org/officeDocument/2006/relationships/hyperlink" Target="https://boskalis-my.sharepoint.com/personal/AppData/Local/Microsoft/Windows/INetCache/Content.Outlook/G8CWG79M/Historienummers/1148.doc" TargetMode="External"/><Relationship Id="rId836" Type="http://schemas.openxmlformats.org/officeDocument/2006/relationships/hyperlink" Target="https://boskalis-my.sharepoint.com/personal/AppData/Local/Microsoft/Windows/INetCache/Content.Outlook/G8CWG79M/Historienummers/1148.doc" TargetMode="External"/><Relationship Id="rId1021" Type="http://schemas.openxmlformats.org/officeDocument/2006/relationships/hyperlink" Target="https://boskalis-my.sharepoint.com/personal/job_valstar_boskalis_com/Documents/Chatbestanden%20van%20Microsoft%20Teams/Setnummers" TargetMode="External"/><Relationship Id="rId1119" Type="http://schemas.openxmlformats.org/officeDocument/2006/relationships/hyperlink" Target="https://boskalis-my.sharepoint.com/personal/job_valstar_boskalis_com/Documents/Chatbestanden%20van%20Microsoft%20Teams/Setnummers" TargetMode="External"/><Relationship Id="rId903" Type="http://schemas.openxmlformats.org/officeDocument/2006/relationships/hyperlink" Target="https://boskalis-my.sharepoint.com/personal/job_valstar_boskalis_com/Documents/Chatbestanden%20van%20Microsoft%20Teams/Setnummers" TargetMode="External"/><Relationship Id="rId32" Type="http://schemas.openxmlformats.org/officeDocument/2006/relationships/hyperlink" Target="https://boskalis-my.sharepoint.com/personal/AppData/Local/Microsoft/Windows/INetCache/Content.Outlook/G8CWG79M/Setnummers/1322.doc" TargetMode="External"/><Relationship Id="rId181" Type="http://schemas.openxmlformats.org/officeDocument/2006/relationships/hyperlink" Target="https://boskalis-my.sharepoint.com/personal/AppData/Local/Microsoft/Windows/INetCache/Content.Outlook/G8CWG79M/Historienummers/135.doc" TargetMode="External"/><Relationship Id="rId279" Type="http://schemas.openxmlformats.org/officeDocument/2006/relationships/hyperlink" Target="https://boskalis-my.sharepoint.com/personal/AppData/Local/Microsoft/Windows/INetCache/Content.Outlook/G8CWG79M/Historienummers/1376.doc" TargetMode="External"/><Relationship Id="rId486" Type="http://schemas.openxmlformats.org/officeDocument/2006/relationships/hyperlink" Target="https://boskalis-my.sharepoint.com/personal/AppData/Local/Microsoft/Windows/INetCache/Content.Outlook/G8CWG79M/Historienummers/00283.doc" TargetMode="External"/><Relationship Id="rId693" Type="http://schemas.openxmlformats.org/officeDocument/2006/relationships/hyperlink" Target="https://boskalis-my.sharepoint.com/personal/AppData/Local/Microsoft/Windows/INetCache/Content.Outlook/G8CWG79M/Historienummers/1347.doc" TargetMode="External"/><Relationship Id="rId139" Type="http://schemas.openxmlformats.org/officeDocument/2006/relationships/hyperlink" Target="https://boskalis-my.sharepoint.com/personal/AppData/Local/Microsoft/Windows/INetCache/Content.Outlook/G8CWG79M/Setnummers/1337.doc" TargetMode="External"/><Relationship Id="rId346" Type="http://schemas.openxmlformats.org/officeDocument/2006/relationships/hyperlink" Target="https://boskalis-my.sharepoint.com/personal/AppData/Local/Microsoft/Windows/INetCache/Content.Outlook/G8CWG79M/Historienummers/1469.doc" TargetMode="External"/><Relationship Id="rId553" Type="http://schemas.openxmlformats.org/officeDocument/2006/relationships/hyperlink" Target="https://boskalis-my.sharepoint.com/personal/AppData/Local/Microsoft/Windows/INetCache/Content.Outlook/G8CWG79M/Setnummers/1604.doc" TargetMode="External"/><Relationship Id="rId760" Type="http://schemas.openxmlformats.org/officeDocument/2006/relationships/hyperlink" Target="https://boskalis-my.sharepoint.com/personal/AppData/Local/Microsoft/Windows/INetCache/Content.Outlook/G8CWG79M/Historienummers/1347.doc" TargetMode="External"/><Relationship Id="rId998" Type="http://schemas.openxmlformats.org/officeDocument/2006/relationships/hyperlink" Target="https://boskalis-my.sharepoint.com/personal/AppData/Local/Microsoft/Windows/INetCache/Content.Outlook/G8CWG79M/Setnummers/1294.doc" TargetMode="External"/><Relationship Id="rId1183" Type="http://schemas.openxmlformats.org/officeDocument/2006/relationships/hyperlink" Target="https://boskalis-my.sharepoint.com/personal/AppData/Local/Microsoft/Windows/INetCache/Content.Outlook/G8CWG79M/Historienummers/1026.doc" TargetMode="External"/><Relationship Id="rId206" Type="http://schemas.openxmlformats.org/officeDocument/2006/relationships/hyperlink" Target="https://boskalis-my.sharepoint.com/personal/AppData/Local/Microsoft/Windows/INetCache/Content.Outlook/G8CWG79M/Historienummers/1154.doc" TargetMode="External"/><Relationship Id="rId413" Type="http://schemas.openxmlformats.org/officeDocument/2006/relationships/hyperlink" Target="https://boskalis-my.sharepoint.com/personal/AppData/Local/Microsoft/Windows/INetCache/Content.Outlook/G8CWG79M/Setnummers/1512.doc" TargetMode="External"/><Relationship Id="rId858" Type="http://schemas.openxmlformats.org/officeDocument/2006/relationships/hyperlink" Target="https://boskalis-my.sharepoint.com/personal/AppData/Local/Microsoft/Windows/INetCache/Content.Outlook/G8CWG79M/Setnummers/1651.doc" TargetMode="External"/><Relationship Id="rId1043" Type="http://schemas.openxmlformats.org/officeDocument/2006/relationships/hyperlink" Target="https://boskalis-my.sharepoint.com/personal/AppData/Local/Microsoft/Windows/INetCache/Content.Outlook/G8CWG79M/Historienummers/1294.doc" TargetMode="External"/><Relationship Id="rId620" Type="http://schemas.openxmlformats.org/officeDocument/2006/relationships/hyperlink" Target="https://boskalis-my.sharepoint.com/personal/AppData/Local/Microsoft/Windows/INetCache/Content.Outlook/G8CWG79M/Setnummers/1648.doc" TargetMode="External"/><Relationship Id="rId718" Type="http://schemas.openxmlformats.org/officeDocument/2006/relationships/hyperlink" Target="https://boskalis-my.sharepoint.com/personal/AppData/Local/Microsoft/Windows/INetCache/Content.Outlook/G8CWG79M/Historienummers/1374.doc" TargetMode="External"/><Relationship Id="rId925" Type="http://schemas.openxmlformats.org/officeDocument/2006/relationships/hyperlink" Target="https://boskalis-my.sharepoint.com/personal/AppData/Local/Microsoft/Windows/INetCache/Content.Outlook/G8CWG79M/Historienummers/1392.doc" TargetMode="External"/><Relationship Id="rId1250" Type="http://schemas.openxmlformats.org/officeDocument/2006/relationships/hyperlink" Target="https://boskalis-my.sharepoint.com/personal/AppData/Local/Microsoft/Windows/INetCache/Content.Outlook/G8CWG79M/Setnummers/1392.doc" TargetMode="External"/><Relationship Id="rId1110" Type="http://schemas.openxmlformats.org/officeDocument/2006/relationships/hyperlink" Target="https://boskalis-my.sharepoint.com/personal/AppData/Local/Microsoft/Windows/INetCache/Content.Outlook/G8CWG79M/Historienummers/1294.doc" TargetMode="External"/><Relationship Id="rId1208" Type="http://schemas.openxmlformats.org/officeDocument/2006/relationships/hyperlink" Target="https://boskalis-my.sharepoint.com/personal/AppData/Local/Microsoft/Windows/INetCache/Content.Outlook/G8CWG79M/Setnummers/1613.doc" TargetMode="External"/><Relationship Id="rId54" Type="http://schemas.openxmlformats.org/officeDocument/2006/relationships/hyperlink" Target="https://boskalis-my.sharepoint.com/personal/AppData/Local/Microsoft/Windows/INetCache/Content.Outlook/G8CWG79M/Setnummers/1035.doc" TargetMode="External"/><Relationship Id="rId270" Type="http://schemas.openxmlformats.org/officeDocument/2006/relationships/hyperlink" Target="https://boskalis-my.sharepoint.com/personal/AppData/Local/Microsoft/Windows/INetCache/Content.Outlook/G8CWG79M/Historienummers/1362.doc" TargetMode="External"/><Relationship Id="rId130" Type="http://schemas.openxmlformats.org/officeDocument/2006/relationships/hyperlink" Target="https://boskalis-my.sharepoint.com/personal/AppData/Local/Microsoft/Windows/INetCache/Content.Outlook/G8CWG79M/Setnummers/1341.doc" TargetMode="External"/><Relationship Id="rId368" Type="http://schemas.openxmlformats.org/officeDocument/2006/relationships/hyperlink" Target="https://boskalis-my.sharepoint.com/personal/AppData/Local/Microsoft/Windows/INetCache/Content.Outlook/G8CWG79M/Historienummers/1481.doc" TargetMode="External"/><Relationship Id="rId575" Type="http://schemas.openxmlformats.org/officeDocument/2006/relationships/hyperlink" Target="https://boskalis-my.sharepoint.com/personal/AppData/Local/Microsoft/Windows/INetCache/Content.Outlook/G8CWG79M/Setnummers/1625.doc" TargetMode="External"/><Relationship Id="rId782" Type="http://schemas.openxmlformats.org/officeDocument/2006/relationships/hyperlink" Target="https://boskalis-my.sharepoint.com/personal/AppData/Local/Microsoft/Windows/INetCache/Content.Outlook/G8CWG79M/Historienummers/1347.doc" TargetMode="External"/><Relationship Id="rId228" Type="http://schemas.openxmlformats.org/officeDocument/2006/relationships/hyperlink" Target="https://boskalis-my.sharepoint.com/personal/AppData/Local/Microsoft/Windows/INetCache/Content.Outlook/G8CWG79M/Historienummers/1301.doc" TargetMode="External"/><Relationship Id="rId435" Type="http://schemas.openxmlformats.org/officeDocument/2006/relationships/hyperlink" Target="https://boskalis-my.sharepoint.com/Documents%20and%20Settings/adleur/Application%20Data/Microsoft/Excel/Historienummers/00283.doc" TargetMode="External"/><Relationship Id="rId642" Type="http://schemas.openxmlformats.org/officeDocument/2006/relationships/hyperlink" Target="https://boskalis-my.sharepoint.com/Documents%20and%20Settings/adleur/Application%20Data/Microsoft/Excel/Setnummers/0308.doc" TargetMode="External"/><Relationship Id="rId1065" Type="http://schemas.openxmlformats.org/officeDocument/2006/relationships/hyperlink" Target="https://boskalis-my.sharepoint.com/personal/AppData/Local/Microsoft/Windows/INetCache/Content.Outlook/G8CWG79M/Setnummers/1294.doc" TargetMode="External"/><Relationship Id="rId502" Type="http://schemas.openxmlformats.org/officeDocument/2006/relationships/hyperlink" Target="https://boskalis-my.sharepoint.com/personal/AppData/Local/Microsoft/Windows/INetCache/Content.Outlook/G8CWG79M/Setnummers/1566.doc" TargetMode="External"/><Relationship Id="rId947" Type="http://schemas.openxmlformats.org/officeDocument/2006/relationships/hyperlink" Target="https://boskalis-my.sharepoint.com/personal/AppData/Local/Microsoft/Windows/INetCache/Content.Outlook/G8CWG79M/Historienummers/1148.doc" TargetMode="External"/><Relationship Id="rId1132" Type="http://schemas.openxmlformats.org/officeDocument/2006/relationships/hyperlink" Target="https://boskalis-my.sharepoint.com/personal/job_valstar_boskalis_com/Documents/Chatbestanden%20van%20Microsoft%20Teams/Setnummers" TargetMode="External"/><Relationship Id="rId76" Type="http://schemas.openxmlformats.org/officeDocument/2006/relationships/hyperlink" Target="https://boskalis-my.sharepoint.com/personal/AppData/Local/Microsoft/Windows/INetCache/Content.Outlook/G8CWG79M/Setnummers/1154.doc" TargetMode="External"/><Relationship Id="rId807" Type="http://schemas.openxmlformats.org/officeDocument/2006/relationships/hyperlink" Target="https://boskalis-my.sharepoint.com/personal/AppData/Local/Microsoft/Windows/INetCache/Content.Outlook/G8CWG79M/Historienummers/1012.doc" TargetMode="External"/><Relationship Id="rId292" Type="http://schemas.openxmlformats.org/officeDocument/2006/relationships/hyperlink" Target="https://boskalis-my.sharepoint.com/personal/AppData/Local/Microsoft/Windows/INetCache/Content.Outlook/G8CWG79M/Setnummers/1291.doc" TargetMode="External"/><Relationship Id="rId597" Type="http://schemas.openxmlformats.org/officeDocument/2006/relationships/hyperlink" Target="https://boskalis-my.sharepoint.com/personal/AppData/Local/Microsoft/Windows/INetCache/Content.Outlook/G8CWG79M/Historienummers/1385.doc" TargetMode="External"/><Relationship Id="rId152" Type="http://schemas.openxmlformats.org/officeDocument/2006/relationships/hyperlink" Target="https://boskalis-my.sharepoint.com/personal/AppData/Local/Microsoft/Windows/INetCache/Content.Outlook/G8CWG79M/Setnummers/1391.doc" TargetMode="External"/><Relationship Id="rId457" Type="http://schemas.openxmlformats.org/officeDocument/2006/relationships/hyperlink" Target="https://boskalis-my.sharepoint.com/personal/AppData/Local/Microsoft/Windows/INetCache/Content.Outlook/G8CWG79M/Setnummers/R1409.doc" TargetMode="External"/><Relationship Id="rId1087" Type="http://schemas.openxmlformats.org/officeDocument/2006/relationships/hyperlink" Target="https://boskalis-my.sharepoint.com/personal/job_valstar_boskalis_com/Documents/Chatbestanden%20van%20Microsoft%20Teams/Setnummers" TargetMode="External"/><Relationship Id="rId664" Type="http://schemas.openxmlformats.org/officeDocument/2006/relationships/hyperlink" Target="https://boskalis-my.sharepoint.com/personal/AppData/Local/Microsoft/Windows/INetCache/Content.Outlook/G8CWG79M/Setnummers/1669.doc" TargetMode="External"/><Relationship Id="rId871" Type="http://schemas.openxmlformats.org/officeDocument/2006/relationships/hyperlink" Target="https://boskalis-my.sharepoint.com/personal/AppData/Local/Microsoft/Windows/INetCache/Content.Outlook/G8CWG79M/Historienummers/1345.doc" TargetMode="External"/><Relationship Id="rId969" Type="http://schemas.openxmlformats.org/officeDocument/2006/relationships/hyperlink" Target="https://boskalis-my.sharepoint.com/personal/job_valstar_boskalis_com/Documents/Chatbestanden%20van%20Microsoft%20Teams/Setnummers" TargetMode="External"/><Relationship Id="rId317" Type="http://schemas.openxmlformats.org/officeDocument/2006/relationships/hyperlink" Target="https://boskalis-my.sharepoint.com/personal/AppData/Local/Microsoft/Windows/INetCache/Content.Outlook/G8CWG79M/Setnummers/1416.doc" TargetMode="External"/><Relationship Id="rId524" Type="http://schemas.openxmlformats.org/officeDocument/2006/relationships/hyperlink" Target="https://boskalis-my.sharepoint.com/personal/AppData/Local/Microsoft/Windows/INetCache/Content.Outlook/G8CWG79M/Setnummers/1584.doc" TargetMode="External"/><Relationship Id="rId731" Type="http://schemas.openxmlformats.org/officeDocument/2006/relationships/hyperlink" Target="https://boskalis-my.sharepoint.com/personal/AppData/Local/Microsoft/Windows/INetCache/Content.Outlook/G8CWG79M/Setnummers/1125.doc" TargetMode="External"/><Relationship Id="rId1154" Type="http://schemas.openxmlformats.org/officeDocument/2006/relationships/hyperlink" Target="https://boskalis-my.sharepoint.com/personal/AppData/Local/Microsoft/Windows/INetCache/Content.Outlook/G8CWG79M/Historienummers/1294.doc" TargetMode="External"/><Relationship Id="rId98" Type="http://schemas.openxmlformats.org/officeDocument/2006/relationships/hyperlink" Target="https://boskalis-my.sharepoint.com/personal/AppData/Local/Microsoft/Windows/INetCache/Content.Outlook/G8CWG79M/Setnummers/1159.doc" TargetMode="External"/><Relationship Id="rId829" Type="http://schemas.openxmlformats.org/officeDocument/2006/relationships/hyperlink" Target="https://boskalis-my.sharepoint.com/personal/AppData/Local/Microsoft/Windows/INetCache/Content.Outlook/G8CWG79M/Setnummers/1587.doc" TargetMode="External"/><Relationship Id="rId1014" Type="http://schemas.openxmlformats.org/officeDocument/2006/relationships/hyperlink" Target="https://boskalis-my.sharepoint.com/personal/job_valstar_boskalis_com/Documents/Chatbestanden%20van%20Microsoft%20Teams/Setnummers" TargetMode="External"/><Relationship Id="rId1221" Type="http://schemas.openxmlformats.org/officeDocument/2006/relationships/hyperlink" Target="https://boskalis-my.sharepoint.com/personal/AppData/Local/Microsoft/Windows/INetCache/Content.Outlook/G8CWG79M/Historienummers/1390.doc" TargetMode="External"/><Relationship Id="rId25" Type="http://schemas.openxmlformats.org/officeDocument/2006/relationships/hyperlink" Target="https://boskalis-my.sharepoint.com/Documents%20and%20Settings/adleur/Application%20Data/Microsoft/Excel/Setnummers/0331.doc" TargetMode="External"/><Relationship Id="rId174" Type="http://schemas.openxmlformats.org/officeDocument/2006/relationships/hyperlink" Target="https://boskalis-my.sharepoint.com/personal/AppData/Local/Microsoft/Windows/INetCache/Content.Outlook/G8CWG79M/Historienummers/1025.doc" TargetMode="External"/><Relationship Id="rId381" Type="http://schemas.openxmlformats.org/officeDocument/2006/relationships/hyperlink" Target="https://boskalis-my.sharepoint.com/personal/AppData/Local/Microsoft/Windows/INetCache/Content.Outlook/G8CWG79M/Historienummers/00280.doc" TargetMode="External"/><Relationship Id="rId241" Type="http://schemas.openxmlformats.org/officeDocument/2006/relationships/hyperlink" Target="https://boskalis-my.sharepoint.com/personal/AppData/Local/Microsoft/Windows/INetCache/Content.Outlook/G8CWG79M/Historienummers/1336.doc" TargetMode="External"/><Relationship Id="rId479" Type="http://schemas.openxmlformats.org/officeDocument/2006/relationships/hyperlink" Target="https://boskalis-my.sharepoint.com/personal/AppData/Local/Microsoft/Windows/INetCache/Content.Outlook/G8CWG79M/Historienummers/1148.doc" TargetMode="External"/><Relationship Id="rId686" Type="http://schemas.openxmlformats.org/officeDocument/2006/relationships/hyperlink" Target="https://boskalis-my.sharepoint.com/personal/AppData/Local/Microsoft/Windows/INetCache/Content.Outlook/G8CWG79M/Setnummers/1325.doc" TargetMode="External"/><Relationship Id="rId893" Type="http://schemas.openxmlformats.org/officeDocument/2006/relationships/hyperlink" Target="https://boskalis-my.sharepoint.com/personal/AppData/Local/Microsoft/Windows/INetCache/Content.Outlook/G8CWG79M/Setnummers/1699.doc" TargetMode="External"/><Relationship Id="rId339" Type="http://schemas.openxmlformats.org/officeDocument/2006/relationships/hyperlink" Target="https://boskalis-my.sharepoint.com/personal/AppData/Local/Microsoft/Windows/INetCache/Content.Outlook/G8CWG79M/Setnummers/1466.doc" TargetMode="External"/><Relationship Id="rId546" Type="http://schemas.openxmlformats.org/officeDocument/2006/relationships/hyperlink" Target="https://boskalis-my.sharepoint.com/personal/AppData/Local/Microsoft/Windows/INetCache/Content.Outlook/G8CWG79M/Certificaten%20Rigging%20en%20Hijs%20equipment%20BOKA/ST%20and%20HL%201596%20Orginel%20Certificaten%20Hijsmateriaal.pdf" TargetMode="External"/><Relationship Id="rId753" Type="http://schemas.openxmlformats.org/officeDocument/2006/relationships/hyperlink" Target="https://boskalis-my.sharepoint.com/andre_kies_boskalis_com/Documents/Boskalis%20SMIT%20%20Fleet%20info/Rigging/Hijsmateriaal%20bokken%20(D)%2010-09-2018/Historienummers/1045.doc" TargetMode="External"/><Relationship Id="rId1176" Type="http://schemas.openxmlformats.org/officeDocument/2006/relationships/hyperlink" Target="https://boskalis-my.sharepoint.com/personal/AppData/Local/Microsoft/Windows/INetCache/Content.Outlook/G8CWG79M/Setnummers/1613.doc" TargetMode="External"/><Relationship Id="rId101" Type="http://schemas.openxmlformats.org/officeDocument/2006/relationships/hyperlink" Target="https://boskalis-my.sharepoint.com/personal/AppData/Local/Microsoft/Windows/INetCache/Content.Outlook/G8CWG79M/Setnummers/R1016.doc" TargetMode="External"/><Relationship Id="rId406" Type="http://schemas.openxmlformats.org/officeDocument/2006/relationships/hyperlink" Target="https://boskalis-my.sharepoint.com/personal/AppData/Local/Microsoft/Windows/INetCache/Content.Outlook/G8CWG79M/Historienummers/1400.doc" TargetMode="External"/><Relationship Id="rId960" Type="http://schemas.openxmlformats.org/officeDocument/2006/relationships/hyperlink" Target="https://boskalis-my.sharepoint.com/personal/AppData/Local/Microsoft/Windows/INetCache/Content.Outlook/G8CWG79M/Setnummers/1587.doc" TargetMode="External"/><Relationship Id="rId1036" Type="http://schemas.openxmlformats.org/officeDocument/2006/relationships/hyperlink" Target="https://boskalis-my.sharepoint.com/personal/AppData/Local/Microsoft/Windows/INetCache/Content.Outlook/G8CWG79M/Historienummers/1294.doc" TargetMode="External"/><Relationship Id="rId1243" Type="http://schemas.openxmlformats.org/officeDocument/2006/relationships/hyperlink" Target="https://boskalis-my.sharepoint.com/personal/AppData/Local/Microsoft/Windows/INetCache/Content.Outlook/G8CWG79M/Historienummers/1294.doc" TargetMode="External"/><Relationship Id="rId613" Type="http://schemas.openxmlformats.org/officeDocument/2006/relationships/hyperlink" Target="https://boskalis-my.sharepoint.com/personal/AppData/Local/Microsoft/Windows/INetCache/Content.Outlook/G8CWG79M/Historienummers/1294.doc" TargetMode="External"/><Relationship Id="rId820" Type="http://schemas.openxmlformats.org/officeDocument/2006/relationships/hyperlink" Target="https://boskalis-my.sharepoint.com/personal/AppData/Local/Microsoft/Windows/INetCache/Content.Outlook/G8CWG79M/Historienummers/1528.doc" TargetMode="External"/><Relationship Id="rId918" Type="http://schemas.openxmlformats.org/officeDocument/2006/relationships/hyperlink" Target="https://boskalis-my.sharepoint.com/personal/AppData/Local/Microsoft/Windows/INetCache/Content.Outlook/G8CWG79M/Setnummers/1587.doc" TargetMode="External"/><Relationship Id="rId1103" Type="http://schemas.openxmlformats.org/officeDocument/2006/relationships/hyperlink" Target="https://boskalis-my.sharepoint.com/personal/job_valstar_boskalis_com/Documents/Chatbestanden%20van%20Microsoft%20Teams/Setnummers" TargetMode="External"/><Relationship Id="rId47" Type="http://schemas.openxmlformats.org/officeDocument/2006/relationships/hyperlink" Target="https://boskalis-my.sharepoint.com/personal/AppData/Local/Microsoft/Windows/INetCache/Content.Outlook/G8CWG79M/Setnummers/1023.doc" TargetMode="External"/><Relationship Id="rId196" Type="http://schemas.openxmlformats.org/officeDocument/2006/relationships/hyperlink" Target="https://boskalis-my.sharepoint.com/personal/AppData/Local/Microsoft/Windows/INetCache/Content.Outlook/G8CWG79M/Historienummers/1208.doc" TargetMode="External"/><Relationship Id="rId263" Type="http://schemas.openxmlformats.org/officeDocument/2006/relationships/hyperlink" Target="https://boskalis-my.sharepoint.com/personal/AppData/Local/Microsoft/Windows/INetCache/Content.Outlook/G8CWG79M/Historienummers/1355.doc" TargetMode="External"/><Relationship Id="rId470" Type="http://schemas.openxmlformats.org/officeDocument/2006/relationships/hyperlink" Target="https://boskalis-my.sharepoint.com/personal/AppData/Local/Microsoft/Windows/INetCache/Content.Outlook/G8CWG79M/Setnummers/1545.doc" TargetMode="External"/><Relationship Id="rId123" Type="http://schemas.openxmlformats.org/officeDocument/2006/relationships/hyperlink" Target="https://boskalis-my.sharepoint.com/personal/AppData/Local/Microsoft/Windows/INetCache/Content.Outlook/G8CWG79M/Setnummers/1346.doc" TargetMode="External"/><Relationship Id="rId330" Type="http://schemas.openxmlformats.org/officeDocument/2006/relationships/hyperlink" Target="https://boskalis-my.sharepoint.com/Documents%20and%20Settings/adleur/Application%20Data/Microsoft/Excel/Setnummers/0053.doc" TargetMode="External"/><Relationship Id="rId568" Type="http://schemas.openxmlformats.org/officeDocument/2006/relationships/hyperlink" Target="https://boskalis-my.sharepoint.com/personal/AppData/Local/Microsoft/Windows/INetCache/Content.Outlook/G8CWG79M/Historienummers/1148.doc" TargetMode="External"/><Relationship Id="rId775" Type="http://schemas.openxmlformats.org/officeDocument/2006/relationships/hyperlink" Target="https://boskalis-my.sharepoint.com/personal/AppData/Local/Microsoft/Windows/INetCache/Content.Outlook/G8CWG79M/Setnummers/1696.doc" TargetMode="External"/><Relationship Id="rId982" Type="http://schemas.openxmlformats.org/officeDocument/2006/relationships/hyperlink" Target="https://boskalis-my.sharepoint.com/personal/job_valstar_boskalis_com/Documents/Chatbestanden%20van%20Microsoft%20Teams/Setnummers" TargetMode="External"/><Relationship Id="rId1198" Type="http://schemas.openxmlformats.org/officeDocument/2006/relationships/hyperlink" Target="https://boskalis-my.sharepoint.com/personal/job_valstar_boskalis_com/Documents/Chatbestanden%20van%20Microsoft%20Teams/Setnummers" TargetMode="External"/><Relationship Id="rId428" Type="http://schemas.openxmlformats.org/officeDocument/2006/relationships/hyperlink" Target="https://boskalis-my.sharepoint.com/personal/AppData/Local/Microsoft/Windows/INetCache/Content.Outlook/G8CWG79M/Historienummers/1294.doc" TargetMode="External"/><Relationship Id="rId635" Type="http://schemas.openxmlformats.org/officeDocument/2006/relationships/hyperlink" Target="https://boskalis-my.sharepoint.com/personal/AppData/Local/Microsoft/Windows/INetCache/Content.Outlook/G8CWG79M/Historienummers/1347.doc" TargetMode="External"/><Relationship Id="rId842" Type="http://schemas.openxmlformats.org/officeDocument/2006/relationships/hyperlink" Target="https://boskalis-my.sharepoint.com/personal/AppData/Local/Microsoft/Windows/INetCache/Content.Outlook/G8CWG79M/Historienummers/1148.doc" TargetMode="External"/><Relationship Id="rId1058" Type="http://schemas.openxmlformats.org/officeDocument/2006/relationships/hyperlink" Target="https://boskalis-my.sharepoint.com/personal/AppData/Local/Microsoft/Windows/INetCache/Content.Outlook/G8CWG79M/Historienummers/1294.doc" TargetMode="External"/><Relationship Id="rId702" Type="http://schemas.openxmlformats.org/officeDocument/2006/relationships/hyperlink" Target="https://boskalis-my.sharepoint.com/personal/AppData/Local/Microsoft/Windows/INetCache/Content.Outlook/G8CWG79M/Setnummers/1711.doc" TargetMode="External"/><Relationship Id="rId1125" Type="http://schemas.openxmlformats.org/officeDocument/2006/relationships/hyperlink" Target="https://boskalis-my.sharepoint.com/personal/AppData/Local/Microsoft/Windows/INetCache/Content.Outlook/G8CWG79M/Setnummers/1294.doc" TargetMode="External"/><Relationship Id="rId69" Type="http://schemas.openxmlformats.org/officeDocument/2006/relationships/hyperlink" Target="https://boskalis-my.sharepoint.com/personal/AppData/Local/Microsoft/Windows/INetCache/Content.Outlook/G8CWG79M/Setnummers/1203.doc" TargetMode="External"/><Relationship Id="rId285" Type="http://schemas.openxmlformats.org/officeDocument/2006/relationships/hyperlink" Target="https://boskalis-my.sharepoint.com/personal/AppData/Local/Microsoft/Windows/INetCache/Content.Outlook/G8CWG79M/Historienummers/1390.doc" TargetMode="External"/><Relationship Id="rId492" Type="http://schemas.openxmlformats.org/officeDocument/2006/relationships/hyperlink" Target="https://boskalis-my.sharepoint.com/personal/AppData/Local/Microsoft/Windows/INetCache/Content.Outlook/G8CWG79M/Setnummers/1553.doc" TargetMode="External"/><Relationship Id="rId797" Type="http://schemas.openxmlformats.org/officeDocument/2006/relationships/hyperlink" Target="https://boskalis-my.sharepoint.com/personal/AppData/Local/Microsoft/Windows/INetCache/Content.Outlook/G8CWG79M/Setnummers/1587.doc" TargetMode="External"/><Relationship Id="rId145" Type="http://schemas.openxmlformats.org/officeDocument/2006/relationships/hyperlink" Target="https://boskalis-my.sharepoint.com/personal/AppData/Local/Microsoft/Windows/INetCache/Content.Outlook/G8CWG79M/Setnummers/1363.doc" TargetMode="External"/><Relationship Id="rId352" Type="http://schemas.openxmlformats.org/officeDocument/2006/relationships/hyperlink" Target="https://boskalis-my.sharepoint.com/personal/AppData/Local/Microsoft/Windows/INetCache/Content.Outlook/G8CWG79M/Historienummers/1474.doc" TargetMode="External"/><Relationship Id="rId212" Type="http://schemas.openxmlformats.org/officeDocument/2006/relationships/hyperlink" Target="https://boskalis-my.sharepoint.com/personal/AppData/Local/Microsoft/Windows/INetCache/Content.Outlook/G8CWG79M/Historienummers/00287.doc" TargetMode="External"/><Relationship Id="rId657" Type="http://schemas.openxmlformats.org/officeDocument/2006/relationships/hyperlink" Target="https://boskalis-my.sharepoint.com/aleu/AppData/Roaming/Microsoft/Excel/Historienummers/1121.doc" TargetMode="External"/><Relationship Id="rId864" Type="http://schemas.openxmlformats.org/officeDocument/2006/relationships/hyperlink" Target="https://boskalis-my.sharepoint.com/personal/AppData/Local/Microsoft/Windows/INetCache/Content.Outlook/G8CWG79M/Setnummers/1125.doc" TargetMode="External"/><Relationship Id="rId517" Type="http://schemas.openxmlformats.org/officeDocument/2006/relationships/hyperlink" Target="https://boskalis-my.sharepoint.com/personal/AppData/Local/Microsoft/Windows/INetCache/Content.Outlook/G8CWG79M/Historienummers/1324.doc" TargetMode="External"/><Relationship Id="rId724" Type="http://schemas.openxmlformats.org/officeDocument/2006/relationships/hyperlink" Target="https://boskalis-my.sharepoint.com/personal/AppData/Local/Microsoft/Windows/INetCache/Content.Outlook/G8CWG79M/Setnummers/1717.doc" TargetMode="External"/><Relationship Id="rId931" Type="http://schemas.openxmlformats.org/officeDocument/2006/relationships/hyperlink" Target="https://boskalis-my.sharepoint.com/personal/job_valstar_boskalis_com/Documents/Chatbestanden%20van%20Microsoft%20Teams/Setnummers" TargetMode="External"/><Relationship Id="rId1147" Type="http://schemas.openxmlformats.org/officeDocument/2006/relationships/hyperlink" Target="https://boskalis-my.sharepoint.com/personal/job_valstar_boskalis_com/Documents/Chatbestanden%20van%20Microsoft%20Teams/Setnummers" TargetMode="External"/><Relationship Id="rId60" Type="http://schemas.openxmlformats.org/officeDocument/2006/relationships/hyperlink" Target="https://boskalis-my.sharepoint.com/personal/AppData/Local/Microsoft/Windows/INetCache/Content.Outlook/G8CWG79M/Setnummers/1295.doc" TargetMode="External"/><Relationship Id="rId1007" Type="http://schemas.openxmlformats.org/officeDocument/2006/relationships/hyperlink" Target="https://boskalis-my.sharepoint.com/personal/AppData/Local/Microsoft/Windows/INetCache/Content.Outlook/G8CWG79M/Historienummers/1294.doc" TargetMode="External"/><Relationship Id="rId1214" Type="http://schemas.openxmlformats.org/officeDocument/2006/relationships/hyperlink" Target="https://boskalis-my.sharepoint.com/personal/AppData/Local/Microsoft/Windows/INetCache/Content.Outlook/G8CWG79M/Historienummers/1417.doc" TargetMode="External"/><Relationship Id="rId18" Type="http://schemas.openxmlformats.org/officeDocument/2006/relationships/hyperlink" Target="https://boskalis-my.sharepoint.com/Documents%20and%20Settings/adleur/Application%20Data/Microsoft/Excel/Setnummers/0318.doc" TargetMode="External"/><Relationship Id="rId167" Type="http://schemas.openxmlformats.org/officeDocument/2006/relationships/hyperlink" Target="https://boskalis-my.sharepoint.com/personal/AppData/Local/Microsoft/Windows/INetCache/Content.Outlook/G8CWG79M/Historienummers/1255.doc" TargetMode="External"/><Relationship Id="rId374" Type="http://schemas.openxmlformats.org/officeDocument/2006/relationships/hyperlink" Target="https://boskalis-my.sharepoint.com/personal/AppData/Local/Microsoft/Windows/INetCache/Content.Outlook/G8CWG79M/Setnummers/1486.doc" TargetMode="External"/><Relationship Id="rId581" Type="http://schemas.openxmlformats.org/officeDocument/2006/relationships/hyperlink" Target="https://boskalis-my.sharepoint.com/personal/AppData/Local/Microsoft/Windows/INetCache/Content.Outlook/G8CWG79M/Setnummers/1619.doc" TargetMode="External"/><Relationship Id="rId234" Type="http://schemas.openxmlformats.org/officeDocument/2006/relationships/hyperlink" Target="https://boskalis-my.sharepoint.com/personal/AppData/Local/Microsoft/Windows/INetCache/Content.Outlook/G8CWG79M/Historienummers/1330.doc" TargetMode="External"/><Relationship Id="rId679" Type="http://schemas.openxmlformats.org/officeDocument/2006/relationships/hyperlink" Target="https://boskalis-my.sharepoint.com/personal/AppData/Local/Microsoft/Windows/INetCache/Content.Outlook/G8CWG79M/Setnummers/1674.doc" TargetMode="External"/><Relationship Id="rId886" Type="http://schemas.openxmlformats.org/officeDocument/2006/relationships/hyperlink" Target="https://boskalis-my.sharepoint.com/personal/AppData/Local/Microsoft/Windows/INetCache/Content.Outlook/G8CWG79M/Setnummers/1618.doc" TargetMode="External"/><Relationship Id="rId2" Type="http://schemas.openxmlformats.org/officeDocument/2006/relationships/hyperlink" Target="https://boskalis-my.sharepoint.com/Documents%20and%20Settings/adleur/Application%20Data/Microsoft/Excel/Historienummers/00335.doc" TargetMode="External"/><Relationship Id="rId441" Type="http://schemas.openxmlformats.org/officeDocument/2006/relationships/hyperlink" Target="https://boskalis-my.sharepoint.com/personal/AppData/Local/Microsoft/Windows/INetCache/Content.Outlook/G8CWG79M/Setnummers/1526.doc" TargetMode="External"/><Relationship Id="rId539" Type="http://schemas.openxmlformats.org/officeDocument/2006/relationships/hyperlink" Target="https://boskalis-my.sharepoint.com/personal/AppData/Local/Microsoft/Windows/INetCache/Content.Outlook/G8CWG79M/Setnummers/1593.doc" TargetMode="External"/><Relationship Id="rId746" Type="http://schemas.openxmlformats.org/officeDocument/2006/relationships/hyperlink" Target="https://boskalis-my.sharepoint.com/personal/AppData/Local/Microsoft/Windows/INetCache/Content.Outlook/G8CWG79M/Setnummers/1514.doc" TargetMode="External"/><Relationship Id="rId1071" Type="http://schemas.openxmlformats.org/officeDocument/2006/relationships/hyperlink" Target="https://boskalis-my.sharepoint.com/personal/job_valstar_boskalis_com/Documents/Chatbestanden%20van%20Microsoft%20Teams/Setnummers" TargetMode="External"/><Relationship Id="rId1169" Type="http://schemas.openxmlformats.org/officeDocument/2006/relationships/hyperlink" Target="https://boskalis-my.sharepoint.com/personal/AppData/Local/Microsoft/Windows/INetCache/Content.Outlook/G8CWG79M/Setnummers/1581.doc" TargetMode="External"/><Relationship Id="rId301" Type="http://schemas.openxmlformats.org/officeDocument/2006/relationships/hyperlink" Target="https://boskalis-my.sharepoint.com/personal/AppData/Local/Microsoft/Windows/INetCache/Content.Outlook/G8CWG79M/Historienummers/1078.doc" TargetMode="External"/><Relationship Id="rId953" Type="http://schemas.openxmlformats.org/officeDocument/2006/relationships/hyperlink" Target="https://boskalis-my.sharepoint.com/personal/AppData/Local/Microsoft/Windows/INetCache/Content.Outlook/G8CWG79M/Historienummers/1148.doc" TargetMode="External"/><Relationship Id="rId1029" Type="http://schemas.openxmlformats.org/officeDocument/2006/relationships/hyperlink" Target="https://boskalis-my.sharepoint.com/personal/AppData/Local/Microsoft/Windows/INetCache/Content.Outlook/G8CWG79M/Historienummers/1294.doc" TargetMode="External"/><Relationship Id="rId1236" Type="http://schemas.openxmlformats.org/officeDocument/2006/relationships/hyperlink" Target="https://boskalis-my.sharepoint.com/personal/AppData/Local/Microsoft/Windows/INetCache/Content.Outlook/G8CWG79M/Historienummers/1668.doc" TargetMode="External"/><Relationship Id="rId82" Type="http://schemas.openxmlformats.org/officeDocument/2006/relationships/hyperlink" Target="https://boskalis-my.sharepoint.com/personal/AppData/Local/Microsoft/Windows/INetCache/Content.Outlook/G8CWG79M/Setnummers/1408.doc" TargetMode="External"/><Relationship Id="rId606" Type="http://schemas.openxmlformats.org/officeDocument/2006/relationships/hyperlink" Target="https://boskalis-my.sharepoint.com/personal/AppData/Local/Microsoft/Windows/INetCache/Content.Outlook/G8CWG79M/Setnummers/1637.doc" TargetMode="External"/><Relationship Id="rId813" Type="http://schemas.openxmlformats.org/officeDocument/2006/relationships/hyperlink" Target="https://boskalis-my.sharepoint.com/personal/AppData/Local/Microsoft/Windows/INetCache/Content.Outlook/G8CWG79M/Setnummers/1528.doc" TargetMode="External"/><Relationship Id="rId189" Type="http://schemas.openxmlformats.org/officeDocument/2006/relationships/hyperlink" Target="https://boskalis-my.sharepoint.com/personal/AppData/Local/Microsoft/Windows/INetCache/Content.Outlook/G8CWG79M/Historienummers/1122.doc" TargetMode="External"/><Relationship Id="rId396" Type="http://schemas.openxmlformats.org/officeDocument/2006/relationships/hyperlink" Target="https://boskalis-my.sharepoint.com/personal/AppData/Local/Microsoft/Windows/INetCache/Content.Outlook/G8CWG79M/Historienummers/1045.doc" TargetMode="External"/><Relationship Id="rId256" Type="http://schemas.openxmlformats.org/officeDocument/2006/relationships/hyperlink" Target="https://boskalis-my.sharepoint.com/personal/AppData/Local/Microsoft/Windows/INetCache/Content.Outlook/G8CWG79M/Historienummers/1352.doc" TargetMode="External"/><Relationship Id="rId463" Type="http://schemas.openxmlformats.org/officeDocument/2006/relationships/hyperlink" Target="https://boskalis-my.sharepoint.com/personal/AppData/Local/Microsoft/Windows/INetCache/Content.Outlook/G8CWG79M/Historienummers/1334.doc" TargetMode="External"/><Relationship Id="rId670" Type="http://schemas.openxmlformats.org/officeDocument/2006/relationships/hyperlink" Target="https://boskalis-my.sharepoint.com/personal/AppData/Local/Microsoft/Windows/INetCache/Content.Outlook/G8CWG79M/Historienummers/1250.doc" TargetMode="External"/><Relationship Id="rId1093" Type="http://schemas.openxmlformats.org/officeDocument/2006/relationships/hyperlink" Target="https://boskalis-my.sharepoint.com/personal/AppData/Local/Microsoft/Windows/INetCache/Content.Outlook/G8CWG79M/Setnummers/1294.doc" TargetMode="External"/><Relationship Id="rId116" Type="http://schemas.openxmlformats.org/officeDocument/2006/relationships/hyperlink" Target="https://boskalis-my.sharepoint.com/personal/AppData/Local/Microsoft/Windows/INetCache/Content.Outlook/G8CWG79M/Setnummers/1350.doc" TargetMode="External"/><Relationship Id="rId323" Type="http://schemas.openxmlformats.org/officeDocument/2006/relationships/hyperlink" Target="https://boskalis-my.sharepoint.com/personal/AppData/Local/Microsoft/Windows/INetCache/Content.Outlook/G8CWG79M/Historienummers/1420.doc" TargetMode="External"/><Relationship Id="rId530" Type="http://schemas.openxmlformats.org/officeDocument/2006/relationships/hyperlink" Target="https://boskalis-my.sharepoint.com/personal/AppData/Local/Microsoft/Windows/INetCache/Content.Outlook/G8CWG79M/Setnummers/1588.doc" TargetMode="External"/><Relationship Id="rId768" Type="http://schemas.openxmlformats.org/officeDocument/2006/relationships/hyperlink" Target="https://boskalis-my.sharepoint.com/personal/AppData/Local/Microsoft/Windows/INetCache/Content.Outlook/G8CWG79M/Historienummers/1347.doc" TargetMode="External"/><Relationship Id="rId975" Type="http://schemas.openxmlformats.org/officeDocument/2006/relationships/hyperlink" Target="https://boskalis-my.sharepoint.com/personal/job_valstar_boskalis_com/Documents/Chatbestanden%20van%20Microsoft%20Teams/Setnummers" TargetMode="External"/><Relationship Id="rId1160" Type="http://schemas.openxmlformats.org/officeDocument/2006/relationships/hyperlink" Target="https://boskalis-my.sharepoint.com/personal/job_valstar_boskalis_com/Documents/Chatbestanden%20van%20Microsoft%20Teams/Setnummers" TargetMode="External"/><Relationship Id="rId628" Type="http://schemas.openxmlformats.org/officeDocument/2006/relationships/hyperlink" Target="https://boskalis-my.sharepoint.com/personal/AppData/Local/Microsoft/Windows/INetCache/Content.Outlook/G8CWG79M/Setnummers/1653.doc" TargetMode="External"/><Relationship Id="rId835" Type="http://schemas.openxmlformats.org/officeDocument/2006/relationships/hyperlink" Target="https://boskalis-my.sharepoint.com/personal/AppData/Local/Microsoft/Windows/INetCache/Content.Outlook/G8CWG79M/Setnummers/1758.doc" TargetMode="External"/><Relationship Id="rId1258" Type="http://schemas.openxmlformats.org/officeDocument/2006/relationships/hyperlink" Target="https://boskalis-my.sharepoint.com/personal/AppData/Local/Microsoft/Windows/INetCache/Content.Outlook/G8CWG79M/Setnummers/1587.do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W2949"/>
  <sheetViews>
    <sheetView tabSelected="1" zoomScaleNormal="100" zoomScaleSheetLayoutView="100" workbookViewId="0">
      <pane ySplit="3" topLeftCell="A1483" activePane="bottomLeft" state="frozenSplit"/>
      <selection activeCell="L12" sqref="L12"/>
      <selection pane="bottomLeft" activeCell="AJ1489" sqref="A1489:AJ1489"/>
    </sheetView>
  </sheetViews>
  <sheetFormatPr defaultColWidth="9.1796875" defaultRowHeight="10" x14ac:dyDescent="0.2"/>
  <cols>
    <col min="1" max="1" width="9.81640625" style="255" customWidth="1"/>
    <col min="2" max="2" width="13.26953125" style="255" customWidth="1"/>
    <col min="3" max="3" width="7.54296875" style="253" customWidth="1"/>
    <col min="4" max="4" width="6.7265625" style="332" customWidth="1"/>
    <col min="5" max="5" width="3.453125" style="333" customWidth="1"/>
    <col min="6" max="6" width="17.26953125" style="332" customWidth="1"/>
    <col min="7" max="7" width="7.453125" style="334" customWidth="1"/>
    <col min="8" max="8" width="6.453125" style="334" customWidth="1"/>
    <col min="9" max="9" width="5" style="332" customWidth="1"/>
    <col min="10" max="10" width="7.453125" style="346" customWidth="1"/>
    <col min="11" max="11" width="12.453125" style="332" customWidth="1"/>
    <col min="12" max="12" width="23.1796875" style="280" customWidth="1"/>
    <col min="13" max="13" width="8.36328125" style="334" bestFit="1" customWidth="1"/>
    <col min="14" max="14" width="7.90625" style="280" bestFit="1" customWidth="1"/>
    <col min="15" max="15" width="9.26953125" style="335" bestFit="1" customWidth="1"/>
    <col min="16" max="16" width="4.7265625" style="335" customWidth="1"/>
    <col min="17" max="17" width="5" style="335" customWidth="1"/>
    <col min="18" max="18" width="4.453125" style="280" customWidth="1"/>
    <col min="19" max="19" width="6.453125" style="334" customWidth="1"/>
    <col min="20" max="20" width="10.453125" style="338" customWidth="1"/>
    <col min="21" max="21" width="5.453125" style="280" customWidth="1"/>
    <col min="22" max="22" width="11.1796875" style="280" customWidth="1"/>
    <col min="23" max="23" width="29.1796875" style="280" customWidth="1"/>
    <col min="24" max="24" width="5.7265625" style="280" customWidth="1"/>
    <col min="25" max="25" width="10.453125" style="421" customWidth="1"/>
    <col min="26" max="26" width="9.81640625" style="423" customWidth="1"/>
    <col min="27" max="27" width="10.81640625" style="341" customWidth="1"/>
    <col min="28" max="28" width="4.453125" style="334" customWidth="1"/>
    <col min="29" max="29" width="6.54296875" style="347" customWidth="1"/>
    <col min="30" max="30" width="5.81640625" style="333" customWidth="1"/>
    <col min="31" max="31" width="9" style="342" customWidth="1"/>
    <col min="32" max="32" width="25.453125" style="253" customWidth="1"/>
    <col min="33" max="33" width="15.453125" style="253" customWidth="1"/>
    <col min="34" max="16384" width="9.1796875" style="255"/>
  </cols>
  <sheetData>
    <row r="1" spans="1:36" s="280" customFormat="1" ht="65.25" customHeight="1" thickBot="1" x14ac:dyDescent="0.3">
      <c r="A1" s="1054" t="s">
        <v>0</v>
      </c>
      <c r="B1" s="1003" t="s">
        <v>1</v>
      </c>
      <c r="C1" s="273" t="s">
        <v>2</v>
      </c>
      <c r="D1" s="273" t="s">
        <v>3</v>
      </c>
      <c r="E1" s="273" t="s">
        <v>4</v>
      </c>
      <c r="F1" s="273" t="s">
        <v>5</v>
      </c>
      <c r="G1" s="274" t="s">
        <v>6</v>
      </c>
      <c r="H1" s="274" t="s">
        <v>7</v>
      </c>
      <c r="I1" s="274" t="s">
        <v>8</v>
      </c>
      <c r="J1" s="275" t="s">
        <v>9</v>
      </c>
      <c r="K1" s="274" t="s">
        <v>10</v>
      </c>
      <c r="L1" s="276" t="s">
        <v>11</v>
      </c>
      <c r="M1" s="276" t="s">
        <v>12</v>
      </c>
      <c r="N1" s="276" t="s">
        <v>13</v>
      </c>
      <c r="O1" s="276" t="s">
        <v>14</v>
      </c>
      <c r="P1" s="276" t="s">
        <v>15</v>
      </c>
      <c r="Q1" s="276" t="s">
        <v>16</v>
      </c>
      <c r="R1" s="276" t="s">
        <v>17</v>
      </c>
      <c r="S1" s="273" t="s">
        <v>18</v>
      </c>
      <c r="T1" s="277" t="s">
        <v>19</v>
      </c>
      <c r="U1" s="273" t="s">
        <v>20</v>
      </c>
      <c r="W1" s="280" t="s">
        <v>21</v>
      </c>
      <c r="X1" s="278" t="s">
        <v>22</v>
      </c>
      <c r="Y1" s="407" t="s">
        <v>23</v>
      </c>
      <c r="Z1" s="408" t="s">
        <v>24</v>
      </c>
      <c r="AA1" s="277" t="s">
        <v>25</v>
      </c>
      <c r="AB1" s="273" t="s">
        <v>26</v>
      </c>
      <c r="AC1" s="2" t="s">
        <v>27</v>
      </c>
      <c r="AD1" s="273" t="s">
        <v>28</v>
      </c>
      <c r="AE1" s="279" t="s">
        <v>29</v>
      </c>
      <c r="AF1" s="273" t="s">
        <v>30</v>
      </c>
      <c r="AG1" s="273" t="s">
        <v>31</v>
      </c>
    </row>
    <row r="2" spans="1:36" s="295" customFormat="1" ht="17.25" customHeight="1" thickBot="1" x14ac:dyDescent="0.25">
      <c r="B2" s="997"/>
      <c r="C2" s="281"/>
      <c r="D2" s="281"/>
      <c r="E2" s="282"/>
      <c r="F2" s="282"/>
      <c r="G2" s="283"/>
      <c r="H2" s="283"/>
      <c r="I2" s="284" t="s">
        <v>32</v>
      </c>
      <c r="J2" s="285"/>
      <c r="K2" s="286">
        <f ca="1">NOW()</f>
        <v>44925.936029745368</v>
      </c>
      <c r="L2" s="143">
        <f ca="1">K2+60</f>
        <v>44985.936029745368</v>
      </c>
      <c r="M2" s="283"/>
      <c r="N2" s="281"/>
      <c r="O2" s="287"/>
      <c r="P2" s="288"/>
      <c r="Q2" s="287"/>
      <c r="R2" s="281"/>
      <c r="S2" s="283"/>
      <c r="T2" s="289"/>
      <c r="U2" s="281"/>
      <c r="V2" s="273" t="s">
        <v>33</v>
      </c>
      <c r="W2" s="273"/>
      <c r="X2" s="290"/>
      <c r="Y2" s="409"/>
      <c r="Z2" s="410" t="s">
        <v>34</v>
      </c>
      <c r="AA2" s="291" t="s">
        <v>35</v>
      </c>
      <c r="AB2" s="283"/>
      <c r="AC2" s="292"/>
      <c r="AD2" s="293"/>
      <c r="AE2" s="294"/>
      <c r="AF2" s="283"/>
      <c r="AG2" s="283"/>
    </row>
    <row r="3" spans="1:36" s="295" customFormat="1" ht="9" customHeight="1" x14ac:dyDescent="0.2">
      <c r="C3" s="238"/>
      <c r="D3" s="238"/>
      <c r="E3" s="241"/>
      <c r="F3" s="241"/>
      <c r="G3" s="246"/>
      <c r="H3" s="246"/>
      <c r="I3" s="296"/>
      <c r="J3" s="297"/>
      <c r="K3" s="298"/>
      <c r="L3" s="144"/>
      <c r="M3" s="246"/>
      <c r="N3" s="238"/>
      <c r="O3" s="248"/>
      <c r="P3" s="299"/>
      <c r="Q3" s="248"/>
      <c r="R3" s="238"/>
      <c r="S3" s="246"/>
      <c r="T3" s="265"/>
      <c r="U3" s="238"/>
      <c r="V3" s="238"/>
      <c r="W3" s="238"/>
      <c r="X3" s="253"/>
      <c r="Y3" s="411"/>
      <c r="Z3" s="412"/>
      <c r="AA3" s="300"/>
      <c r="AB3" s="246"/>
      <c r="AC3" s="301"/>
      <c r="AD3" s="251"/>
      <c r="AE3" s="302"/>
      <c r="AF3" s="246"/>
      <c r="AG3" s="246"/>
    </row>
    <row r="4" spans="1:36" s="314" customFormat="1" ht="17.25" customHeight="1" thickBot="1" x14ac:dyDescent="0.25">
      <c r="B4" s="994"/>
      <c r="C4" s="303"/>
      <c r="D4" s="303"/>
      <c r="E4" s="304"/>
      <c r="F4" s="304"/>
      <c r="G4" s="305"/>
      <c r="H4" s="305"/>
      <c r="I4" s="304"/>
      <c r="J4" s="306"/>
      <c r="K4" s="304"/>
      <c r="L4" s="304"/>
      <c r="M4" s="305"/>
      <c r="N4" s="303"/>
      <c r="O4" s="307"/>
      <c r="P4" s="308" t="s">
        <v>36</v>
      </c>
      <c r="Q4" s="307"/>
      <c r="R4" s="303"/>
      <c r="S4" s="305"/>
      <c r="T4" s="309"/>
      <c r="U4" s="303"/>
      <c r="V4" s="303"/>
      <c r="W4" s="303"/>
      <c r="X4" s="310"/>
      <c r="Y4" s="413"/>
      <c r="Z4" s="414"/>
      <c r="AA4" s="303"/>
      <c r="AB4" s="305"/>
      <c r="AC4" s="311"/>
      <c r="AD4" s="312"/>
      <c r="AE4" s="313"/>
      <c r="AF4" s="305"/>
      <c r="AG4" s="305"/>
    </row>
    <row r="5" spans="1:36" s="484" customFormat="1" ht="11.25" customHeight="1" x14ac:dyDescent="0.3">
      <c r="B5" s="473"/>
      <c r="C5" s="473"/>
      <c r="D5" s="474"/>
      <c r="E5" s="475"/>
      <c r="F5" s="474"/>
      <c r="G5" s="476"/>
      <c r="H5" s="475"/>
      <c r="I5" s="474"/>
      <c r="J5" s="477"/>
      <c r="K5" s="474"/>
      <c r="L5" s="1283" t="s">
        <v>37</v>
      </c>
      <c r="M5" s="1283"/>
      <c r="N5" s="1283"/>
      <c r="O5" s="1283"/>
      <c r="P5" s="1283"/>
      <c r="Q5" s="1283"/>
      <c r="R5" s="1283"/>
      <c r="S5" s="1283"/>
      <c r="T5" s="1283"/>
      <c r="U5" s="1283"/>
      <c r="V5" s="473"/>
      <c r="W5" s="473"/>
      <c r="X5" s="473"/>
      <c r="Y5" s="478"/>
      <c r="Z5" s="479" t="s">
        <v>38</v>
      </c>
      <c r="AA5" s="473"/>
      <c r="AB5" s="476"/>
      <c r="AC5" s="480"/>
      <c r="AD5" s="481"/>
      <c r="AE5" s="482"/>
      <c r="AF5" s="475"/>
      <c r="AG5" s="483"/>
      <c r="AJ5" s="485"/>
    </row>
    <row r="6" spans="1:36" s="484" customFormat="1" ht="11.25" customHeight="1" x14ac:dyDescent="0.3">
      <c r="B6" s="473"/>
      <c r="C6" s="473"/>
      <c r="D6" s="474"/>
      <c r="E6" s="475"/>
      <c r="F6" s="474"/>
      <c r="G6" s="476"/>
      <c r="H6" s="475"/>
      <c r="I6" s="474"/>
      <c r="J6" s="477"/>
      <c r="K6" s="474"/>
      <c r="L6" s="1284"/>
      <c r="M6" s="1284"/>
      <c r="N6" s="1284"/>
      <c r="O6" s="1284"/>
      <c r="P6" s="1284"/>
      <c r="Q6" s="1284"/>
      <c r="R6" s="1284"/>
      <c r="S6" s="1284"/>
      <c r="T6" s="1284"/>
      <c r="U6" s="1284"/>
      <c r="V6" s="473"/>
      <c r="W6" s="473"/>
      <c r="X6" s="473"/>
      <c r="Y6" s="478"/>
      <c r="Z6" s="479" t="s">
        <v>38</v>
      </c>
      <c r="AA6" s="473"/>
      <c r="AB6" s="476"/>
      <c r="AC6" s="480"/>
      <c r="AD6" s="481"/>
      <c r="AE6" s="482"/>
      <c r="AF6" s="475"/>
      <c r="AG6" s="483"/>
      <c r="AJ6" s="485"/>
    </row>
    <row r="7" spans="1:36" s="484" customFormat="1" ht="11.25" customHeight="1" thickBot="1" x14ac:dyDescent="0.35">
      <c r="C7" s="735"/>
      <c r="D7" s="736"/>
      <c r="E7" s="737"/>
      <c r="F7" s="736"/>
      <c r="G7" s="738"/>
      <c r="H7" s="737"/>
      <c r="I7" s="736"/>
      <c r="J7" s="739"/>
      <c r="K7" s="736"/>
      <c r="L7" s="740"/>
      <c r="M7" s="740"/>
      <c r="N7" s="740"/>
      <c r="O7" s="740"/>
      <c r="P7" s="740"/>
      <c r="Q7" s="740"/>
      <c r="R7" s="740"/>
      <c r="S7" s="740"/>
      <c r="T7" s="740"/>
      <c r="U7" s="740"/>
      <c r="V7" s="735"/>
      <c r="W7" s="735"/>
      <c r="X7" s="735"/>
      <c r="Y7" s="741"/>
      <c r="Z7" s="742" t="s">
        <v>38</v>
      </c>
      <c r="AA7" s="735"/>
      <c r="AB7" s="743"/>
      <c r="AC7" s="744"/>
      <c r="AD7" s="745"/>
      <c r="AE7" s="746"/>
      <c r="AF7" s="747"/>
      <c r="AG7" s="483"/>
      <c r="AJ7" s="485"/>
    </row>
    <row r="8" spans="1:36" ht="10.5" thickBot="1" x14ac:dyDescent="0.25">
      <c r="A8" s="1115">
        <v>1</v>
      </c>
      <c r="B8" s="1112"/>
      <c r="C8" s="987"/>
      <c r="D8" s="985" t="s">
        <v>39</v>
      </c>
      <c r="E8" s="987">
        <v>1</v>
      </c>
      <c r="F8" s="987" t="s">
        <v>40</v>
      </c>
      <c r="G8" s="987">
        <v>21.6</v>
      </c>
      <c r="H8" s="987">
        <v>252</v>
      </c>
      <c r="I8" s="987" t="s">
        <v>41</v>
      </c>
      <c r="J8" s="987">
        <f>I8/9.81</f>
        <v>5210.1936799184505</v>
      </c>
      <c r="K8" s="987" t="s">
        <v>42</v>
      </c>
      <c r="L8" s="987"/>
      <c r="M8" s="987"/>
      <c r="N8" s="987"/>
      <c r="O8" s="987"/>
      <c r="P8" s="987"/>
      <c r="Q8" s="1187"/>
      <c r="R8" s="1188"/>
      <c r="S8" s="987" t="s">
        <v>38</v>
      </c>
      <c r="T8" s="987" t="s">
        <v>43</v>
      </c>
      <c r="U8" s="987" t="s">
        <v>44</v>
      </c>
      <c r="V8" s="987" t="s">
        <v>45</v>
      </c>
      <c r="W8" s="151" t="s">
        <v>46</v>
      </c>
      <c r="X8" s="238"/>
      <c r="Y8" s="1139" t="s">
        <v>47</v>
      </c>
      <c r="Z8" s="427" t="e">
        <f t="shared" ref="Z8:Z10" si="0">Y8+366</f>
        <v>#VALUE!</v>
      </c>
      <c r="AA8" s="238"/>
      <c r="AB8" s="151"/>
      <c r="AC8" s="151">
        <f>G8*AG8</f>
        <v>0</v>
      </c>
      <c r="AD8" s="151">
        <v>500</v>
      </c>
      <c r="AE8" s="151"/>
      <c r="AG8" s="245">
        <v>0</v>
      </c>
      <c r="AH8" s="322"/>
      <c r="AI8" s="322" t="s">
        <v>48</v>
      </c>
      <c r="AJ8" s="255" t="str">
        <f t="shared" ref="AJ8:AJ10" si="1">CONCATENATE(U8,AK8,V8)</f>
        <v>HL2737</v>
      </c>
    </row>
    <row r="9" spans="1:36" ht="10.5" thickBot="1" x14ac:dyDescent="0.25">
      <c r="A9" s="1115">
        <v>1</v>
      </c>
      <c r="B9" s="1112"/>
      <c r="C9" s="987"/>
      <c r="D9" s="985" t="s">
        <v>39</v>
      </c>
      <c r="E9" s="987">
        <v>1</v>
      </c>
      <c r="F9" s="987" t="s">
        <v>40</v>
      </c>
      <c r="G9" s="987">
        <v>21.6</v>
      </c>
      <c r="H9" s="987">
        <v>252</v>
      </c>
      <c r="I9" s="987" t="s">
        <v>41</v>
      </c>
      <c r="J9" s="987">
        <f>I9/9.81</f>
        <v>5210.1936799184505</v>
      </c>
      <c r="K9" s="987" t="s">
        <v>42</v>
      </c>
      <c r="L9" s="987"/>
      <c r="M9" s="987"/>
      <c r="N9" s="987"/>
      <c r="O9" s="987"/>
      <c r="P9" s="987"/>
      <c r="Q9" s="248"/>
      <c r="R9" s="238"/>
      <c r="S9" s="987" t="s">
        <v>38</v>
      </c>
      <c r="T9" s="987" t="s">
        <v>43</v>
      </c>
      <c r="U9" s="987" t="s">
        <v>44</v>
      </c>
      <c r="V9" s="987" t="s">
        <v>49</v>
      </c>
      <c r="W9" s="151" t="s">
        <v>46</v>
      </c>
      <c r="X9" s="238"/>
      <c r="Y9" s="429" t="s">
        <v>47</v>
      </c>
      <c r="Z9" s="427" t="e">
        <f t="shared" si="0"/>
        <v>#VALUE!</v>
      </c>
      <c r="AA9" s="238"/>
      <c r="AB9" s="151"/>
      <c r="AC9" s="151">
        <f>G9*AG9</f>
        <v>0</v>
      </c>
      <c r="AD9" s="151">
        <v>500</v>
      </c>
      <c r="AE9" s="151"/>
      <c r="AG9" s="245">
        <v>0</v>
      </c>
      <c r="AJ9" s="255" t="str">
        <f t="shared" si="1"/>
        <v>HL2738</v>
      </c>
    </row>
    <row r="10" spans="1:36" s="319" customFormat="1" ht="10.5" thickBot="1" x14ac:dyDescent="0.25">
      <c r="A10" s="1115">
        <v>1</v>
      </c>
      <c r="B10" s="1112"/>
      <c r="C10" s="987" t="s">
        <v>50</v>
      </c>
      <c r="D10" s="985" t="s">
        <v>39</v>
      </c>
      <c r="E10" s="987">
        <f>SUM(E8:E9)</f>
        <v>2</v>
      </c>
      <c r="F10" s="987" t="s">
        <v>40</v>
      </c>
      <c r="G10" s="987">
        <v>21.6</v>
      </c>
      <c r="H10" s="987">
        <v>252</v>
      </c>
      <c r="I10" s="987" t="s">
        <v>41</v>
      </c>
      <c r="J10" s="987">
        <f>I10/9.81</f>
        <v>5210.1936799184505</v>
      </c>
      <c r="K10" s="987" t="s">
        <v>42</v>
      </c>
      <c r="L10" s="987"/>
      <c r="M10" s="987"/>
      <c r="N10" s="987"/>
      <c r="O10" s="987"/>
      <c r="P10" s="987"/>
      <c r="Q10" s="259"/>
      <c r="R10" s="239"/>
      <c r="S10" s="987" t="s">
        <v>38</v>
      </c>
      <c r="T10" s="987" t="s">
        <v>43</v>
      </c>
      <c r="U10" s="987" t="s">
        <v>44</v>
      </c>
      <c r="V10" s="987" t="s">
        <v>51</v>
      </c>
      <c r="W10" s="987" t="s">
        <v>46</v>
      </c>
      <c r="X10" s="169" t="s">
        <v>39</v>
      </c>
      <c r="Y10" s="429" t="s">
        <v>47</v>
      </c>
      <c r="Z10" s="427" t="e">
        <f t="shared" si="0"/>
        <v>#VALUE!</v>
      </c>
      <c r="AA10" s="239"/>
      <c r="AB10" s="462"/>
      <c r="AC10" s="987">
        <f t="shared" ref="AC10:AC13" si="2">G10*AG10</f>
        <v>0</v>
      </c>
      <c r="AD10" s="463"/>
      <c r="AE10" s="464"/>
      <c r="AF10" s="465"/>
      <c r="AG10" s="465"/>
      <c r="AJ10" s="255" t="str">
        <f t="shared" si="1"/>
        <v>HL2737-2738</v>
      </c>
    </row>
    <row r="11" spans="1:36" s="319" customFormat="1" ht="10.5" thickBot="1" x14ac:dyDescent="0.25">
      <c r="A11" s="1115"/>
      <c r="B11" s="1189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248"/>
      <c r="R11" s="238"/>
      <c r="S11" s="151"/>
      <c r="T11" s="151"/>
      <c r="U11" s="151"/>
      <c r="V11" s="151"/>
      <c r="W11" s="151"/>
      <c r="X11" s="501"/>
      <c r="Y11" s="429"/>
      <c r="Z11" s="427"/>
      <c r="AA11" s="238"/>
      <c r="AB11" s="453"/>
      <c r="AC11" s="151">
        <f t="shared" si="2"/>
        <v>0</v>
      </c>
      <c r="AD11" s="459"/>
      <c r="AE11" s="460"/>
      <c r="AF11" s="451"/>
      <c r="AG11" s="451"/>
      <c r="AJ11" s="255" t="s">
        <v>4029</v>
      </c>
    </row>
    <row r="12" spans="1:36" s="170" customFormat="1" ht="10.5" thickBot="1" x14ac:dyDescent="0.25">
      <c r="A12" s="1116">
        <v>1</v>
      </c>
      <c r="B12" s="1009"/>
      <c r="C12" s="162"/>
      <c r="D12" s="897" t="s">
        <v>52</v>
      </c>
      <c r="E12" s="148">
        <v>1</v>
      </c>
      <c r="F12" s="650" t="s">
        <v>53</v>
      </c>
      <c r="G12" s="150">
        <v>23.4</v>
      </c>
      <c r="H12" s="148">
        <v>213</v>
      </c>
      <c r="I12" s="149" t="s">
        <v>54</v>
      </c>
      <c r="J12" s="440">
        <f>I12/9.81</f>
        <v>4877.9816513761461</v>
      </c>
      <c r="K12" s="159"/>
      <c r="L12" s="159" t="s">
        <v>55</v>
      </c>
      <c r="M12" s="160"/>
      <c r="N12" s="162"/>
      <c r="O12" s="163"/>
      <c r="P12" s="163"/>
      <c r="Q12" s="163"/>
      <c r="R12" s="162"/>
      <c r="S12" s="160"/>
      <c r="T12" s="151" t="s">
        <v>43</v>
      </c>
      <c r="U12" s="151" t="s">
        <v>44</v>
      </c>
      <c r="V12" s="151" t="s">
        <v>56</v>
      </c>
      <c r="W12" s="151" t="s">
        <v>46</v>
      </c>
      <c r="X12" s="162"/>
      <c r="Y12" s="1139" t="s">
        <v>47</v>
      </c>
      <c r="Z12" s="427" t="e">
        <f t="shared" ref="Z12:Z14" si="3">Y12+366</f>
        <v>#VALUE!</v>
      </c>
      <c r="AA12" s="162"/>
      <c r="AB12" s="160"/>
      <c r="AC12" s="151">
        <f t="shared" si="2"/>
        <v>0</v>
      </c>
      <c r="AD12" s="154"/>
      <c r="AE12" s="1134"/>
      <c r="AF12" s="161"/>
      <c r="AG12" s="161"/>
    </row>
    <row r="13" spans="1:36" s="156" customFormat="1" ht="10.5" thickBot="1" x14ac:dyDescent="0.25">
      <c r="A13" s="1115">
        <v>1</v>
      </c>
      <c r="B13" s="998"/>
      <c r="C13" s="151"/>
      <c r="D13" s="897" t="s">
        <v>52</v>
      </c>
      <c r="E13" s="148">
        <v>1</v>
      </c>
      <c r="F13" s="650" t="s">
        <v>53</v>
      </c>
      <c r="G13" s="1020">
        <v>23.4</v>
      </c>
      <c r="H13" s="148">
        <v>213</v>
      </c>
      <c r="I13" s="149" t="s">
        <v>54</v>
      </c>
      <c r="J13" s="884">
        <f>I13/9.81</f>
        <v>4877.9816513761461</v>
      </c>
      <c r="K13" s="149"/>
      <c r="L13" s="159" t="s">
        <v>55</v>
      </c>
      <c r="M13" s="150"/>
      <c r="N13" s="151"/>
      <c r="O13" s="152"/>
      <c r="P13" s="152"/>
      <c r="Q13" s="152"/>
      <c r="R13" s="151"/>
      <c r="S13" s="150" t="s">
        <v>38</v>
      </c>
      <c r="T13" s="151" t="s">
        <v>43</v>
      </c>
      <c r="U13" s="151" t="s">
        <v>44</v>
      </c>
      <c r="V13" s="151" t="s">
        <v>57</v>
      </c>
      <c r="W13" s="151" t="s">
        <v>46</v>
      </c>
      <c r="X13" s="151"/>
      <c r="Y13" s="429" t="s">
        <v>47</v>
      </c>
      <c r="Z13" s="427" t="e">
        <f t="shared" si="3"/>
        <v>#VALUE!</v>
      </c>
      <c r="AA13" s="151"/>
      <c r="AB13" s="150"/>
      <c r="AC13" s="151">
        <f t="shared" si="2"/>
        <v>0</v>
      </c>
      <c r="AD13" s="154"/>
      <c r="AE13" s="1134"/>
      <c r="AF13" s="264" t="s">
        <v>38</v>
      </c>
      <c r="AG13" s="150"/>
      <c r="AJ13" s="156" t="str">
        <f t="shared" ref="AJ13:AJ14" si="4">CONCATENATE(U13,AK13,V13)</f>
        <v>HL2740</v>
      </c>
    </row>
    <row r="14" spans="1:36" s="156" customFormat="1" ht="10.5" thickBot="1" x14ac:dyDescent="0.25">
      <c r="A14" s="1115">
        <v>1</v>
      </c>
      <c r="B14" s="998"/>
      <c r="C14" s="579" t="s">
        <v>50</v>
      </c>
      <c r="D14" s="892" t="s">
        <v>52</v>
      </c>
      <c r="E14" s="580">
        <v>1</v>
      </c>
      <c r="F14" s="651" t="s">
        <v>53</v>
      </c>
      <c r="G14" s="1020">
        <v>23.4</v>
      </c>
      <c r="H14" s="992">
        <v>213</v>
      </c>
      <c r="I14" s="985" t="s">
        <v>54</v>
      </c>
      <c r="J14" s="627">
        <f>I14/9.81</f>
        <v>4877.9816513761461</v>
      </c>
      <c r="K14" s="582"/>
      <c r="L14" s="1133" t="s">
        <v>55</v>
      </c>
      <c r="M14" s="216"/>
      <c r="N14" s="579"/>
      <c r="O14" s="584"/>
      <c r="P14" s="584"/>
      <c r="Q14" s="584"/>
      <c r="R14" s="579"/>
      <c r="S14" s="216" t="s">
        <v>38</v>
      </c>
      <c r="T14" s="987" t="s">
        <v>43</v>
      </c>
      <c r="U14" s="1136" t="s">
        <v>44</v>
      </c>
      <c r="V14" s="987" t="s">
        <v>58</v>
      </c>
      <c r="W14" s="987" t="s">
        <v>46</v>
      </c>
      <c r="X14" s="499" t="s">
        <v>52</v>
      </c>
      <c r="Y14" s="429" t="s">
        <v>47</v>
      </c>
      <c r="Z14" s="427" t="e">
        <f t="shared" si="3"/>
        <v>#VALUE!</v>
      </c>
      <c r="AA14" s="579"/>
      <c r="AB14" s="216"/>
      <c r="AC14" s="585"/>
      <c r="AD14" s="586"/>
      <c r="AE14" s="587"/>
      <c r="AF14" s="597"/>
      <c r="AG14" s="597"/>
      <c r="AJ14" s="156" t="str">
        <f t="shared" si="4"/>
        <v>HL2739&amp;2740</v>
      </c>
    </row>
    <row r="15" spans="1:36" ht="11.25" customHeight="1" thickBot="1" x14ac:dyDescent="0.25">
      <c r="C15" s="238"/>
      <c r="D15" s="267"/>
      <c r="E15" s="245"/>
      <c r="F15" s="241"/>
      <c r="G15" s="246"/>
      <c r="H15" s="245"/>
      <c r="I15" s="241"/>
      <c r="J15" s="242"/>
      <c r="K15" s="241"/>
      <c r="L15" s="241"/>
      <c r="M15" s="246"/>
      <c r="N15" s="238"/>
      <c r="O15" s="248"/>
      <c r="P15" s="248"/>
      <c r="Q15" s="248"/>
      <c r="R15" s="238"/>
      <c r="S15" s="246"/>
      <c r="T15" s="241"/>
      <c r="U15" s="238"/>
      <c r="V15" s="238"/>
      <c r="W15" s="238"/>
      <c r="X15" s="315"/>
      <c r="Y15" s="415"/>
      <c r="Z15" s="416" t="s">
        <v>38</v>
      </c>
      <c r="AA15" s="238"/>
      <c r="AB15" s="246"/>
      <c r="AC15" s="316"/>
      <c r="AD15" s="251"/>
      <c r="AE15" s="252"/>
      <c r="AF15" s="245"/>
      <c r="AG15" s="245"/>
      <c r="AJ15" s="147"/>
    </row>
    <row r="16" spans="1:36" ht="10.5" thickBot="1" x14ac:dyDescent="0.25">
      <c r="A16" s="1115">
        <v>1</v>
      </c>
      <c r="B16" s="1044">
        <v>289340</v>
      </c>
      <c r="C16" s="238"/>
      <c r="D16" s="244" t="s">
        <v>59</v>
      </c>
      <c r="E16" s="245">
        <v>1</v>
      </c>
      <c r="F16" s="241" t="s">
        <v>40</v>
      </c>
      <c r="G16" s="246">
        <v>20.8</v>
      </c>
      <c r="H16" s="245">
        <v>213</v>
      </c>
      <c r="I16" s="241" t="s">
        <v>60</v>
      </c>
      <c r="J16" s="247">
        <f>I16/9.81</f>
        <v>4286.0346585117222</v>
      </c>
      <c r="K16" s="241" t="s">
        <v>42</v>
      </c>
      <c r="L16" s="241"/>
      <c r="M16" s="246"/>
      <c r="N16" s="238"/>
      <c r="O16" s="248"/>
      <c r="P16" s="248"/>
      <c r="Q16" s="248"/>
      <c r="R16" s="238"/>
      <c r="S16" s="246" t="s">
        <v>38</v>
      </c>
      <c r="T16" s="241" t="s">
        <v>61</v>
      </c>
      <c r="U16" s="238" t="s">
        <v>44</v>
      </c>
      <c r="V16" s="238" t="s">
        <v>62</v>
      </c>
      <c r="W16" s="238"/>
      <c r="X16" s="238"/>
      <c r="Y16" s="415">
        <v>43047</v>
      </c>
      <c r="Z16" s="417">
        <f t="shared" ref="Z16:Z21" si="5">Y16+365</f>
        <v>43412</v>
      </c>
      <c r="AA16" s="238"/>
      <c r="AB16" s="246"/>
      <c r="AC16" s="250">
        <f>G16*AG16</f>
        <v>3328</v>
      </c>
      <c r="AD16" s="251">
        <v>500</v>
      </c>
      <c r="AE16" s="252"/>
      <c r="AF16" s="253" t="s">
        <v>63</v>
      </c>
      <c r="AG16" s="245">
        <v>160</v>
      </c>
      <c r="AH16" s="322"/>
      <c r="AI16" s="322" t="s">
        <v>48</v>
      </c>
      <c r="AJ16" s="255" t="str">
        <f t="shared" ref="AJ16:AJ182" si="6">CONCATENATE(U16,AK16,V16)</f>
        <v>HL1724</v>
      </c>
    </row>
    <row r="17" spans="1:36" ht="10.5" thickBot="1" x14ac:dyDescent="0.25">
      <c r="A17" s="1115">
        <v>1</v>
      </c>
      <c r="B17" s="1044">
        <v>289340</v>
      </c>
      <c r="C17" s="238"/>
      <c r="D17" s="244" t="s">
        <v>59</v>
      </c>
      <c r="E17" s="245">
        <v>1</v>
      </c>
      <c r="F17" s="241" t="s">
        <v>40</v>
      </c>
      <c r="G17" s="246">
        <v>20.8</v>
      </c>
      <c r="H17" s="245">
        <v>213</v>
      </c>
      <c r="I17" s="241" t="s">
        <v>60</v>
      </c>
      <c r="J17" s="247">
        <f>I17/9.81</f>
        <v>4286.0346585117222</v>
      </c>
      <c r="K17" s="241" t="s">
        <v>42</v>
      </c>
      <c r="L17" s="241"/>
      <c r="M17" s="246"/>
      <c r="N17" s="238"/>
      <c r="O17" s="248"/>
      <c r="P17" s="248"/>
      <c r="Q17" s="248"/>
      <c r="R17" s="238"/>
      <c r="S17" s="246" t="s">
        <v>38</v>
      </c>
      <c r="T17" s="241" t="s">
        <v>61</v>
      </c>
      <c r="U17" s="238" t="s">
        <v>44</v>
      </c>
      <c r="V17" s="238" t="s">
        <v>64</v>
      </c>
      <c r="W17" s="238"/>
      <c r="X17" s="238"/>
      <c r="Y17" s="415">
        <v>43047</v>
      </c>
      <c r="Z17" s="417">
        <f t="shared" si="5"/>
        <v>43412</v>
      </c>
      <c r="AA17" s="238"/>
      <c r="AB17" s="246"/>
      <c r="AC17" s="250">
        <f>G17*AG17</f>
        <v>3328</v>
      </c>
      <c r="AD17" s="251">
        <v>500</v>
      </c>
      <c r="AE17" s="252"/>
      <c r="AF17" s="253" t="s">
        <v>65</v>
      </c>
      <c r="AG17" s="245">
        <v>160</v>
      </c>
      <c r="AJ17" s="255" t="str">
        <f t="shared" si="6"/>
        <v>HL1725</v>
      </c>
    </row>
    <row r="18" spans="1:36" s="319" customFormat="1" ht="10.5" thickBot="1" x14ac:dyDescent="0.25">
      <c r="A18" s="1115">
        <v>1</v>
      </c>
      <c r="B18" s="1044">
        <v>289340</v>
      </c>
      <c r="C18" s="266" t="s">
        <v>50</v>
      </c>
      <c r="D18" s="892" t="s">
        <v>59</v>
      </c>
      <c r="E18" s="256">
        <f>SUM(E16:E17)</f>
        <v>2</v>
      </c>
      <c r="F18" s="240" t="s">
        <v>40</v>
      </c>
      <c r="G18" s="257">
        <v>20.8</v>
      </c>
      <c r="H18" s="258">
        <v>213</v>
      </c>
      <c r="I18" s="240" t="s">
        <v>60</v>
      </c>
      <c r="J18" s="489">
        <f>I18/9.81</f>
        <v>4286.0346585117222</v>
      </c>
      <c r="K18" s="240" t="s">
        <v>42</v>
      </c>
      <c r="L18" s="240"/>
      <c r="M18" s="257"/>
      <c r="N18" s="239"/>
      <c r="O18" s="259"/>
      <c r="P18" s="259"/>
      <c r="Q18" s="259"/>
      <c r="R18" s="239"/>
      <c r="S18" s="257" t="s">
        <v>38</v>
      </c>
      <c r="T18" s="240" t="s">
        <v>61</v>
      </c>
      <c r="U18" s="239" t="s">
        <v>44</v>
      </c>
      <c r="V18" s="239" t="s">
        <v>66</v>
      </c>
      <c r="W18" s="240" t="s">
        <v>67</v>
      </c>
      <c r="X18" s="169" t="s">
        <v>59</v>
      </c>
      <c r="Y18" s="415">
        <v>43047</v>
      </c>
      <c r="Z18" s="417">
        <f t="shared" si="5"/>
        <v>43412</v>
      </c>
      <c r="AA18" s="239"/>
      <c r="AB18" s="462"/>
      <c r="AC18" s="466"/>
      <c r="AD18" s="463"/>
      <c r="AE18" s="464"/>
      <c r="AF18" s="465"/>
      <c r="AG18" s="465"/>
      <c r="AJ18" s="255" t="str">
        <f t="shared" si="6"/>
        <v>HL1724-1725</v>
      </c>
    </row>
    <row r="19" spans="1:36" s="319" customFormat="1" ht="10.5" thickBot="1" x14ac:dyDescent="0.25">
      <c r="A19" s="1129"/>
      <c r="B19" s="1002"/>
      <c r="C19" s="320"/>
      <c r="D19" s="945"/>
      <c r="E19" s="324"/>
      <c r="F19" s="241"/>
      <c r="G19" s="246"/>
      <c r="H19" s="245"/>
      <c r="I19" s="241"/>
      <c r="J19" s="247"/>
      <c r="K19" s="241"/>
      <c r="L19" s="241"/>
      <c r="M19" s="246"/>
      <c r="N19" s="238"/>
      <c r="O19" s="248"/>
      <c r="P19" s="248"/>
      <c r="Q19" s="248"/>
      <c r="R19" s="238"/>
      <c r="S19" s="246"/>
      <c r="T19" s="241"/>
      <c r="U19" s="238"/>
      <c r="V19" s="238"/>
      <c r="W19" s="241"/>
      <c r="X19" s="501"/>
      <c r="Y19" s="415"/>
      <c r="Z19" s="417"/>
      <c r="AA19" s="238"/>
      <c r="AB19" s="453"/>
      <c r="AC19" s="458"/>
      <c r="AD19" s="459"/>
      <c r="AE19" s="460"/>
      <c r="AF19" s="451"/>
      <c r="AG19" s="451"/>
      <c r="AJ19" s="255"/>
    </row>
    <row r="20" spans="1:36" s="319" customFormat="1" ht="10.5" thickBot="1" x14ac:dyDescent="0.25">
      <c r="A20" s="1129"/>
      <c r="B20" s="996"/>
      <c r="C20" s="320"/>
      <c r="D20" s="905"/>
      <c r="E20" s="324"/>
      <c r="F20" s="241"/>
      <c r="G20" s="246"/>
      <c r="H20" s="245"/>
      <c r="I20" s="241"/>
      <c r="J20" s="247"/>
      <c r="K20" s="241"/>
      <c r="L20" s="241"/>
      <c r="M20" s="246"/>
      <c r="N20" s="238"/>
      <c r="O20" s="248"/>
      <c r="P20" s="248"/>
      <c r="Q20" s="248"/>
      <c r="R20" s="238"/>
      <c r="S20" s="246"/>
      <c r="T20" s="241"/>
      <c r="U20" s="238"/>
      <c r="V20" s="238"/>
      <c r="W20" s="241"/>
      <c r="X20" s="501"/>
      <c r="Y20" s="415"/>
      <c r="Z20" s="417" t="s">
        <v>38</v>
      </c>
      <c r="AA20" s="238"/>
      <c r="AB20" s="453"/>
      <c r="AC20" s="458"/>
      <c r="AD20" s="459"/>
      <c r="AE20" s="460"/>
      <c r="AF20" s="451"/>
      <c r="AG20" s="451"/>
      <c r="AJ20" s="255"/>
    </row>
    <row r="21" spans="1:36" ht="10.5" thickBot="1" x14ac:dyDescent="0.25">
      <c r="A21" s="1115">
        <v>1</v>
      </c>
      <c r="B21" s="995"/>
      <c r="C21" s="239" t="s">
        <v>50</v>
      </c>
      <c r="D21" s="892" t="s">
        <v>68</v>
      </c>
      <c r="E21" s="256">
        <v>2</v>
      </c>
      <c r="F21" s="240" t="s">
        <v>53</v>
      </c>
      <c r="G21" s="257">
        <v>110</v>
      </c>
      <c r="H21" s="258">
        <v>195</v>
      </c>
      <c r="I21" s="240" t="s">
        <v>69</v>
      </c>
      <c r="J21" s="489">
        <f>I21/9.81</f>
        <v>4011.0091743119265</v>
      </c>
      <c r="K21" s="240"/>
      <c r="L21" s="240"/>
      <c r="M21" s="257"/>
      <c r="N21" s="239"/>
      <c r="O21" s="259"/>
      <c r="P21" s="259"/>
      <c r="Q21" s="259"/>
      <c r="R21" s="239"/>
      <c r="S21" s="257">
        <v>53</v>
      </c>
      <c r="T21" s="240" t="s">
        <v>61</v>
      </c>
      <c r="U21" s="239" t="s">
        <v>44</v>
      </c>
      <c r="V21" s="239" t="s">
        <v>70</v>
      </c>
      <c r="W21" s="168" t="s">
        <v>71</v>
      </c>
      <c r="X21" s="197" t="s">
        <v>68</v>
      </c>
      <c r="Y21" s="415" t="s">
        <v>47</v>
      </c>
      <c r="Z21" s="417" t="e">
        <f t="shared" si="5"/>
        <v>#VALUE!</v>
      </c>
      <c r="AA21" s="239"/>
      <c r="AB21" s="257"/>
      <c r="AC21" s="260">
        <v>2200</v>
      </c>
      <c r="AD21" s="261"/>
      <c r="AE21" s="262"/>
      <c r="AF21" s="263"/>
      <c r="AG21" s="263"/>
      <c r="AJ21" s="255" t="str">
        <f t="shared" si="6"/>
        <v>HL2294-2295</v>
      </c>
    </row>
    <row r="22" spans="1:36" ht="10.5" thickBot="1" x14ac:dyDescent="0.25">
      <c r="A22" s="1115"/>
      <c r="B22" s="995"/>
      <c r="C22" s="238"/>
      <c r="D22" s="945"/>
      <c r="E22" s="324"/>
      <c r="F22" s="241"/>
      <c r="G22" s="246"/>
      <c r="H22" s="245"/>
      <c r="I22" s="241"/>
      <c r="J22" s="247"/>
      <c r="K22" s="241"/>
      <c r="L22" s="241"/>
      <c r="M22" s="246"/>
      <c r="N22" s="238"/>
      <c r="O22" s="248"/>
      <c r="P22" s="248"/>
      <c r="Q22" s="248"/>
      <c r="R22" s="238"/>
      <c r="S22" s="246"/>
      <c r="T22" s="241"/>
      <c r="U22" s="238"/>
      <c r="V22" s="238"/>
      <c r="W22" s="162"/>
      <c r="X22" s="500"/>
      <c r="Y22" s="415"/>
      <c r="Z22" s="417"/>
      <c r="AA22" s="238"/>
      <c r="AB22" s="246"/>
      <c r="AC22" s="250"/>
      <c r="AD22" s="251"/>
      <c r="AE22" s="252"/>
      <c r="AF22" s="254"/>
      <c r="AG22" s="254"/>
    </row>
    <row r="23" spans="1:36" s="170" customFormat="1" ht="10.5" thickBot="1" x14ac:dyDescent="0.25">
      <c r="A23" s="1116">
        <v>1</v>
      </c>
      <c r="B23" s="1009"/>
      <c r="C23" s="162"/>
      <c r="D23" s="897" t="s">
        <v>72</v>
      </c>
      <c r="E23" s="148">
        <v>1</v>
      </c>
      <c r="F23" s="650" t="s">
        <v>53</v>
      </c>
      <c r="G23" s="148">
        <v>52100</v>
      </c>
      <c r="H23" s="148">
        <v>196</v>
      </c>
      <c r="I23" s="149" t="s">
        <v>73</v>
      </c>
      <c r="J23" s="440">
        <f>I23/9.81</f>
        <v>3180.0203873598366</v>
      </c>
      <c r="K23" s="159"/>
      <c r="L23" s="159"/>
      <c r="M23" s="160"/>
      <c r="N23" s="162"/>
      <c r="O23" s="163"/>
      <c r="P23" s="163"/>
      <c r="Q23" s="163"/>
      <c r="R23" s="162"/>
      <c r="S23" s="160"/>
      <c r="T23" s="1136" t="s">
        <v>74</v>
      </c>
      <c r="U23" s="151" t="s">
        <v>44</v>
      </c>
      <c r="V23" s="151" t="s">
        <v>75</v>
      </c>
      <c r="W23" s="151" t="s">
        <v>46</v>
      </c>
      <c r="X23" s="162"/>
      <c r="Y23" s="1139" t="s">
        <v>47</v>
      </c>
      <c r="Z23" s="427" t="e">
        <f t="shared" ref="Z23:Z25" si="7">Y23+366</f>
        <v>#VALUE!</v>
      </c>
      <c r="AA23" s="162"/>
      <c r="AB23" s="160"/>
      <c r="AC23" s="153" t="s">
        <v>74</v>
      </c>
      <c r="AD23" s="154"/>
      <c r="AE23" s="1134"/>
      <c r="AF23" s="161"/>
      <c r="AG23" s="161"/>
    </row>
    <row r="24" spans="1:36" s="156" customFormat="1" ht="10.5" thickBot="1" x14ac:dyDescent="0.25">
      <c r="A24" s="1115">
        <v>1</v>
      </c>
      <c r="B24" s="998"/>
      <c r="C24" s="151"/>
      <c r="D24" s="897" t="s">
        <v>72</v>
      </c>
      <c r="E24" s="148">
        <v>1</v>
      </c>
      <c r="F24" s="650" t="s">
        <v>53</v>
      </c>
      <c r="G24" s="148">
        <v>52100</v>
      </c>
      <c r="H24" s="148">
        <v>196</v>
      </c>
      <c r="I24" s="149" t="s">
        <v>73</v>
      </c>
      <c r="J24" s="884">
        <f>I24/9.81</f>
        <v>3180.0203873598366</v>
      </c>
      <c r="K24" s="149"/>
      <c r="L24" s="159"/>
      <c r="M24" s="150"/>
      <c r="N24" s="151"/>
      <c r="O24" s="152"/>
      <c r="P24" s="152"/>
      <c r="Q24" s="152"/>
      <c r="R24" s="151"/>
      <c r="S24" s="150" t="s">
        <v>38</v>
      </c>
      <c r="T24" s="1136" t="s">
        <v>74</v>
      </c>
      <c r="U24" s="151" t="s">
        <v>44</v>
      </c>
      <c r="V24" s="151" t="s">
        <v>76</v>
      </c>
      <c r="W24" s="151" t="s">
        <v>46</v>
      </c>
      <c r="X24" s="151"/>
      <c r="Y24" s="429" t="s">
        <v>47</v>
      </c>
      <c r="Z24" s="427" t="e">
        <f t="shared" si="7"/>
        <v>#VALUE!</v>
      </c>
      <c r="AA24" s="151"/>
      <c r="AB24" s="150"/>
      <c r="AC24" s="153" t="s">
        <v>74</v>
      </c>
      <c r="AD24" s="154"/>
      <c r="AE24" s="1134"/>
      <c r="AF24" s="264" t="s">
        <v>38</v>
      </c>
      <c r="AG24" s="150">
        <v>17</v>
      </c>
      <c r="AJ24" s="156" t="str">
        <f t="shared" ref="AJ24:AJ25" si="8">CONCATENATE(U24,AK24,V24)</f>
        <v>HL2768</v>
      </c>
    </row>
    <row r="25" spans="1:36" s="156" customFormat="1" ht="10.5" thickBot="1" x14ac:dyDescent="0.25">
      <c r="A25" s="1115">
        <v>2</v>
      </c>
      <c r="B25" s="998"/>
      <c r="C25" s="579" t="s">
        <v>50</v>
      </c>
      <c r="D25" s="892" t="s">
        <v>72</v>
      </c>
      <c r="E25" s="580">
        <v>2</v>
      </c>
      <c r="F25" s="651" t="s">
        <v>53</v>
      </c>
      <c r="G25" s="992">
        <v>52100</v>
      </c>
      <c r="H25" s="1247">
        <v>196</v>
      </c>
      <c r="I25" s="985" t="s">
        <v>73</v>
      </c>
      <c r="J25" s="627">
        <f>I25/9.81</f>
        <v>3180.0203873598366</v>
      </c>
      <c r="K25" s="582"/>
      <c r="L25" s="1133"/>
      <c r="M25" s="216"/>
      <c r="N25" s="579"/>
      <c r="O25" s="584"/>
      <c r="P25" s="584"/>
      <c r="Q25" s="584"/>
      <c r="R25" s="579"/>
      <c r="S25" s="216" t="s">
        <v>38</v>
      </c>
      <c r="T25" s="1136" t="s">
        <v>74</v>
      </c>
      <c r="U25" s="1136" t="s">
        <v>44</v>
      </c>
      <c r="V25" s="987" t="s">
        <v>77</v>
      </c>
      <c r="W25" s="987" t="s">
        <v>46</v>
      </c>
      <c r="X25" s="499" t="s">
        <v>72</v>
      </c>
      <c r="Y25" s="429" t="s">
        <v>47</v>
      </c>
      <c r="Z25" s="427" t="e">
        <f t="shared" si="7"/>
        <v>#VALUE!</v>
      </c>
      <c r="AA25" s="579"/>
      <c r="AB25" s="216"/>
      <c r="AC25" s="585"/>
      <c r="AD25" s="586"/>
      <c r="AE25" s="587"/>
      <c r="AF25" s="597"/>
      <c r="AG25" s="597"/>
      <c r="AJ25" s="156" t="str">
        <f t="shared" si="8"/>
        <v>HL2767&amp;2768</v>
      </c>
    </row>
    <row r="26" spans="1:36" ht="10.5" thickBot="1" x14ac:dyDescent="0.25">
      <c r="A26" s="1115"/>
      <c r="B26" s="995"/>
      <c r="C26" s="238"/>
      <c r="D26" s="945"/>
      <c r="E26" s="324"/>
      <c r="F26" s="241"/>
      <c r="G26" s="246"/>
      <c r="H26" s="245"/>
      <c r="I26" s="241"/>
      <c r="J26" s="247"/>
      <c r="K26" s="241"/>
      <c r="L26" s="241"/>
      <c r="M26" s="246"/>
      <c r="N26" s="238"/>
      <c r="O26" s="248"/>
      <c r="P26" s="248"/>
      <c r="Q26" s="248"/>
      <c r="R26" s="238"/>
      <c r="S26" s="246"/>
      <c r="T26" s="241"/>
      <c r="U26" s="238"/>
      <c r="V26" s="238"/>
      <c r="W26" s="162"/>
      <c r="X26" s="500"/>
      <c r="Y26" s="1138"/>
      <c r="Z26" s="417"/>
      <c r="AA26" s="238"/>
      <c r="AB26" s="246"/>
      <c r="AC26" s="250"/>
      <c r="AD26" s="251"/>
      <c r="AE26" s="252"/>
      <c r="AF26" s="254"/>
      <c r="AG26" s="254"/>
    </row>
    <row r="27" spans="1:36" ht="10.5" thickBot="1" x14ac:dyDescent="0.25">
      <c r="A27" s="1115"/>
      <c r="B27" s="995"/>
      <c r="C27" s="238"/>
      <c r="D27" s="945"/>
      <c r="E27" s="324"/>
      <c r="F27" s="241"/>
      <c r="G27" s="246"/>
      <c r="H27" s="245"/>
      <c r="I27" s="241"/>
      <c r="J27" s="247"/>
      <c r="K27" s="241"/>
      <c r="L27" s="241"/>
      <c r="M27" s="246"/>
      <c r="N27" s="238"/>
      <c r="O27" s="248"/>
      <c r="P27" s="248"/>
      <c r="Q27" s="248"/>
      <c r="R27" s="238"/>
      <c r="S27" s="246"/>
      <c r="T27" s="241"/>
      <c r="U27" s="238"/>
      <c r="V27" s="238"/>
      <c r="W27" s="162"/>
      <c r="X27" s="500"/>
      <c r="Y27" s="1138"/>
      <c r="Z27" s="417"/>
      <c r="AA27" s="238"/>
      <c r="AB27" s="246"/>
      <c r="AC27" s="250"/>
      <c r="AD27" s="251"/>
      <c r="AE27" s="252"/>
      <c r="AF27" s="254"/>
      <c r="AG27" s="254"/>
    </row>
    <row r="28" spans="1:36" s="170" customFormat="1" ht="10.5" thickBot="1" x14ac:dyDescent="0.25">
      <c r="A28" s="1116">
        <v>1</v>
      </c>
      <c r="B28" s="1009"/>
      <c r="C28" s="162"/>
      <c r="D28" s="913" t="s">
        <v>78</v>
      </c>
      <c r="E28" s="161">
        <v>0</v>
      </c>
      <c r="F28" s="1117" t="s">
        <v>53</v>
      </c>
      <c r="G28" s="160" t="s">
        <v>38</v>
      </c>
      <c r="H28" s="161" t="s">
        <v>79</v>
      </c>
      <c r="I28" s="159" t="s">
        <v>69</v>
      </c>
      <c r="J28" s="556">
        <f>I28/9.81</f>
        <v>4011.0091743119265</v>
      </c>
      <c r="K28" s="159"/>
      <c r="L28" s="159"/>
      <c r="M28" s="160"/>
      <c r="N28" s="162"/>
      <c r="O28" s="163"/>
      <c r="P28" s="163"/>
      <c r="Q28" s="163"/>
      <c r="R28" s="162"/>
      <c r="S28" s="160" t="s">
        <v>38</v>
      </c>
      <c r="T28" s="159" t="s">
        <v>61</v>
      </c>
      <c r="U28" s="162" t="s">
        <v>44</v>
      </c>
      <c r="V28" s="162" t="s">
        <v>80</v>
      </c>
      <c r="W28" s="162" t="s">
        <v>81</v>
      </c>
      <c r="X28" s="162"/>
      <c r="Y28" s="1137" t="s">
        <v>47</v>
      </c>
      <c r="Z28" s="419" t="e">
        <f t="shared" ref="Z28:Z31" si="9">Y28+366</f>
        <v>#VALUE!</v>
      </c>
      <c r="AA28" s="162"/>
      <c r="AB28" s="160"/>
      <c r="AC28" s="164">
        <v>3500</v>
      </c>
      <c r="AD28" s="154"/>
      <c r="AE28" s="1134"/>
      <c r="AF28" s="161"/>
      <c r="AG28" s="161"/>
    </row>
    <row r="29" spans="1:36" s="170" customFormat="1" ht="10.5" thickBot="1" x14ac:dyDescent="0.25">
      <c r="A29" s="1116">
        <v>1</v>
      </c>
      <c r="B29" s="1009"/>
      <c r="C29" s="162"/>
      <c r="D29" s="897" t="s">
        <v>78</v>
      </c>
      <c r="E29" s="148">
        <v>1</v>
      </c>
      <c r="F29" s="650" t="s">
        <v>53</v>
      </c>
      <c r="G29" s="150">
        <v>164.58</v>
      </c>
      <c r="H29" s="148">
        <v>195</v>
      </c>
      <c r="I29" s="149" t="s">
        <v>69</v>
      </c>
      <c r="J29" s="440">
        <f>I29/9.81</f>
        <v>4011.0091743119265</v>
      </c>
      <c r="K29" s="159"/>
      <c r="L29" s="159" t="s">
        <v>82</v>
      </c>
      <c r="M29" s="160"/>
      <c r="N29" s="162"/>
      <c r="O29" s="163"/>
      <c r="P29" s="163"/>
      <c r="Q29" s="163"/>
      <c r="R29" s="162"/>
      <c r="S29" s="160"/>
      <c r="T29" s="149" t="s">
        <v>61</v>
      </c>
      <c r="U29" s="151" t="s">
        <v>44</v>
      </c>
      <c r="V29" s="151" t="s">
        <v>83</v>
      </c>
      <c r="W29" s="151" t="s">
        <v>46</v>
      </c>
      <c r="X29" s="162"/>
      <c r="Y29" s="1139" t="s">
        <v>47</v>
      </c>
      <c r="Z29" s="427" t="e">
        <f t="shared" si="9"/>
        <v>#VALUE!</v>
      </c>
      <c r="AA29" s="162"/>
      <c r="AB29" s="160"/>
      <c r="AC29" s="153">
        <v>3500</v>
      </c>
      <c r="AD29" s="154"/>
      <c r="AE29" s="1134"/>
      <c r="AF29" s="161"/>
      <c r="AG29" s="161"/>
    </row>
    <row r="30" spans="1:36" s="156" customFormat="1" ht="10.5" thickBot="1" x14ac:dyDescent="0.25">
      <c r="A30" s="1115">
        <v>1</v>
      </c>
      <c r="B30" s="998"/>
      <c r="C30" s="151"/>
      <c r="D30" s="897" t="s">
        <v>78</v>
      </c>
      <c r="E30" s="148">
        <v>1</v>
      </c>
      <c r="F30" s="650" t="s">
        <v>53</v>
      </c>
      <c r="G30" s="1020">
        <v>164.58</v>
      </c>
      <c r="H30" s="1022">
        <v>195</v>
      </c>
      <c r="I30" s="1021" t="s">
        <v>69</v>
      </c>
      <c r="J30" s="884">
        <f>I30/9.81</f>
        <v>4011.0091743119265</v>
      </c>
      <c r="K30" s="149"/>
      <c r="L30" s="159" t="s">
        <v>82</v>
      </c>
      <c r="M30" s="150"/>
      <c r="N30" s="151"/>
      <c r="O30" s="152"/>
      <c r="P30" s="152"/>
      <c r="Q30" s="152"/>
      <c r="R30" s="151"/>
      <c r="S30" s="150" t="s">
        <v>38</v>
      </c>
      <c r="T30" s="149" t="s">
        <v>61</v>
      </c>
      <c r="U30" s="151" t="s">
        <v>44</v>
      </c>
      <c r="V30" s="151" t="s">
        <v>84</v>
      </c>
      <c r="W30" s="151" t="s">
        <v>46</v>
      </c>
      <c r="X30" s="151"/>
      <c r="Y30" s="429" t="s">
        <v>47</v>
      </c>
      <c r="Z30" s="427" t="e">
        <f t="shared" si="9"/>
        <v>#VALUE!</v>
      </c>
      <c r="AA30" s="151"/>
      <c r="AB30" s="150"/>
      <c r="AC30" s="153">
        <v>3500</v>
      </c>
      <c r="AD30" s="154"/>
      <c r="AE30" s="1134"/>
      <c r="AF30" s="264" t="s">
        <v>38</v>
      </c>
      <c r="AG30" s="150">
        <v>17</v>
      </c>
      <c r="AJ30" s="156" t="str">
        <f t="shared" ref="AJ30:AJ31" si="10">CONCATENATE(U30,AK30,V30)</f>
        <v>HL2539</v>
      </c>
    </row>
    <row r="31" spans="1:36" s="156" customFormat="1" ht="10.5" thickBot="1" x14ac:dyDescent="0.25">
      <c r="A31" s="1115">
        <v>2</v>
      </c>
      <c r="B31" s="998"/>
      <c r="C31" s="579" t="s">
        <v>50</v>
      </c>
      <c r="D31" s="892" t="s">
        <v>78</v>
      </c>
      <c r="E31" s="580">
        <v>2</v>
      </c>
      <c r="F31" s="651" t="s">
        <v>53</v>
      </c>
      <c r="G31" s="1020">
        <v>164.58</v>
      </c>
      <c r="H31" s="1022">
        <v>195</v>
      </c>
      <c r="I31" s="985" t="s">
        <v>69</v>
      </c>
      <c r="J31" s="627">
        <f>I31/9.81</f>
        <v>4011.0091743119265</v>
      </c>
      <c r="K31" s="582"/>
      <c r="L31" s="1133" t="s">
        <v>82</v>
      </c>
      <c r="M31" s="216"/>
      <c r="N31" s="579"/>
      <c r="O31" s="584"/>
      <c r="P31" s="584"/>
      <c r="Q31" s="584"/>
      <c r="R31" s="579"/>
      <c r="S31" s="216" t="s">
        <v>38</v>
      </c>
      <c r="T31" s="1135" t="s">
        <v>61</v>
      </c>
      <c r="U31" s="1136" t="s">
        <v>44</v>
      </c>
      <c r="V31" s="987" t="s">
        <v>85</v>
      </c>
      <c r="W31" s="987" t="s">
        <v>46</v>
      </c>
      <c r="X31" s="499" t="s">
        <v>78</v>
      </c>
      <c r="Y31" s="429" t="s">
        <v>47</v>
      </c>
      <c r="Z31" s="427" t="e">
        <f t="shared" si="9"/>
        <v>#VALUE!</v>
      </c>
      <c r="AA31" s="579"/>
      <c r="AB31" s="216"/>
      <c r="AC31" s="585"/>
      <c r="AD31" s="586"/>
      <c r="AE31" s="587"/>
      <c r="AF31" s="597"/>
      <c r="AG31" s="597"/>
      <c r="AJ31" s="156" t="str">
        <f t="shared" si="10"/>
        <v>HL2538&amp;2539</v>
      </c>
    </row>
    <row r="32" spans="1:36" ht="10.5" thickBot="1" x14ac:dyDescent="0.25">
      <c r="A32" s="1115"/>
      <c r="B32" s="995"/>
      <c r="C32" s="238"/>
      <c r="D32" s="945"/>
      <c r="E32" s="324"/>
      <c r="F32" s="241"/>
      <c r="G32" s="246"/>
      <c r="H32" s="245"/>
      <c r="I32" s="241"/>
      <c r="J32" s="247"/>
      <c r="K32" s="241"/>
      <c r="L32" s="241"/>
      <c r="M32" s="246"/>
      <c r="N32" s="238"/>
      <c r="O32" s="248"/>
      <c r="P32" s="248"/>
      <c r="Q32" s="248"/>
      <c r="R32" s="238"/>
      <c r="S32" s="246"/>
      <c r="T32" s="241"/>
      <c r="U32" s="238"/>
      <c r="V32" s="238"/>
      <c r="W32" s="162"/>
      <c r="X32" s="500"/>
      <c r="Y32" s="415"/>
      <c r="Z32" s="417"/>
      <c r="AA32" s="238"/>
      <c r="AB32" s="246"/>
      <c r="AC32" s="250"/>
      <c r="AD32" s="251"/>
      <c r="AE32" s="252"/>
      <c r="AF32" s="254"/>
      <c r="AG32" s="254"/>
    </row>
    <row r="33" spans="1:36" s="319" customFormat="1" ht="10.5" thickBot="1" x14ac:dyDescent="0.25">
      <c r="A33" s="1129"/>
      <c r="B33" s="996"/>
      <c r="C33" s="320"/>
      <c r="D33" s="905"/>
      <c r="E33" s="324"/>
      <c r="F33" s="241"/>
      <c r="G33" s="246"/>
      <c r="H33" s="245"/>
      <c r="I33" s="452"/>
      <c r="J33" s="454"/>
      <c r="K33" s="452"/>
      <c r="L33" s="452"/>
      <c r="M33" s="453"/>
      <c r="N33" s="450"/>
      <c r="O33" s="455"/>
      <c r="P33" s="455"/>
      <c r="Q33" s="455"/>
      <c r="R33" s="450"/>
      <c r="S33" s="453"/>
      <c r="T33" s="452"/>
      <c r="U33" s="450"/>
      <c r="V33" s="450"/>
      <c r="W33" s="450"/>
      <c r="X33" s="487"/>
      <c r="Y33" s="456"/>
      <c r="Z33" s="457" t="s">
        <v>38</v>
      </c>
      <c r="AA33" s="450"/>
      <c r="AB33" s="453"/>
      <c r="AC33" s="458"/>
      <c r="AD33" s="459"/>
      <c r="AE33" s="460"/>
      <c r="AF33" s="451"/>
      <c r="AG33" s="451"/>
      <c r="AJ33" s="255" t="str">
        <f t="shared" si="6"/>
        <v/>
      </c>
    </row>
    <row r="34" spans="1:36" ht="10.5" thickBot="1" x14ac:dyDescent="0.25">
      <c r="A34" s="1115">
        <v>1</v>
      </c>
      <c r="B34" s="1044">
        <v>290288</v>
      </c>
      <c r="C34" s="238"/>
      <c r="D34" s="904" t="s">
        <v>86</v>
      </c>
      <c r="E34" s="245">
        <v>1</v>
      </c>
      <c r="F34" s="241" t="s">
        <v>40</v>
      </c>
      <c r="G34" s="246">
        <v>20.173999999999999</v>
      </c>
      <c r="H34" s="245">
        <v>192</v>
      </c>
      <c r="I34" s="241" t="s">
        <v>87</v>
      </c>
      <c r="J34" s="247">
        <f>I34/9.81</f>
        <v>3496.4322120285419</v>
      </c>
      <c r="K34" s="241" t="s">
        <v>42</v>
      </c>
      <c r="L34" s="241"/>
      <c r="M34" s="246"/>
      <c r="N34" s="238"/>
      <c r="O34" s="248"/>
      <c r="P34" s="248"/>
      <c r="Q34" s="248"/>
      <c r="R34" s="238"/>
      <c r="S34" s="246" t="s">
        <v>38</v>
      </c>
      <c r="T34" s="241" t="s">
        <v>61</v>
      </c>
      <c r="U34" s="238" t="s">
        <v>44</v>
      </c>
      <c r="V34" s="238" t="s">
        <v>88</v>
      </c>
      <c r="W34" s="238"/>
      <c r="X34" s="238"/>
      <c r="Y34" s="415">
        <v>43047</v>
      </c>
      <c r="Z34" s="417">
        <f t="shared" ref="Z34" si="11">Y34+365</f>
        <v>43412</v>
      </c>
      <c r="AA34" s="238"/>
      <c r="AB34" s="246"/>
      <c r="AC34" s="250">
        <f>G34*AG34</f>
        <v>2521.75</v>
      </c>
      <c r="AD34" s="251">
        <v>500</v>
      </c>
      <c r="AE34" s="252"/>
      <c r="AF34" s="255"/>
      <c r="AG34" s="245">
        <v>125</v>
      </c>
      <c r="AJ34" s="255" t="str">
        <f t="shared" si="6"/>
        <v>HL1721</v>
      </c>
    </row>
    <row r="35" spans="1:36" ht="10.5" thickBot="1" x14ac:dyDescent="0.25">
      <c r="A35" s="1115">
        <v>1</v>
      </c>
      <c r="B35" s="1044">
        <v>290288</v>
      </c>
      <c r="C35" s="238"/>
      <c r="D35" s="904" t="s">
        <v>86</v>
      </c>
      <c r="E35" s="245">
        <v>1</v>
      </c>
      <c r="F35" s="241" t="s">
        <v>40</v>
      </c>
      <c r="G35" s="246">
        <v>20.173999999999999</v>
      </c>
      <c r="H35" s="245">
        <v>192</v>
      </c>
      <c r="I35" s="241" t="s">
        <v>87</v>
      </c>
      <c r="J35" s="247">
        <f>I35/9.81</f>
        <v>3496.4322120285419</v>
      </c>
      <c r="K35" s="241" t="s">
        <v>42</v>
      </c>
      <c r="L35" s="241"/>
      <c r="M35" s="246"/>
      <c r="N35" s="238"/>
      <c r="O35" s="248"/>
      <c r="P35" s="248"/>
      <c r="Q35" s="248"/>
      <c r="R35" s="238"/>
      <c r="S35" s="246" t="s">
        <v>38</v>
      </c>
      <c r="T35" s="241" t="s">
        <v>61</v>
      </c>
      <c r="U35" s="238" t="s">
        <v>44</v>
      </c>
      <c r="V35" s="238" t="s">
        <v>89</v>
      </c>
      <c r="W35" s="238"/>
      <c r="X35" s="238"/>
      <c r="Y35" s="415">
        <v>43047</v>
      </c>
      <c r="Z35" s="417">
        <f t="shared" ref="Z35" si="12">Y35+365</f>
        <v>43412</v>
      </c>
      <c r="AA35" s="238"/>
      <c r="AB35" s="246"/>
      <c r="AC35" s="250">
        <f>G35*AG35</f>
        <v>2521.75</v>
      </c>
      <c r="AD35" s="251">
        <v>500</v>
      </c>
      <c r="AE35" s="252"/>
      <c r="AF35" s="253" t="s">
        <v>90</v>
      </c>
      <c r="AG35" s="245">
        <v>125</v>
      </c>
      <c r="AJ35" s="255" t="str">
        <f t="shared" si="6"/>
        <v>HL1722</v>
      </c>
    </row>
    <row r="36" spans="1:36" ht="10.5" thickBot="1" x14ac:dyDescent="0.25">
      <c r="A36" s="1115">
        <v>1</v>
      </c>
      <c r="B36" s="1044">
        <v>290288</v>
      </c>
      <c r="C36" s="238"/>
      <c r="D36" s="904" t="s">
        <v>86</v>
      </c>
      <c r="E36" s="245">
        <v>1</v>
      </c>
      <c r="F36" s="241" t="s">
        <v>40</v>
      </c>
      <c r="G36" s="246">
        <v>20.193999999999999</v>
      </c>
      <c r="H36" s="245">
        <v>192</v>
      </c>
      <c r="I36" s="241" t="s">
        <v>87</v>
      </c>
      <c r="J36" s="247">
        <f>I36/9.81</f>
        <v>3496.4322120285419</v>
      </c>
      <c r="K36" s="241" t="s">
        <v>42</v>
      </c>
      <c r="L36" s="241"/>
      <c r="M36" s="246"/>
      <c r="N36" s="238"/>
      <c r="O36" s="248"/>
      <c r="P36" s="248"/>
      <c r="Q36" s="248"/>
      <c r="R36" s="238"/>
      <c r="S36" s="246" t="s">
        <v>38</v>
      </c>
      <c r="T36" s="241" t="s">
        <v>61</v>
      </c>
      <c r="U36" s="238" t="s">
        <v>44</v>
      </c>
      <c r="V36" s="238" t="s">
        <v>91</v>
      </c>
      <c r="W36" s="238"/>
      <c r="X36" s="238"/>
      <c r="Y36" s="415">
        <v>43047</v>
      </c>
      <c r="Z36" s="417">
        <f t="shared" ref="Z36:Z37" si="13">Y36+365</f>
        <v>43412</v>
      </c>
      <c r="AA36" s="238"/>
      <c r="AB36" s="246"/>
      <c r="AC36" s="250">
        <f>G36*AG36</f>
        <v>2524.25</v>
      </c>
      <c r="AD36" s="251">
        <v>500</v>
      </c>
      <c r="AE36" s="252"/>
      <c r="AF36" s="253" t="s">
        <v>92</v>
      </c>
      <c r="AG36" s="245">
        <v>125</v>
      </c>
      <c r="AJ36" s="255" t="str">
        <f t="shared" si="6"/>
        <v>HL1723</v>
      </c>
    </row>
    <row r="37" spans="1:36" s="319" customFormat="1" ht="10.5" thickBot="1" x14ac:dyDescent="0.25">
      <c r="A37" s="1115">
        <v>1</v>
      </c>
      <c r="B37" s="1044">
        <v>290288</v>
      </c>
      <c r="C37" s="266" t="s">
        <v>50</v>
      </c>
      <c r="D37" s="892" t="s">
        <v>86</v>
      </c>
      <c r="E37" s="256">
        <v>3</v>
      </c>
      <c r="F37" s="240" t="s">
        <v>40</v>
      </c>
      <c r="G37" s="257">
        <v>20.170000000000002</v>
      </c>
      <c r="H37" s="258">
        <v>192</v>
      </c>
      <c r="I37" s="240" t="s">
        <v>87</v>
      </c>
      <c r="J37" s="489">
        <f>I37/9.81</f>
        <v>3496.4322120285419</v>
      </c>
      <c r="K37" s="240" t="s">
        <v>42</v>
      </c>
      <c r="L37" s="240"/>
      <c r="M37" s="257"/>
      <c r="N37" s="239"/>
      <c r="O37" s="259"/>
      <c r="P37" s="259"/>
      <c r="Q37" s="259"/>
      <c r="R37" s="239"/>
      <c r="S37" s="257" t="s">
        <v>38</v>
      </c>
      <c r="T37" s="240" t="s">
        <v>61</v>
      </c>
      <c r="U37" s="239" t="s">
        <v>44</v>
      </c>
      <c r="V37" s="239" t="s">
        <v>93</v>
      </c>
      <c r="W37" s="240" t="s">
        <v>67</v>
      </c>
      <c r="X37" s="169" t="s">
        <v>86</v>
      </c>
      <c r="Y37" s="415">
        <v>43047</v>
      </c>
      <c r="Z37" s="417">
        <f t="shared" si="13"/>
        <v>43412</v>
      </c>
      <c r="AA37" s="239"/>
      <c r="AB37" s="257"/>
      <c r="AC37" s="260"/>
      <c r="AD37" s="261"/>
      <c r="AE37" s="464"/>
      <c r="AF37" s="465"/>
      <c r="AG37" s="465"/>
      <c r="AJ37" s="255" t="str">
        <f t="shared" si="6"/>
        <v>HL1721-1723</v>
      </c>
    </row>
    <row r="38" spans="1:36" s="319" customFormat="1" ht="10.5" thickBot="1" x14ac:dyDescent="0.25">
      <c r="A38" s="1115"/>
      <c r="B38" s="1112"/>
      <c r="C38" s="320"/>
      <c r="D38" s="945"/>
      <c r="E38" s="324"/>
      <c r="F38" s="241"/>
      <c r="G38" s="246"/>
      <c r="H38" s="245"/>
      <c r="I38" s="241"/>
      <c r="J38" s="247"/>
      <c r="K38" s="241"/>
      <c r="L38" s="241"/>
      <c r="M38" s="246"/>
      <c r="N38" s="238"/>
      <c r="O38" s="248"/>
      <c r="P38" s="248"/>
      <c r="Q38" s="248"/>
      <c r="R38" s="238"/>
      <c r="S38" s="246"/>
      <c r="T38" s="241"/>
      <c r="U38" s="238"/>
      <c r="V38" s="238"/>
      <c r="W38" s="241"/>
      <c r="X38" s="501"/>
      <c r="Y38" s="415"/>
      <c r="Z38" s="417"/>
      <c r="AA38" s="238"/>
      <c r="AB38" s="246"/>
      <c r="AC38" s="250"/>
      <c r="AD38" s="251"/>
      <c r="AE38" s="460"/>
      <c r="AF38" s="451"/>
      <c r="AG38" s="451"/>
      <c r="AJ38" s="255"/>
    </row>
    <row r="39" spans="1:36" s="170" customFormat="1" ht="10.5" thickBot="1" x14ac:dyDescent="0.25">
      <c r="A39" s="1116">
        <v>1</v>
      </c>
      <c r="B39" s="1009"/>
      <c r="C39" s="162"/>
      <c r="D39" s="913" t="s">
        <v>94</v>
      </c>
      <c r="E39" s="161">
        <v>0</v>
      </c>
      <c r="F39" s="1117" t="s">
        <v>53</v>
      </c>
      <c r="G39" s="160" t="s">
        <v>38</v>
      </c>
      <c r="H39" s="161">
        <v>190</v>
      </c>
      <c r="I39" s="159" t="s">
        <v>95</v>
      </c>
      <c r="J39" s="556">
        <f>I39/9.81</f>
        <v>3009.9898063200812</v>
      </c>
      <c r="K39" s="159"/>
      <c r="L39" s="159" t="s">
        <v>96</v>
      </c>
      <c r="M39" s="160"/>
      <c r="N39" s="162"/>
      <c r="O39" s="163"/>
      <c r="P39" s="163"/>
      <c r="Q39" s="163"/>
      <c r="R39" s="162"/>
      <c r="S39" s="160" t="s">
        <v>38</v>
      </c>
      <c r="T39" s="1119" t="s">
        <v>61</v>
      </c>
      <c r="U39" s="1120" t="s">
        <v>44</v>
      </c>
      <c r="V39" s="1120" t="s">
        <v>97</v>
      </c>
      <c r="W39" s="162" t="s">
        <v>81</v>
      </c>
      <c r="X39" s="1120"/>
      <c r="Y39" s="418" t="s">
        <v>47</v>
      </c>
      <c r="Z39" s="419" t="e">
        <f t="shared" ref="Z39:Z41" si="14">Y39+366</f>
        <v>#VALUE!</v>
      </c>
      <c r="AA39" s="162"/>
      <c r="AB39" s="160"/>
      <c r="AC39" s="164">
        <v>830</v>
      </c>
      <c r="AD39" s="154"/>
      <c r="AE39" s="1134"/>
      <c r="AF39" s="161"/>
      <c r="AG39" s="161"/>
    </row>
    <row r="40" spans="1:36" s="156" customFormat="1" ht="10.5" thickBot="1" x14ac:dyDescent="0.25">
      <c r="A40" s="1115">
        <v>1</v>
      </c>
      <c r="B40" s="998"/>
      <c r="C40" s="151"/>
      <c r="D40" s="897" t="s">
        <v>94</v>
      </c>
      <c r="E40" s="148">
        <v>1</v>
      </c>
      <c r="F40" s="650" t="s">
        <v>53</v>
      </c>
      <c r="G40" s="1020">
        <v>48.8</v>
      </c>
      <c r="H40" s="1022">
        <v>190</v>
      </c>
      <c r="I40" s="159" t="s">
        <v>95</v>
      </c>
      <c r="J40" s="884">
        <f>I40/9.81</f>
        <v>3009.9898063200812</v>
      </c>
      <c r="K40" s="149"/>
      <c r="L40" s="159" t="s">
        <v>96</v>
      </c>
      <c r="M40" s="150"/>
      <c r="N40" s="151"/>
      <c r="O40" s="152"/>
      <c r="P40" s="152"/>
      <c r="Q40" s="152"/>
      <c r="R40" s="151"/>
      <c r="S40" s="150" t="s">
        <v>38</v>
      </c>
      <c r="T40" s="1021" t="s">
        <v>61</v>
      </c>
      <c r="U40" s="1023" t="s">
        <v>44</v>
      </c>
      <c r="V40" s="1023" t="s">
        <v>98</v>
      </c>
      <c r="W40" s="987" t="s">
        <v>46</v>
      </c>
      <c r="X40" s="151"/>
      <c r="Y40" s="429" t="s">
        <v>47</v>
      </c>
      <c r="Z40" s="427" t="e">
        <f t="shared" si="14"/>
        <v>#VALUE!</v>
      </c>
      <c r="AA40" s="151"/>
      <c r="AB40" s="150"/>
      <c r="AC40" s="153">
        <v>830</v>
      </c>
      <c r="AD40" s="154"/>
      <c r="AE40" s="1134"/>
      <c r="AF40" s="264" t="s">
        <v>38</v>
      </c>
      <c r="AG40" s="150">
        <v>17</v>
      </c>
      <c r="AJ40" s="156" t="str">
        <f t="shared" ref="AJ40:AJ41" si="15">CONCATENATE(U40,AK40,V40)</f>
        <v>HL2536</v>
      </c>
    </row>
    <row r="41" spans="1:36" s="156" customFormat="1" ht="10.5" thickBot="1" x14ac:dyDescent="0.25">
      <c r="A41" s="1115">
        <v>1</v>
      </c>
      <c r="B41" s="998"/>
      <c r="C41" s="579" t="s">
        <v>50</v>
      </c>
      <c r="D41" s="892" t="s">
        <v>94</v>
      </c>
      <c r="E41" s="580">
        <v>1</v>
      </c>
      <c r="F41" s="651" t="s">
        <v>53</v>
      </c>
      <c r="G41" s="1020">
        <v>48.8</v>
      </c>
      <c r="H41" s="1022">
        <v>190</v>
      </c>
      <c r="I41" s="985" t="s">
        <v>95</v>
      </c>
      <c r="J41" s="627">
        <f>I41/9.81</f>
        <v>3009.9898063200812</v>
      </c>
      <c r="K41" s="582"/>
      <c r="L41" s="1133" t="s">
        <v>96</v>
      </c>
      <c r="M41" s="216"/>
      <c r="N41" s="579"/>
      <c r="O41" s="584"/>
      <c r="P41" s="584"/>
      <c r="Q41" s="584"/>
      <c r="R41" s="579"/>
      <c r="S41" s="216" t="s">
        <v>38</v>
      </c>
      <c r="T41" s="613" t="s">
        <v>61</v>
      </c>
      <c r="U41" s="1024" t="s">
        <v>44</v>
      </c>
      <c r="V41" s="1023" t="s">
        <v>98</v>
      </c>
      <c r="W41" s="1023" t="s">
        <v>46</v>
      </c>
      <c r="X41" s="499" t="s">
        <v>94</v>
      </c>
      <c r="Y41" s="429" t="s">
        <v>47</v>
      </c>
      <c r="Z41" s="427" t="e">
        <f t="shared" si="14"/>
        <v>#VALUE!</v>
      </c>
      <c r="AA41" s="579"/>
      <c r="AB41" s="216"/>
      <c r="AC41" s="585"/>
      <c r="AD41" s="586"/>
      <c r="AE41" s="587"/>
      <c r="AF41" s="597"/>
      <c r="AG41" s="597"/>
      <c r="AJ41" s="156" t="str">
        <f t="shared" si="15"/>
        <v>HL2536</v>
      </c>
    </row>
    <row r="42" spans="1:36" s="319" customFormat="1" ht="10.5" thickBot="1" x14ac:dyDescent="0.25">
      <c r="A42" s="1115"/>
      <c r="B42" s="1112"/>
      <c r="C42" s="320"/>
      <c r="D42" s="945"/>
      <c r="E42" s="324"/>
      <c r="F42" s="241"/>
      <c r="G42" s="246"/>
      <c r="H42" s="245"/>
      <c r="I42" s="241"/>
      <c r="J42" s="247"/>
      <c r="K42" s="241"/>
      <c r="L42" s="241"/>
      <c r="M42" s="246"/>
      <c r="N42" s="238"/>
      <c r="O42" s="248"/>
      <c r="P42" s="248"/>
      <c r="Q42" s="248"/>
      <c r="R42" s="238"/>
      <c r="S42" s="246"/>
      <c r="T42" s="241"/>
      <c r="U42" s="238"/>
      <c r="V42" s="238"/>
      <c r="W42" s="241"/>
      <c r="X42" s="501"/>
      <c r="Y42" s="415"/>
      <c r="Z42" s="417"/>
      <c r="AA42" s="238"/>
      <c r="AB42" s="246"/>
      <c r="AC42" s="250"/>
      <c r="AD42" s="251"/>
      <c r="AE42" s="460"/>
      <c r="AF42" s="451"/>
      <c r="AG42" s="451"/>
      <c r="AJ42" s="255"/>
    </row>
    <row r="43" spans="1:36" s="319" customFormat="1" ht="10.5" thickBot="1" x14ac:dyDescent="0.25">
      <c r="A43" s="1115"/>
      <c r="B43" s="1112"/>
      <c r="C43" s="320"/>
      <c r="D43" s="945"/>
      <c r="E43" s="324"/>
      <c r="F43" s="241"/>
      <c r="G43" s="246"/>
      <c r="H43" s="245"/>
      <c r="I43" s="241"/>
      <c r="J43" s="247"/>
      <c r="K43" s="241"/>
      <c r="L43" s="241"/>
      <c r="M43" s="246"/>
      <c r="N43" s="238"/>
      <c r="O43" s="248"/>
      <c r="P43" s="248"/>
      <c r="Q43" s="248"/>
      <c r="R43" s="238"/>
      <c r="S43" s="246"/>
      <c r="T43" s="241"/>
      <c r="U43" s="238"/>
      <c r="V43" s="238"/>
      <c r="W43" s="241"/>
      <c r="X43" s="501"/>
      <c r="Y43" s="415"/>
      <c r="Z43" s="417"/>
      <c r="AA43" s="238"/>
      <c r="AB43" s="246"/>
      <c r="AC43" s="250"/>
      <c r="AD43" s="251"/>
      <c r="AE43" s="460"/>
      <c r="AF43" s="451"/>
      <c r="AG43" s="451"/>
      <c r="AJ43" s="255"/>
    </row>
    <row r="44" spans="1:36" s="170" customFormat="1" ht="10.5" thickBot="1" x14ac:dyDescent="0.25">
      <c r="A44" s="1116">
        <v>1</v>
      </c>
      <c r="B44" s="1009"/>
      <c r="C44" s="162"/>
      <c r="D44" s="913" t="s">
        <v>99</v>
      </c>
      <c r="E44" s="161">
        <v>0</v>
      </c>
      <c r="F44" s="1117" t="s">
        <v>53</v>
      </c>
      <c r="G44" s="160" t="s">
        <v>38</v>
      </c>
      <c r="H44" s="161">
        <v>180</v>
      </c>
      <c r="I44" s="159" t="s">
        <v>100</v>
      </c>
      <c r="J44" s="556">
        <f>I44/9.81</f>
        <v>3360.0407747196737</v>
      </c>
      <c r="K44" s="159"/>
      <c r="L44" s="159" t="s">
        <v>101</v>
      </c>
      <c r="M44" s="160"/>
      <c r="N44" s="162"/>
      <c r="O44" s="163"/>
      <c r="P44" s="163"/>
      <c r="Q44" s="163"/>
      <c r="R44" s="162"/>
      <c r="S44" s="160" t="s">
        <v>38</v>
      </c>
      <c r="T44" s="1119" t="s">
        <v>61</v>
      </c>
      <c r="U44" s="1120" t="s">
        <v>44</v>
      </c>
      <c r="V44" s="1120" t="s">
        <v>102</v>
      </c>
      <c r="W44" s="162" t="s">
        <v>81</v>
      </c>
      <c r="X44" s="1120"/>
      <c r="Y44" s="418" t="s">
        <v>47</v>
      </c>
      <c r="Z44" s="419" t="e">
        <f t="shared" ref="Z44:Z46" si="16">Y44+366</f>
        <v>#VALUE!</v>
      </c>
      <c r="AA44" s="162"/>
      <c r="AB44" s="160"/>
      <c r="AC44" s="164">
        <v>1520</v>
      </c>
      <c r="AD44" s="154">
        <v>550</v>
      </c>
      <c r="AE44" s="166"/>
      <c r="AF44" s="161"/>
      <c r="AG44" s="161"/>
    </row>
    <row r="45" spans="1:36" s="156" customFormat="1" ht="10.5" thickBot="1" x14ac:dyDescent="0.25">
      <c r="A45" s="1115">
        <v>1</v>
      </c>
      <c r="B45" s="998"/>
      <c r="C45" s="151"/>
      <c r="D45" s="897" t="s">
        <v>99</v>
      </c>
      <c r="E45" s="148">
        <v>1</v>
      </c>
      <c r="F45" s="650" t="s">
        <v>53</v>
      </c>
      <c r="G45" s="1020">
        <v>83.65</v>
      </c>
      <c r="H45" s="1022">
        <v>180</v>
      </c>
      <c r="I45" s="1021" t="s">
        <v>100</v>
      </c>
      <c r="J45" s="884">
        <f>I45/9.81</f>
        <v>3360.0407747196737</v>
      </c>
      <c r="K45" s="149"/>
      <c r="L45" s="1119" t="s">
        <v>101</v>
      </c>
      <c r="M45" s="150"/>
      <c r="N45" s="151"/>
      <c r="O45" s="152"/>
      <c r="P45" s="152"/>
      <c r="Q45" s="152"/>
      <c r="R45" s="151"/>
      <c r="S45" s="150" t="s">
        <v>38</v>
      </c>
      <c r="T45" s="1021" t="s">
        <v>61</v>
      </c>
      <c r="U45" s="1023" t="s">
        <v>44</v>
      </c>
      <c r="V45" s="1023" t="s">
        <v>103</v>
      </c>
      <c r="W45" s="987" t="s">
        <v>46</v>
      </c>
      <c r="X45" s="151"/>
      <c r="Y45" s="429" t="s">
        <v>47</v>
      </c>
      <c r="Z45" s="427" t="e">
        <f t="shared" si="16"/>
        <v>#VALUE!</v>
      </c>
      <c r="AA45" s="151"/>
      <c r="AB45" s="150"/>
      <c r="AC45" s="153">
        <v>1520</v>
      </c>
      <c r="AD45" s="154">
        <v>550</v>
      </c>
      <c r="AE45" s="155" t="s">
        <v>38</v>
      </c>
      <c r="AF45" s="264" t="s">
        <v>38</v>
      </c>
      <c r="AG45" s="150">
        <v>18.170000000000002</v>
      </c>
      <c r="AJ45" s="156" t="str">
        <f t="shared" ref="AJ45:AJ46" si="17">CONCATENATE(U45,AK45,V45)</f>
        <v>HL2526</v>
      </c>
    </row>
    <row r="46" spans="1:36" s="156" customFormat="1" ht="10.5" thickBot="1" x14ac:dyDescent="0.25">
      <c r="A46" s="1115">
        <v>1</v>
      </c>
      <c r="B46" s="998"/>
      <c r="C46" s="579" t="s">
        <v>50</v>
      </c>
      <c r="D46" s="892" t="s">
        <v>99</v>
      </c>
      <c r="E46" s="580">
        <v>1</v>
      </c>
      <c r="F46" s="651" t="s">
        <v>53</v>
      </c>
      <c r="G46" s="1020">
        <v>83.65</v>
      </c>
      <c r="H46" s="1022">
        <v>180</v>
      </c>
      <c r="I46" s="1021" t="s">
        <v>100</v>
      </c>
      <c r="J46" s="627">
        <f>I46/9.81</f>
        <v>3360.0407747196737</v>
      </c>
      <c r="K46" s="582"/>
      <c r="L46" s="1119" t="s">
        <v>101</v>
      </c>
      <c r="M46" s="216"/>
      <c r="N46" s="579"/>
      <c r="O46" s="584"/>
      <c r="P46" s="584"/>
      <c r="Q46" s="584"/>
      <c r="R46" s="579"/>
      <c r="S46" s="216" t="s">
        <v>38</v>
      </c>
      <c r="T46" s="613" t="s">
        <v>61</v>
      </c>
      <c r="U46" s="1024" t="s">
        <v>44</v>
      </c>
      <c r="V46" s="1023" t="s">
        <v>103</v>
      </c>
      <c r="W46" s="1023" t="s">
        <v>46</v>
      </c>
      <c r="X46" s="499" t="s">
        <v>99</v>
      </c>
      <c r="Y46" s="429" t="s">
        <v>47</v>
      </c>
      <c r="Z46" s="427" t="e">
        <f t="shared" si="16"/>
        <v>#VALUE!</v>
      </c>
      <c r="AA46" s="579"/>
      <c r="AB46" s="216"/>
      <c r="AC46" s="585"/>
      <c r="AD46" s="586"/>
      <c r="AE46" s="587"/>
      <c r="AF46" s="597"/>
      <c r="AG46" s="597"/>
      <c r="AJ46" s="156" t="str">
        <f t="shared" si="17"/>
        <v>HL2526</v>
      </c>
    </row>
    <row r="47" spans="1:36" s="319" customFormat="1" ht="10.5" thickBot="1" x14ac:dyDescent="0.25">
      <c r="A47" s="1115"/>
      <c r="B47" s="1112"/>
      <c r="C47" s="320"/>
      <c r="D47" s="945"/>
      <c r="E47" s="324"/>
      <c r="F47" s="241"/>
      <c r="G47" s="246"/>
      <c r="H47" s="245"/>
      <c r="I47" s="241"/>
      <c r="J47" s="247"/>
      <c r="K47" s="241"/>
      <c r="L47" s="241"/>
      <c r="M47" s="246"/>
      <c r="N47" s="238"/>
      <c r="O47" s="248"/>
      <c r="P47" s="248"/>
      <c r="Q47" s="248"/>
      <c r="R47" s="238"/>
      <c r="S47" s="246"/>
      <c r="T47" s="241"/>
      <c r="U47" s="238"/>
      <c r="V47" s="238"/>
      <c r="W47" s="241"/>
      <c r="X47" s="501"/>
      <c r="Y47" s="415"/>
      <c r="Z47" s="417"/>
      <c r="AA47" s="238"/>
      <c r="AB47" s="246"/>
      <c r="AC47" s="250"/>
      <c r="AD47" s="251"/>
      <c r="AE47" s="460"/>
      <c r="AF47" s="451"/>
      <c r="AG47" s="451"/>
      <c r="AJ47" s="255"/>
    </row>
    <row r="48" spans="1:36" s="170" customFormat="1" ht="10.5" thickBot="1" x14ac:dyDescent="0.25">
      <c r="A48" s="1116">
        <v>1</v>
      </c>
      <c r="B48" s="1009"/>
      <c r="C48" s="162"/>
      <c r="D48" s="913" t="s">
        <v>104</v>
      </c>
      <c r="E48" s="161">
        <v>0</v>
      </c>
      <c r="F48" s="1117" t="s">
        <v>53</v>
      </c>
      <c r="G48" s="160" t="s">
        <v>38</v>
      </c>
      <c r="H48" s="161">
        <v>180</v>
      </c>
      <c r="I48" s="159" t="s">
        <v>100</v>
      </c>
      <c r="J48" s="556">
        <f>I48/9.81</f>
        <v>3360.0407747196737</v>
      </c>
      <c r="K48" s="159"/>
      <c r="L48" s="159" t="s">
        <v>101</v>
      </c>
      <c r="M48" s="160"/>
      <c r="N48" s="162"/>
      <c r="O48" s="163"/>
      <c r="P48" s="163"/>
      <c r="Q48" s="163"/>
      <c r="R48" s="162"/>
      <c r="S48" s="160" t="s">
        <v>38</v>
      </c>
      <c r="T48" s="1119" t="s">
        <v>61</v>
      </c>
      <c r="U48" s="1120" t="s">
        <v>44</v>
      </c>
      <c r="V48" s="1120" t="s">
        <v>105</v>
      </c>
      <c r="W48" s="162" t="s">
        <v>81</v>
      </c>
      <c r="X48" s="1120"/>
      <c r="Y48" s="418" t="s">
        <v>47</v>
      </c>
      <c r="Z48" s="419" t="e">
        <f t="shared" ref="Z48:Z50" si="18">Y48+366</f>
        <v>#VALUE!</v>
      </c>
      <c r="AA48" s="162"/>
      <c r="AB48" s="160"/>
      <c r="AC48" s="164">
        <v>1440</v>
      </c>
      <c r="AD48" s="154">
        <v>550</v>
      </c>
      <c r="AE48" s="166"/>
      <c r="AF48" s="161"/>
      <c r="AG48" s="161"/>
    </row>
    <row r="49" spans="1:36" s="156" customFormat="1" ht="10.5" thickBot="1" x14ac:dyDescent="0.25">
      <c r="A49" s="1115">
        <v>1</v>
      </c>
      <c r="B49" s="998"/>
      <c r="C49" s="151"/>
      <c r="D49" s="897" t="s">
        <v>104</v>
      </c>
      <c r="E49" s="148">
        <v>1</v>
      </c>
      <c r="F49" s="650" t="s">
        <v>53</v>
      </c>
      <c r="G49" s="1020">
        <v>78.930000000000007</v>
      </c>
      <c r="H49" s="1022">
        <v>180</v>
      </c>
      <c r="I49" s="1021" t="s">
        <v>100</v>
      </c>
      <c r="J49" s="884">
        <f>I49/9.81</f>
        <v>3360.0407747196737</v>
      </c>
      <c r="K49" s="149"/>
      <c r="L49" s="1119" t="s">
        <v>101</v>
      </c>
      <c r="M49" s="150"/>
      <c r="N49" s="151"/>
      <c r="O49" s="152"/>
      <c r="P49" s="152"/>
      <c r="Q49" s="152"/>
      <c r="R49" s="151"/>
      <c r="S49" s="150" t="s">
        <v>38</v>
      </c>
      <c r="T49" s="1021" t="s">
        <v>61</v>
      </c>
      <c r="U49" s="1023" t="s">
        <v>44</v>
      </c>
      <c r="V49" s="1023" t="s">
        <v>106</v>
      </c>
      <c r="W49" s="987" t="s">
        <v>46</v>
      </c>
      <c r="X49" s="151"/>
      <c r="Y49" s="429" t="s">
        <v>47</v>
      </c>
      <c r="Z49" s="427" t="e">
        <f t="shared" si="18"/>
        <v>#VALUE!</v>
      </c>
      <c r="AA49" s="151"/>
      <c r="AB49" s="150"/>
      <c r="AC49" s="153">
        <v>1440</v>
      </c>
      <c r="AD49" s="154">
        <v>550</v>
      </c>
      <c r="AE49" s="155" t="s">
        <v>38</v>
      </c>
      <c r="AF49" s="264" t="s">
        <v>38</v>
      </c>
      <c r="AG49" s="150">
        <v>18.170000000000002</v>
      </c>
      <c r="AJ49" s="156" t="str">
        <f t="shared" ref="AJ49:AJ50" si="19">CONCATENATE(U49,AK49,V49)</f>
        <v>HL2528</v>
      </c>
    </row>
    <row r="50" spans="1:36" s="156" customFormat="1" ht="10.5" thickBot="1" x14ac:dyDescent="0.25">
      <c r="A50" s="1115">
        <v>1</v>
      </c>
      <c r="B50" s="998"/>
      <c r="C50" s="579" t="s">
        <v>50</v>
      </c>
      <c r="D50" s="892" t="s">
        <v>104</v>
      </c>
      <c r="E50" s="580">
        <v>1</v>
      </c>
      <c r="F50" s="651" t="s">
        <v>53</v>
      </c>
      <c r="G50" s="1020">
        <v>78.930000000000007</v>
      </c>
      <c r="H50" s="1022">
        <v>180</v>
      </c>
      <c r="I50" s="1021" t="s">
        <v>100</v>
      </c>
      <c r="J50" s="627">
        <f>I50/9.81</f>
        <v>3360.0407747196737</v>
      </c>
      <c r="K50" s="582"/>
      <c r="L50" s="1119" t="s">
        <v>101</v>
      </c>
      <c r="M50" s="216"/>
      <c r="N50" s="579"/>
      <c r="O50" s="584"/>
      <c r="P50" s="584"/>
      <c r="Q50" s="584"/>
      <c r="R50" s="579"/>
      <c r="S50" s="216" t="s">
        <v>38</v>
      </c>
      <c r="T50" s="613" t="s">
        <v>61</v>
      </c>
      <c r="U50" s="1024" t="s">
        <v>44</v>
      </c>
      <c r="V50" s="1023" t="s">
        <v>106</v>
      </c>
      <c r="W50" s="1023" t="s">
        <v>46</v>
      </c>
      <c r="X50" s="499" t="s">
        <v>104</v>
      </c>
      <c r="Y50" s="429" t="s">
        <v>47</v>
      </c>
      <c r="Z50" s="427" t="e">
        <f t="shared" si="18"/>
        <v>#VALUE!</v>
      </c>
      <c r="AA50" s="579"/>
      <c r="AB50" s="216"/>
      <c r="AC50" s="585"/>
      <c r="AD50" s="586"/>
      <c r="AE50" s="587"/>
      <c r="AF50" s="597"/>
      <c r="AG50" s="597"/>
      <c r="AJ50" s="156" t="str">
        <f t="shared" si="19"/>
        <v>HL2528</v>
      </c>
    </row>
    <row r="51" spans="1:36" s="156" customFormat="1" ht="10.5" thickBot="1" x14ac:dyDescent="0.25">
      <c r="A51" s="1115"/>
      <c r="B51" s="998"/>
      <c r="C51" s="151"/>
      <c r="D51" s="945"/>
      <c r="E51" s="198"/>
      <c r="F51" s="650"/>
      <c r="G51" s="150"/>
      <c r="H51" s="148"/>
      <c r="I51" s="149"/>
      <c r="J51" s="440"/>
      <c r="K51" s="149"/>
      <c r="L51" s="149"/>
      <c r="M51" s="150"/>
      <c r="N51" s="151"/>
      <c r="O51" s="152"/>
      <c r="P51" s="152"/>
      <c r="Q51" s="152"/>
      <c r="R51" s="151"/>
      <c r="S51" s="150"/>
      <c r="T51" s="149"/>
      <c r="U51" s="151"/>
      <c r="V51" s="151"/>
      <c r="W51" s="151"/>
      <c r="X51" s="508"/>
      <c r="Y51" s="429"/>
      <c r="Z51" s="427"/>
      <c r="AA51" s="151"/>
      <c r="AB51" s="150"/>
      <c r="AC51" s="153"/>
      <c r="AD51" s="154"/>
      <c r="AE51" s="155"/>
      <c r="AF51" s="441"/>
      <c r="AG51" s="441"/>
    </row>
    <row r="52" spans="1:36" s="170" customFormat="1" ht="10.5" thickBot="1" x14ac:dyDescent="0.25">
      <c r="A52" s="1116">
        <v>1</v>
      </c>
      <c r="B52" s="1009"/>
      <c r="C52" s="162"/>
      <c r="D52" s="913" t="s">
        <v>107</v>
      </c>
      <c r="E52" s="161">
        <v>0</v>
      </c>
      <c r="F52" s="1117" t="s">
        <v>53</v>
      </c>
      <c r="G52" s="160" t="s">
        <v>38</v>
      </c>
      <c r="H52" s="161">
        <v>180</v>
      </c>
      <c r="I52" s="159" t="s">
        <v>100</v>
      </c>
      <c r="J52" s="556">
        <f>I52/9.81</f>
        <v>3360.0407747196737</v>
      </c>
      <c r="K52" s="159"/>
      <c r="L52" s="159" t="s">
        <v>101</v>
      </c>
      <c r="M52" s="160"/>
      <c r="N52" s="162"/>
      <c r="O52" s="163"/>
      <c r="P52" s="163"/>
      <c r="Q52" s="163"/>
      <c r="R52" s="162"/>
      <c r="S52" s="160" t="s">
        <v>38</v>
      </c>
      <c r="T52" s="1119" t="s">
        <v>61</v>
      </c>
      <c r="U52" s="1120" t="s">
        <v>44</v>
      </c>
      <c r="V52" s="1120" t="s">
        <v>108</v>
      </c>
      <c r="W52" s="1120" t="s">
        <v>81</v>
      </c>
      <c r="X52" s="1120"/>
      <c r="Y52" s="418" t="s">
        <v>47</v>
      </c>
      <c r="Z52" s="419" t="e">
        <f t="shared" ref="Z52:Z54" si="20">Y52+366</f>
        <v>#VALUE!</v>
      </c>
      <c r="AA52" s="162"/>
      <c r="AB52" s="160"/>
      <c r="AC52" s="164">
        <v>1330</v>
      </c>
      <c r="AD52" s="154">
        <v>550</v>
      </c>
      <c r="AE52" s="166"/>
      <c r="AF52" s="161"/>
      <c r="AG52" s="161"/>
    </row>
    <row r="53" spans="1:36" s="156" customFormat="1" ht="10.5" thickBot="1" x14ac:dyDescent="0.25">
      <c r="A53" s="1115">
        <v>1</v>
      </c>
      <c r="B53" s="998"/>
      <c r="C53" s="151"/>
      <c r="D53" s="897" t="s">
        <v>107</v>
      </c>
      <c r="E53" s="148">
        <v>1</v>
      </c>
      <c r="F53" s="650" t="s">
        <v>53</v>
      </c>
      <c r="G53" s="1020">
        <v>73.16</v>
      </c>
      <c r="H53" s="1022">
        <v>180</v>
      </c>
      <c r="I53" s="1021" t="s">
        <v>100</v>
      </c>
      <c r="J53" s="884">
        <f>I53/9.81</f>
        <v>3360.0407747196737</v>
      </c>
      <c r="K53" s="149"/>
      <c r="L53" s="1119" t="s">
        <v>101</v>
      </c>
      <c r="M53" s="150"/>
      <c r="N53" s="151"/>
      <c r="O53" s="152"/>
      <c r="P53" s="152"/>
      <c r="Q53" s="152"/>
      <c r="R53" s="151"/>
      <c r="S53" s="150" t="s">
        <v>38</v>
      </c>
      <c r="T53" s="1021" t="s">
        <v>61</v>
      </c>
      <c r="U53" s="1023" t="s">
        <v>44</v>
      </c>
      <c r="V53" s="1023" t="s">
        <v>109</v>
      </c>
      <c r="W53" s="1023" t="s">
        <v>46</v>
      </c>
      <c r="X53" s="151"/>
      <c r="Y53" s="429" t="s">
        <v>47</v>
      </c>
      <c r="Z53" s="427" t="e">
        <f t="shared" si="20"/>
        <v>#VALUE!</v>
      </c>
      <c r="AA53" s="151"/>
      <c r="AB53" s="150"/>
      <c r="AC53" s="153">
        <v>1330</v>
      </c>
      <c r="AD53" s="154">
        <v>550</v>
      </c>
      <c r="AE53" s="155" t="s">
        <v>38</v>
      </c>
      <c r="AF53" s="264" t="s">
        <v>38</v>
      </c>
      <c r="AG53" s="150">
        <v>18.170000000000002</v>
      </c>
      <c r="AJ53" s="156" t="str">
        <f t="shared" ref="AJ53:AJ54" si="21">CONCATENATE(U53,AK53,V53)</f>
        <v>HL2530</v>
      </c>
    </row>
    <row r="54" spans="1:36" s="156" customFormat="1" ht="10.5" thickBot="1" x14ac:dyDescent="0.25">
      <c r="A54" s="1115">
        <v>1</v>
      </c>
      <c r="B54" s="998"/>
      <c r="C54" s="579" t="s">
        <v>50</v>
      </c>
      <c r="D54" s="892" t="s">
        <v>107</v>
      </c>
      <c r="E54" s="580">
        <v>1</v>
      </c>
      <c r="F54" s="651" t="s">
        <v>53</v>
      </c>
      <c r="G54" s="1020">
        <v>73.16</v>
      </c>
      <c r="H54" s="1022">
        <v>180</v>
      </c>
      <c r="I54" s="1021" t="s">
        <v>100</v>
      </c>
      <c r="J54" s="627">
        <f>I54/9.81</f>
        <v>3360.0407747196737</v>
      </c>
      <c r="K54" s="582"/>
      <c r="L54" s="1119" t="s">
        <v>101</v>
      </c>
      <c r="M54" s="216"/>
      <c r="N54" s="579"/>
      <c r="O54" s="584"/>
      <c r="P54" s="584"/>
      <c r="Q54" s="584"/>
      <c r="R54" s="579"/>
      <c r="S54" s="216" t="s">
        <v>38</v>
      </c>
      <c r="T54" s="613" t="s">
        <v>61</v>
      </c>
      <c r="U54" s="1024" t="s">
        <v>44</v>
      </c>
      <c r="V54" s="1023" t="s">
        <v>109</v>
      </c>
      <c r="W54" s="1023" t="s">
        <v>46</v>
      </c>
      <c r="X54" s="499" t="s">
        <v>107</v>
      </c>
      <c r="Y54" s="429" t="s">
        <v>47</v>
      </c>
      <c r="Z54" s="427" t="e">
        <f t="shared" si="20"/>
        <v>#VALUE!</v>
      </c>
      <c r="AA54" s="579"/>
      <c r="AB54" s="216"/>
      <c r="AC54" s="585"/>
      <c r="AD54" s="586"/>
      <c r="AE54" s="587"/>
      <c r="AF54" s="597"/>
      <c r="AG54" s="597"/>
      <c r="AJ54" s="156" t="str">
        <f t="shared" si="21"/>
        <v>HL2530</v>
      </c>
    </row>
    <row r="55" spans="1:36" s="156" customFormat="1" ht="10.5" thickBot="1" x14ac:dyDescent="0.25">
      <c r="A55" s="1115"/>
      <c r="B55" s="998"/>
      <c r="C55" s="151"/>
      <c r="D55" s="945"/>
      <c r="E55" s="198"/>
      <c r="F55" s="650"/>
      <c r="G55" s="150"/>
      <c r="H55" s="148"/>
      <c r="I55" s="149"/>
      <c r="J55" s="440"/>
      <c r="K55" s="149"/>
      <c r="L55" s="149"/>
      <c r="M55" s="150"/>
      <c r="N55" s="151"/>
      <c r="O55" s="152"/>
      <c r="P55" s="152"/>
      <c r="Q55" s="152"/>
      <c r="R55" s="151"/>
      <c r="S55" s="150"/>
      <c r="T55" s="149"/>
      <c r="U55" s="151"/>
      <c r="V55" s="151"/>
      <c r="W55" s="151"/>
      <c r="X55" s="508"/>
      <c r="Y55" s="429"/>
      <c r="Z55" s="427"/>
      <c r="AA55" s="151"/>
      <c r="AB55" s="150"/>
      <c r="AC55" s="153"/>
      <c r="AD55" s="154"/>
      <c r="AE55" s="155"/>
      <c r="AF55" s="441"/>
      <c r="AG55" s="441"/>
    </row>
    <row r="56" spans="1:36" s="170" customFormat="1" ht="10.5" thickBot="1" x14ac:dyDescent="0.25">
      <c r="A56" s="1116">
        <v>1</v>
      </c>
      <c r="B56" s="1009"/>
      <c r="C56" s="162"/>
      <c r="D56" s="913" t="s">
        <v>110</v>
      </c>
      <c r="E56" s="161">
        <v>0</v>
      </c>
      <c r="F56" s="1117" t="s">
        <v>53</v>
      </c>
      <c r="G56" s="160" t="s">
        <v>38</v>
      </c>
      <c r="H56" s="161">
        <v>180</v>
      </c>
      <c r="I56" s="159" t="s">
        <v>100</v>
      </c>
      <c r="J56" s="556">
        <f>I56/9.81</f>
        <v>3360.0407747196737</v>
      </c>
      <c r="K56" s="159"/>
      <c r="L56" s="159" t="s">
        <v>101</v>
      </c>
      <c r="M56" s="160"/>
      <c r="N56" s="162"/>
      <c r="O56" s="163"/>
      <c r="P56" s="163"/>
      <c r="Q56" s="163"/>
      <c r="R56" s="162"/>
      <c r="S56" s="160" t="s">
        <v>38</v>
      </c>
      <c r="T56" s="1119" t="s">
        <v>61</v>
      </c>
      <c r="U56" s="1120" t="s">
        <v>44</v>
      </c>
      <c r="V56" s="1120" t="s">
        <v>111</v>
      </c>
      <c r="W56" s="1120" t="s">
        <v>81</v>
      </c>
      <c r="X56" s="1120"/>
      <c r="Y56" s="418" t="s">
        <v>47</v>
      </c>
      <c r="Z56" s="419" t="e">
        <f t="shared" ref="Z56:Z58" si="22">Y56+366</f>
        <v>#VALUE!</v>
      </c>
      <c r="AA56" s="162"/>
      <c r="AB56" s="160"/>
      <c r="AC56" s="164">
        <v>1330</v>
      </c>
      <c r="AD56" s="154">
        <v>550</v>
      </c>
      <c r="AE56" s="166"/>
      <c r="AF56" s="161"/>
      <c r="AG56" s="161"/>
    </row>
    <row r="57" spans="1:36" s="156" customFormat="1" ht="10.5" thickBot="1" x14ac:dyDescent="0.25">
      <c r="A57" s="1115">
        <v>1</v>
      </c>
      <c r="B57" s="998"/>
      <c r="C57" s="151"/>
      <c r="D57" s="897" t="s">
        <v>110</v>
      </c>
      <c r="E57" s="148">
        <v>1</v>
      </c>
      <c r="F57" s="650" t="s">
        <v>53</v>
      </c>
      <c r="G57" s="1020">
        <v>81.84</v>
      </c>
      <c r="H57" s="1022">
        <v>180</v>
      </c>
      <c r="I57" s="1021" t="s">
        <v>100</v>
      </c>
      <c r="J57" s="884">
        <f>I57/9.81</f>
        <v>3360.0407747196737</v>
      </c>
      <c r="K57" s="149"/>
      <c r="L57" s="1119" t="s">
        <v>101</v>
      </c>
      <c r="M57" s="150"/>
      <c r="N57" s="151"/>
      <c r="O57" s="152"/>
      <c r="P57" s="152"/>
      <c r="Q57" s="152"/>
      <c r="R57" s="151"/>
      <c r="S57" s="150" t="s">
        <v>38</v>
      </c>
      <c r="T57" s="1021" t="s">
        <v>61</v>
      </c>
      <c r="U57" s="1023" t="s">
        <v>44</v>
      </c>
      <c r="V57" s="1023" t="s">
        <v>112</v>
      </c>
      <c r="W57" s="1023" t="s">
        <v>46</v>
      </c>
      <c r="X57" s="151"/>
      <c r="Y57" s="429" t="s">
        <v>47</v>
      </c>
      <c r="Z57" s="427" t="e">
        <f t="shared" si="22"/>
        <v>#VALUE!</v>
      </c>
      <c r="AA57" s="151"/>
      <c r="AB57" s="150"/>
      <c r="AC57" s="153">
        <v>1330</v>
      </c>
      <c r="AD57" s="154">
        <v>550</v>
      </c>
      <c r="AE57" s="155" t="s">
        <v>38</v>
      </c>
      <c r="AF57" s="264" t="s">
        <v>38</v>
      </c>
      <c r="AG57" s="150">
        <v>18.170000000000002</v>
      </c>
      <c r="AJ57" s="156" t="str">
        <f t="shared" ref="AJ57:AJ58" si="23">CONCATENATE(U57,AK57,V57)</f>
        <v>HL2532</v>
      </c>
    </row>
    <row r="58" spans="1:36" s="156" customFormat="1" ht="10.5" thickBot="1" x14ac:dyDescent="0.25">
      <c r="A58" s="1115">
        <v>1</v>
      </c>
      <c r="B58" s="998"/>
      <c r="C58" s="579" t="s">
        <v>50</v>
      </c>
      <c r="D58" s="892" t="s">
        <v>110</v>
      </c>
      <c r="E58" s="580">
        <v>1</v>
      </c>
      <c r="F58" s="651" t="s">
        <v>53</v>
      </c>
      <c r="G58" s="1020">
        <v>81.84</v>
      </c>
      <c r="H58" s="1022">
        <v>180</v>
      </c>
      <c r="I58" s="1021" t="s">
        <v>100</v>
      </c>
      <c r="J58" s="627">
        <f>I58/9.81</f>
        <v>3360.0407747196737</v>
      </c>
      <c r="K58" s="582"/>
      <c r="L58" s="1119" t="s">
        <v>101</v>
      </c>
      <c r="M58" s="216"/>
      <c r="N58" s="579"/>
      <c r="O58" s="584"/>
      <c r="P58" s="584"/>
      <c r="Q58" s="584"/>
      <c r="R58" s="579"/>
      <c r="S58" s="216" t="s">
        <v>38</v>
      </c>
      <c r="T58" s="613" t="s">
        <v>61</v>
      </c>
      <c r="U58" s="1024" t="s">
        <v>44</v>
      </c>
      <c r="V58" s="1023" t="s">
        <v>112</v>
      </c>
      <c r="W58" s="1023" t="s">
        <v>46</v>
      </c>
      <c r="X58" s="499" t="s">
        <v>110</v>
      </c>
      <c r="Y58" s="429" t="s">
        <v>47</v>
      </c>
      <c r="Z58" s="427" t="e">
        <f t="shared" si="22"/>
        <v>#VALUE!</v>
      </c>
      <c r="AA58" s="579"/>
      <c r="AB58" s="216"/>
      <c r="AC58" s="585"/>
      <c r="AD58" s="586"/>
      <c r="AE58" s="587"/>
      <c r="AF58" s="597"/>
      <c r="AG58" s="597"/>
      <c r="AJ58" s="156" t="str">
        <f t="shared" si="23"/>
        <v>HL2532</v>
      </c>
    </row>
    <row r="59" spans="1:36" s="156" customFormat="1" ht="10.5" thickBot="1" x14ac:dyDescent="0.25">
      <c r="A59" s="1115"/>
      <c r="B59" s="998"/>
      <c r="C59" s="151"/>
      <c r="D59" s="945"/>
      <c r="E59" s="198"/>
      <c r="F59" s="650"/>
      <c r="G59" s="150"/>
      <c r="H59" s="148"/>
      <c r="I59" s="149"/>
      <c r="J59" s="440"/>
      <c r="K59" s="149"/>
      <c r="L59" s="149"/>
      <c r="M59" s="150"/>
      <c r="N59" s="151"/>
      <c r="O59" s="152"/>
      <c r="P59" s="152"/>
      <c r="Q59" s="152"/>
      <c r="R59" s="151"/>
      <c r="S59" s="150"/>
      <c r="T59" s="149"/>
      <c r="U59" s="151"/>
      <c r="V59" s="151"/>
      <c r="W59" s="151"/>
      <c r="X59" s="508"/>
      <c r="Y59" s="429"/>
      <c r="Z59" s="427"/>
      <c r="AA59" s="151"/>
      <c r="AB59" s="150"/>
      <c r="AC59" s="153"/>
      <c r="AD59" s="154"/>
      <c r="AE59" s="155"/>
      <c r="AF59" s="441"/>
      <c r="AG59" s="441"/>
    </row>
    <row r="60" spans="1:36" s="170" customFormat="1" ht="10.5" thickBot="1" x14ac:dyDescent="0.25">
      <c r="A60" s="1116">
        <v>1</v>
      </c>
      <c r="B60" s="1132" t="s">
        <v>113</v>
      </c>
      <c r="C60" s="162"/>
      <c r="D60" s="913" t="s">
        <v>114</v>
      </c>
      <c r="E60" s="161">
        <v>0</v>
      </c>
      <c r="F60" s="1117" t="s">
        <v>53</v>
      </c>
      <c r="G60" s="160" t="s">
        <v>38</v>
      </c>
      <c r="H60" s="161">
        <v>180</v>
      </c>
      <c r="I60" s="159" t="s">
        <v>100</v>
      </c>
      <c r="J60" s="556">
        <f>I60/9.81</f>
        <v>3360.0407747196737</v>
      </c>
      <c r="K60" s="159"/>
      <c r="L60" s="159" t="s">
        <v>101</v>
      </c>
      <c r="M60" s="160"/>
      <c r="N60" s="162"/>
      <c r="O60" s="163"/>
      <c r="P60" s="163"/>
      <c r="Q60" s="163"/>
      <c r="R60" s="162"/>
      <c r="S60" s="160" t="s">
        <v>38</v>
      </c>
      <c r="T60" s="1119" t="s">
        <v>61</v>
      </c>
      <c r="U60" s="1120" t="s">
        <v>44</v>
      </c>
      <c r="V60" s="1120" t="s">
        <v>115</v>
      </c>
      <c r="W60" s="1120" t="s">
        <v>116</v>
      </c>
      <c r="X60" s="1120"/>
      <c r="Y60" s="418" t="s">
        <v>47</v>
      </c>
      <c r="Z60" s="419" t="e">
        <f t="shared" ref="Z60:Z62" si="24">Y60+366</f>
        <v>#VALUE!</v>
      </c>
      <c r="AA60" s="162"/>
      <c r="AB60" s="160"/>
      <c r="AC60" s="164"/>
      <c r="AD60" s="154">
        <v>550</v>
      </c>
      <c r="AE60" s="166"/>
      <c r="AF60" s="161"/>
      <c r="AG60" s="161"/>
    </row>
    <row r="61" spans="1:36" s="156" customFormat="1" ht="10.5" thickBot="1" x14ac:dyDescent="0.25">
      <c r="A61" s="1115">
        <v>1</v>
      </c>
      <c r="B61" s="998">
        <v>11</v>
      </c>
      <c r="C61" s="151"/>
      <c r="D61" s="897" t="s">
        <v>114</v>
      </c>
      <c r="E61" s="148">
        <v>1</v>
      </c>
      <c r="F61" s="650" t="s">
        <v>53</v>
      </c>
      <c r="G61" s="1020">
        <v>76.563999999999993</v>
      </c>
      <c r="H61" s="1022">
        <v>180</v>
      </c>
      <c r="I61" s="1021" t="s">
        <v>100</v>
      </c>
      <c r="J61" s="884">
        <f>I61/9.81</f>
        <v>3360.0407747196737</v>
      </c>
      <c r="K61" s="149"/>
      <c r="L61" s="1119" t="s">
        <v>101</v>
      </c>
      <c r="M61" s="150"/>
      <c r="N61" s="151"/>
      <c r="O61" s="152"/>
      <c r="P61" s="152"/>
      <c r="Q61" s="152"/>
      <c r="R61" s="151"/>
      <c r="S61" s="150" t="s">
        <v>38</v>
      </c>
      <c r="T61" s="1021" t="s">
        <v>61</v>
      </c>
      <c r="U61" s="1023" t="s">
        <v>44</v>
      </c>
      <c r="V61" s="1023" t="s">
        <v>117</v>
      </c>
      <c r="W61" s="1023" t="s">
        <v>46</v>
      </c>
      <c r="X61" s="151"/>
      <c r="Y61" s="429" t="s">
        <v>47</v>
      </c>
      <c r="Z61" s="427" t="e">
        <f t="shared" si="24"/>
        <v>#VALUE!</v>
      </c>
      <c r="AA61" s="151"/>
      <c r="AB61" s="150"/>
      <c r="AC61" s="153"/>
      <c r="AD61" s="154">
        <v>550</v>
      </c>
      <c r="AE61" s="155" t="s">
        <v>38</v>
      </c>
      <c r="AF61" s="264" t="s">
        <v>38</v>
      </c>
      <c r="AG61" s="150">
        <v>18.170000000000002</v>
      </c>
      <c r="AJ61" s="156" t="str">
        <f t="shared" ref="AJ61:AJ62" si="25">CONCATENATE(U61,AK61,V61)</f>
        <v>HL2534</v>
      </c>
    </row>
    <row r="62" spans="1:36" s="156" customFormat="1" ht="10.5" thickBot="1" x14ac:dyDescent="0.25">
      <c r="A62" s="1115">
        <v>1</v>
      </c>
      <c r="B62" s="998">
        <v>11</v>
      </c>
      <c r="C62" s="579" t="s">
        <v>50</v>
      </c>
      <c r="D62" s="892" t="s">
        <v>114</v>
      </c>
      <c r="E62" s="580">
        <v>1</v>
      </c>
      <c r="F62" s="651" t="s">
        <v>53</v>
      </c>
      <c r="G62" s="1020">
        <v>76.563999999999993</v>
      </c>
      <c r="H62" s="1022">
        <v>180</v>
      </c>
      <c r="I62" s="1021" t="s">
        <v>100</v>
      </c>
      <c r="J62" s="627">
        <f>I62/9.81</f>
        <v>3360.0407747196737</v>
      </c>
      <c r="K62" s="582"/>
      <c r="L62" s="1119" t="s">
        <v>101</v>
      </c>
      <c r="M62" s="216"/>
      <c r="N62" s="579"/>
      <c r="O62" s="584"/>
      <c r="P62" s="584"/>
      <c r="Q62" s="584"/>
      <c r="R62" s="579"/>
      <c r="S62" s="216" t="s">
        <v>38</v>
      </c>
      <c r="T62" s="613" t="s">
        <v>61</v>
      </c>
      <c r="U62" s="1024" t="s">
        <v>44</v>
      </c>
      <c r="V62" s="1023" t="s">
        <v>117</v>
      </c>
      <c r="W62" s="1023" t="s">
        <v>46</v>
      </c>
      <c r="X62" s="499" t="s">
        <v>114</v>
      </c>
      <c r="Y62" s="429" t="s">
        <v>47</v>
      </c>
      <c r="Z62" s="427" t="e">
        <f t="shared" si="24"/>
        <v>#VALUE!</v>
      </c>
      <c r="AA62" s="579"/>
      <c r="AB62" s="216"/>
      <c r="AC62" s="585"/>
      <c r="AD62" s="586"/>
      <c r="AE62" s="587"/>
      <c r="AF62" s="597"/>
      <c r="AG62" s="597"/>
      <c r="AJ62" s="156" t="str">
        <f t="shared" si="25"/>
        <v>HL2534</v>
      </c>
    </row>
    <row r="63" spans="1:36" s="319" customFormat="1" ht="10.5" thickBot="1" x14ac:dyDescent="0.25">
      <c r="A63" s="1115"/>
      <c r="B63" s="1112"/>
      <c r="C63" s="320"/>
      <c r="D63" s="945"/>
      <c r="E63" s="324"/>
      <c r="F63" s="241"/>
      <c r="G63" s="246"/>
      <c r="H63" s="245"/>
      <c r="I63" s="241"/>
      <c r="J63" s="247"/>
      <c r="K63" s="241"/>
      <c r="L63" s="241"/>
      <c r="M63" s="246"/>
      <c r="N63" s="238"/>
      <c r="O63" s="248"/>
      <c r="P63" s="248"/>
      <c r="Q63" s="248"/>
      <c r="R63" s="238"/>
      <c r="S63" s="246"/>
      <c r="T63" s="241"/>
      <c r="U63" s="238"/>
      <c r="V63" s="238"/>
      <c r="W63" s="241"/>
      <c r="X63" s="501"/>
      <c r="Y63" s="415"/>
      <c r="Z63" s="417"/>
      <c r="AA63" s="238"/>
      <c r="AB63" s="246"/>
      <c r="AC63" s="250"/>
      <c r="AD63" s="251"/>
      <c r="AE63" s="460"/>
      <c r="AF63" s="451"/>
      <c r="AG63" s="451"/>
      <c r="AJ63" s="255"/>
    </row>
    <row r="64" spans="1:36" s="319" customFormat="1" ht="10.5" thickBot="1" x14ac:dyDescent="0.25">
      <c r="A64" s="1115"/>
      <c r="B64" s="1112"/>
      <c r="C64" s="320"/>
      <c r="D64" s="945"/>
      <c r="E64" s="324"/>
      <c r="F64" s="241"/>
      <c r="G64" s="246"/>
      <c r="H64" s="245"/>
      <c r="I64" s="241"/>
      <c r="J64" s="247"/>
      <c r="K64" s="241"/>
      <c r="L64" s="241"/>
      <c r="M64" s="246"/>
      <c r="N64" s="238"/>
      <c r="O64" s="248"/>
      <c r="P64" s="248"/>
      <c r="Q64" s="248"/>
      <c r="R64" s="238"/>
      <c r="S64" s="246"/>
      <c r="T64" s="241"/>
      <c r="U64" s="238"/>
      <c r="V64" s="238"/>
      <c r="W64" s="241"/>
      <c r="X64" s="501"/>
      <c r="Y64" s="415"/>
      <c r="Z64" s="417"/>
      <c r="AA64" s="238"/>
      <c r="AB64" s="246"/>
      <c r="AC64" s="250"/>
      <c r="AD64" s="251"/>
      <c r="AE64" s="460"/>
      <c r="AF64" s="451"/>
      <c r="AG64" s="451"/>
      <c r="AJ64" s="255"/>
    </row>
    <row r="65" spans="1:36" s="170" customFormat="1" ht="10.5" thickBot="1" x14ac:dyDescent="0.25">
      <c r="A65" s="1116">
        <v>1</v>
      </c>
      <c r="B65" s="1009"/>
      <c r="C65" s="162"/>
      <c r="D65" s="913" t="s">
        <v>118</v>
      </c>
      <c r="E65" s="161">
        <v>0</v>
      </c>
      <c r="F65" s="1117" t="s">
        <v>53</v>
      </c>
      <c r="G65" s="160" t="s">
        <v>38</v>
      </c>
      <c r="H65" s="161">
        <v>180</v>
      </c>
      <c r="I65" s="159" t="s">
        <v>100</v>
      </c>
      <c r="J65" s="556">
        <f>I65/9.81</f>
        <v>3360.0407747196737</v>
      </c>
      <c r="K65" s="159"/>
      <c r="L65" s="159"/>
      <c r="M65" s="160"/>
      <c r="N65" s="162"/>
      <c r="O65" s="163"/>
      <c r="P65" s="163"/>
      <c r="Q65" s="163"/>
      <c r="R65" s="162"/>
      <c r="S65" s="160" t="s">
        <v>38</v>
      </c>
      <c r="T65" s="1119" t="s">
        <v>61</v>
      </c>
      <c r="U65" s="1120" t="s">
        <v>44</v>
      </c>
      <c r="V65" s="1120"/>
      <c r="W65" s="1120" t="s">
        <v>81</v>
      </c>
      <c r="X65" s="1120"/>
      <c r="Y65" s="418" t="s">
        <v>47</v>
      </c>
      <c r="Z65" s="419" t="e">
        <f t="shared" ref="Z65:Z67" si="26">Y65+366</f>
        <v>#VALUE!</v>
      </c>
      <c r="AA65" s="162"/>
      <c r="AB65" s="160"/>
      <c r="AC65" s="164">
        <v>1490</v>
      </c>
      <c r="AD65" s="154"/>
      <c r="AE65" s="166"/>
      <c r="AF65" s="161"/>
      <c r="AG65" s="161"/>
    </row>
    <row r="66" spans="1:36" s="156" customFormat="1" ht="10.5" thickBot="1" x14ac:dyDescent="0.25">
      <c r="A66" s="1115">
        <v>1</v>
      </c>
      <c r="B66" s="998"/>
      <c r="C66" s="151"/>
      <c r="D66" s="897" t="s">
        <v>118</v>
      </c>
      <c r="E66" s="148">
        <v>1</v>
      </c>
      <c r="F66" s="650" t="s">
        <v>53</v>
      </c>
      <c r="G66" s="1020">
        <v>38.340000000000003</v>
      </c>
      <c r="H66" s="1022">
        <v>180</v>
      </c>
      <c r="I66" s="1021" t="s">
        <v>100</v>
      </c>
      <c r="J66" s="884">
        <f>I66/9.81</f>
        <v>3360.0407747196737</v>
      </c>
      <c r="K66" s="149"/>
      <c r="L66" s="1119"/>
      <c r="M66" s="150"/>
      <c r="N66" s="151"/>
      <c r="O66" s="152"/>
      <c r="P66" s="152"/>
      <c r="Q66" s="152"/>
      <c r="R66" s="151"/>
      <c r="S66" s="150" t="s">
        <v>38</v>
      </c>
      <c r="T66" s="1021" t="s">
        <v>61</v>
      </c>
      <c r="U66" s="1023" t="s">
        <v>44</v>
      </c>
      <c r="V66" s="1023" t="s">
        <v>119</v>
      </c>
      <c r="W66" s="1023" t="s">
        <v>46</v>
      </c>
      <c r="X66" s="151"/>
      <c r="Y66" s="429" t="s">
        <v>47</v>
      </c>
      <c r="Z66" s="427" t="e">
        <f t="shared" si="26"/>
        <v>#VALUE!</v>
      </c>
      <c r="AA66" s="151"/>
      <c r="AB66" s="150"/>
      <c r="AC66" s="153">
        <v>1490</v>
      </c>
      <c r="AD66" s="154"/>
      <c r="AE66" s="155" t="s">
        <v>38</v>
      </c>
      <c r="AF66" s="264" t="s">
        <v>38</v>
      </c>
      <c r="AG66" s="150">
        <v>18.170000000000002</v>
      </c>
      <c r="AJ66" s="156" t="str">
        <f t="shared" ref="AJ66:AJ67" si="27">CONCATENATE(U66,AK66,V66)</f>
        <v>HL2500</v>
      </c>
    </row>
    <row r="67" spans="1:36" s="156" customFormat="1" ht="10.5" thickBot="1" x14ac:dyDescent="0.25">
      <c r="A67" s="1115">
        <v>1</v>
      </c>
      <c r="B67" s="998"/>
      <c r="C67" s="579" t="s">
        <v>50</v>
      </c>
      <c r="D67" s="892" t="s">
        <v>118</v>
      </c>
      <c r="E67" s="580">
        <v>1</v>
      </c>
      <c r="F67" s="651" t="s">
        <v>53</v>
      </c>
      <c r="G67" s="1020">
        <v>38.340000000000003</v>
      </c>
      <c r="H67" s="1022">
        <v>180</v>
      </c>
      <c r="I67" s="1021" t="s">
        <v>100</v>
      </c>
      <c r="J67" s="627">
        <f>I67/9.81</f>
        <v>3360.0407747196737</v>
      </c>
      <c r="K67" s="582"/>
      <c r="L67" s="1119"/>
      <c r="M67" s="216"/>
      <c r="N67" s="579"/>
      <c r="O67" s="584"/>
      <c r="P67" s="584"/>
      <c r="Q67" s="584"/>
      <c r="R67" s="579"/>
      <c r="S67" s="216" t="s">
        <v>38</v>
      </c>
      <c r="T67" s="613" t="s">
        <v>61</v>
      </c>
      <c r="U67" s="1024" t="s">
        <v>44</v>
      </c>
      <c r="V67" s="1023" t="s">
        <v>119</v>
      </c>
      <c r="W67" s="1023" t="s">
        <v>46</v>
      </c>
      <c r="X67" s="499" t="s">
        <v>118</v>
      </c>
      <c r="Y67" s="429" t="s">
        <v>47</v>
      </c>
      <c r="Z67" s="427" t="e">
        <f t="shared" si="26"/>
        <v>#VALUE!</v>
      </c>
      <c r="AA67" s="579"/>
      <c r="AB67" s="216"/>
      <c r="AC67" s="585"/>
      <c r="AD67" s="586"/>
      <c r="AE67" s="587"/>
      <c r="AF67" s="597"/>
      <c r="AG67" s="597"/>
      <c r="AJ67" s="156" t="str">
        <f t="shared" si="27"/>
        <v>HL2500</v>
      </c>
    </row>
    <row r="68" spans="1:36" s="319" customFormat="1" ht="10.5" thickBot="1" x14ac:dyDescent="0.25">
      <c r="A68" s="1115"/>
      <c r="B68" s="1044"/>
      <c r="C68" s="320"/>
      <c r="D68" s="945"/>
      <c r="E68" s="324"/>
      <c r="F68" s="241"/>
      <c r="G68" s="246"/>
      <c r="H68" s="245"/>
      <c r="I68" s="241"/>
      <c r="J68" s="247"/>
      <c r="K68" s="241"/>
      <c r="L68" s="241"/>
      <c r="M68" s="246"/>
      <c r="N68" s="238"/>
      <c r="O68" s="248"/>
      <c r="P68" s="248"/>
      <c r="Q68" s="248"/>
      <c r="R68" s="238"/>
      <c r="S68" s="246"/>
      <c r="T68" s="241"/>
      <c r="U68" s="238"/>
      <c r="V68" s="238"/>
      <c r="W68" s="241"/>
      <c r="X68" s="501"/>
      <c r="Y68" s="415"/>
      <c r="Z68" s="417"/>
      <c r="AA68" s="238"/>
      <c r="AB68" s="246"/>
      <c r="AC68" s="250"/>
      <c r="AD68" s="251"/>
      <c r="AE68" s="460"/>
      <c r="AF68" s="451"/>
      <c r="AG68" s="451"/>
      <c r="AJ68" s="255"/>
    </row>
    <row r="69" spans="1:36" s="319" customFormat="1" ht="10.5" thickBot="1" x14ac:dyDescent="0.25">
      <c r="A69" s="1129">
        <v>1</v>
      </c>
      <c r="B69" s="996"/>
      <c r="C69" s="320"/>
      <c r="D69" s="905"/>
      <c r="E69" s="324"/>
      <c r="F69" s="241"/>
      <c r="G69" s="246"/>
      <c r="H69" s="245"/>
      <c r="I69" s="241"/>
      <c r="J69" s="247"/>
      <c r="K69" s="241"/>
      <c r="L69" s="241"/>
      <c r="M69" s="246"/>
      <c r="N69" s="238"/>
      <c r="O69" s="248"/>
      <c r="P69" s="248"/>
      <c r="Q69" s="248"/>
      <c r="R69" s="238"/>
      <c r="S69" s="246"/>
      <c r="T69" s="241"/>
      <c r="U69" s="238"/>
      <c r="V69" s="238"/>
      <c r="W69" s="238"/>
      <c r="X69" s="501"/>
      <c r="Y69" s="415"/>
      <c r="Z69" s="417" t="s">
        <v>38</v>
      </c>
      <c r="AA69" s="238"/>
      <c r="AB69" s="246"/>
      <c r="AC69" s="250"/>
      <c r="AD69" s="251"/>
      <c r="AE69" s="460"/>
      <c r="AF69" s="451"/>
      <c r="AG69" s="451"/>
      <c r="AJ69" s="255"/>
    </row>
    <row r="70" spans="1:36" ht="10.5" thickBot="1" x14ac:dyDescent="0.25">
      <c r="A70" s="1115">
        <v>1</v>
      </c>
      <c r="B70" s="995"/>
      <c r="C70" s="238"/>
      <c r="D70" s="904" t="s">
        <v>120</v>
      </c>
      <c r="E70" s="245">
        <v>1</v>
      </c>
      <c r="F70" s="241" t="s">
        <v>40</v>
      </c>
      <c r="G70" s="246">
        <v>58.5</v>
      </c>
      <c r="H70" s="245">
        <v>171</v>
      </c>
      <c r="I70" s="241" t="s">
        <v>121</v>
      </c>
      <c r="J70" s="247">
        <f>I70/9.81</f>
        <v>2932.0081549439346</v>
      </c>
      <c r="K70" s="241" t="s">
        <v>42</v>
      </c>
      <c r="L70" s="241"/>
      <c r="M70" s="246"/>
      <c r="N70" s="238"/>
      <c r="O70" s="248"/>
      <c r="P70" s="248"/>
      <c r="Q70" s="248"/>
      <c r="R70" s="238"/>
      <c r="S70" s="246" t="s">
        <v>38</v>
      </c>
      <c r="T70" s="241" t="s">
        <v>61</v>
      </c>
      <c r="U70" s="238" t="s">
        <v>44</v>
      </c>
      <c r="V70" s="238" t="s">
        <v>122</v>
      </c>
      <c r="W70" s="238" t="s">
        <v>123</v>
      </c>
      <c r="X70" s="238"/>
      <c r="Y70" s="415">
        <v>44069</v>
      </c>
      <c r="Z70" s="417">
        <f t="shared" ref="Z70:Z72" si="28">Y70+365</f>
        <v>44434</v>
      </c>
      <c r="AA70" s="238"/>
      <c r="AB70" s="246"/>
      <c r="AC70" s="250">
        <f>G70*AG70</f>
        <v>5850</v>
      </c>
      <c r="AD70" s="251">
        <v>500</v>
      </c>
      <c r="AE70" s="252">
        <v>19630</v>
      </c>
      <c r="AF70" s="253" t="s">
        <v>90</v>
      </c>
      <c r="AG70" s="245">
        <v>100</v>
      </c>
      <c r="AJ70" s="255" t="str">
        <f t="shared" ref="AJ70:AJ72" si="29">CONCATENATE(U70,AK70,V70)</f>
        <v>HL2006</v>
      </c>
    </row>
    <row r="71" spans="1:36" ht="10.5" thickBot="1" x14ac:dyDescent="0.25">
      <c r="A71" s="1115">
        <v>1</v>
      </c>
      <c r="B71" s="995"/>
      <c r="C71" s="238"/>
      <c r="D71" s="904" t="s">
        <v>120</v>
      </c>
      <c r="E71" s="245">
        <v>1</v>
      </c>
      <c r="F71" s="241" t="s">
        <v>40</v>
      </c>
      <c r="G71" s="246">
        <v>58.5</v>
      </c>
      <c r="H71" s="245">
        <v>171</v>
      </c>
      <c r="I71" s="241" t="s">
        <v>121</v>
      </c>
      <c r="J71" s="247">
        <f>I71/9.81</f>
        <v>2932.0081549439346</v>
      </c>
      <c r="K71" s="241" t="s">
        <v>42</v>
      </c>
      <c r="L71" s="241"/>
      <c r="M71" s="246"/>
      <c r="N71" s="238"/>
      <c r="O71" s="248"/>
      <c r="P71" s="248"/>
      <c r="Q71" s="248"/>
      <c r="R71" s="238"/>
      <c r="S71" s="246" t="s">
        <v>38</v>
      </c>
      <c r="T71" s="241" t="s">
        <v>61</v>
      </c>
      <c r="U71" s="238" t="s">
        <v>44</v>
      </c>
      <c r="V71" s="238" t="s">
        <v>124</v>
      </c>
      <c r="W71" s="238" t="s">
        <v>123</v>
      </c>
      <c r="X71" s="238"/>
      <c r="Y71" s="415">
        <v>44069</v>
      </c>
      <c r="Z71" s="417">
        <f t="shared" si="28"/>
        <v>44434</v>
      </c>
      <c r="AA71" s="238"/>
      <c r="AB71" s="246"/>
      <c r="AC71" s="250">
        <f>G71*AG71</f>
        <v>5850</v>
      </c>
      <c r="AD71" s="251">
        <v>500</v>
      </c>
      <c r="AE71" s="252">
        <v>19630</v>
      </c>
      <c r="AF71" s="253" t="s">
        <v>92</v>
      </c>
      <c r="AG71" s="245">
        <v>100</v>
      </c>
      <c r="AJ71" s="255" t="str">
        <f t="shared" si="29"/>
        <v>HL2007</v>
      </c>
    </row>
    <row r="72" spans="1:36" ht="10.5" thickBot="1" x14ac:dyDescent="0.25">
      <c r="A72" s="1115">
        <v>1</v>
      </c>
      <c r="B72" s="995"/>
      <c r="C72" s="239" t="s">
        <v>50</v>
      </c>
      <c r="D72" s="892" t="s">
        <v>120</v>
      </c>
      <c r="E72" s="256">
        <v>2</v>
      </c>
      <c r="F72" s="240" t="s">
        <v>40</v>
      </c>
      <c r="G72" s="257">
        <v>58.5</v>
      </c>
      <c r="H72" s="258">
        <v>171</v>
      </c>
      <c r="I72" s="240" t="s">
        <v>121</v>
      </c>
      <c r="J72" s="489">
        <f>I72/9.81</f>
        <v>2932.0081549439346</v>
      </c>
      <c r="K72" s="240" t="s">
        <v>42</v>
      </c>
      <c r="L72" s="240"/>
      <c r="M72" s="257"/>
      <c r="N72" s="239"/>
      <c r="O72" s="259"/>
      <c r="P72" s="259"/>
      <c r="Q72" s="259"/>
      <c r="R72" s="239"/>
      <c r="S72" s="257" t="s">
        <v>38</v>
      </c>
      <c r="T72" s="240" t="s">
        <v>61</v>
      </c>
      <c r="U72" s="239" t="s">
        <v>44</v>
      </c>
      <c r="V72" s="239" t="s">
        <v>125</v>
      </c>
      <c r="W72" s="239" t="s">
        <v>123</v>
      </c>
      <c r="X72" s="634" t="s">
        <v>120</v>
      </c>
      <c r="Y72" s="415">
        <v>44069</v>
      </c>
      <c r="Z72" s="417">
        <f t="shared" si="28"/>
        <v>44434</v>
      </c>
      <c r="AA72" s="239"/>
      <c r="AB72" s="257"/>
      <c r="AC72" s="260"/>
      <c r="AD72" s="261"/>
      <c r="AE72" s="262"/>
      <c r="AF72" s="258"/>
      <c r="AG72" s="258"/>
      <c r="AJ72" s="255" t="str">
        <f t="shared" si="29"/>
        <v>HL2006-2007</v>
      </c>
    </row>
    <row r="73" spans="1:36" s="156" customFormat="1" ht="10.5" thickBot="1" x14ac:dyDescent="0.25">
      <c r="A73" s="1129"/>
      <c r="B73" s="998"/>
      <c r="C73" s="151"/>
      <c r="D73" s="905"/>
      <c r="E73" s="198"/>
      <c r="F73" s="149"/>
      <c r="G73" s="150"/>
      <c r="H73" s="148"/>
      <c r="I73" s="149"/>
      <c r="J73" s="440"/>
      <c r="K73" s="149"/>
      <c r="L73" s="149"/>
      <c r="M73" s="150"/>
      <c r="N73" s="151"/>
      <c r="O73" s="152"/>
      <c r="P73" s="152"/>
      <c r="Q73" s="152"/>
      <c r="R73" s="151"/>
      <c r="S73" s="150"/>
      <c r="T73" s="149"/>
      <c r="U73" s="151"/>
      <c r="V73" s="151"/>
      <c r="W73" s="151"/>
      <c r="X73" s="200"/>
      <c r="Y73" s="429"/>
      <c r="Z73" s="427" t="s">
        <v>38</v>
      </c>
      <c r="AA73" s="151"/>
      <c r="AB73" s="150"/>
      <c r="AC73" s="153"/>
      <c r="AD73" s="165"/>
      <c r="AE73" s="155"/>
      <c r="AF73" s="148"/>
      <c r="AG73" s="441"/>
      <c r="AJ73" s="255" t="str">
        <f t="shared" si="6"/>
        <v/>
      </c>
    </row>
    <row r="74" spans="1:36" ht="10.5" thickBot="1" x14ac:dyDescent="0.25">
      <c r="A74" s="1115">
        <v>1</v>
      </c>
      <c r="B74" s="1044">
        <v>289381</v>
      </c>
      <c r="C74" s="238"/>
      <c r="D74" s="904" t="s">
        <v>126</v>
      </c>
      <c r="E74" s="245">
        <v>1</v>
      </c>
      <c r="F74" s="241" t="s">
        <v>40</v>
      </c>
      <c r="G74" s="246">
        <v>81.290000000000006</v>
      </c>
      <c r="H74" s="245">
        <v>171</v>
      </c>
      <c r="I74" s="241" t="s">
        <v>121</v>
      </c>
      <c r="J74" s="247">
        <f>I74/9.81</f>
        <v>2932.0081549439346</v>
      </c>
      <c r="K74" s="296" t="s">
        <v>128</v>
      </c>
      <c r="L74" s="241"/>
      <c r="M74" s="246"/>
      <c r="N74" s="238"/>
      <c r="O74" s="248"/>
      <c r="P74" s="248"/>
      <c r="Q74" s="248"/>
      <c r="R74" s="238"/>
      <c r="S74" s="246" t="s">
        <v>38</v>
      </c>
      <c r="T74" s="241" t="s">
        <v>61</v>
      </c>
      <c r="U74" s="238" t="s">
        <v>44</v>
      </c>
      <c r="V74" s="238" t="s">
        <v>129</v>
      </c>
      <c r="W74" s="238"/>
      <c r="X74" s="238"/>
      <c r="Y74" s="415">
        <v>43907</v>
      </c>
      <c r="Z74" s="417">
        <f t="shared" ref="Z74:Z75" si="30">Y74+365</f>
        <v>44272</v>
      </c>
      <c r="AA74" s="238"/>
      <c r="AB74" s="246"/>
      <c r="AC74" s="250">
        <f>G74*AG74</f>
        <v>8779.3200000000015</v>
      </c>
      <c r="AD74" s="251">
        <v>500</v>
      </c>
      <c r="AE74" s="252">
        <v>26815</v>
      </c>
      <c r="AF74" s="253" t="s">
        <v>130</v>
      </c>
      <c r="AG74" s="245">
        <v>108</v>
      </c>
      <c r="AJ74" s="255" t="str">
        <f t="shared" ref="AJ74:AJ75" si="31">CONCATENATE(U74,AK74,V74)</f>
        <v>HL2010</v>
      </c>
    </row>
    <row r="75" spans="1:36" ht="10.5" thickBot="1" x14ac:dyDescent="0.25">
      <c r="A75" s="1115">
        <v>1</v>
      </c>
      <c r="B75" s="1044">
        <v>289381</v>
      </c>
      <c r="C75" s="239" t="s">
        <v>50</v>
      </c>
      <c r="D75" s="892" t="s">
        <v>126</v>
      </c>
      <c r="E75" s="256">
        <v>1</v>
      </c>
      <c r="F75" s="240" t="s">
        <v>40</v>
      </c>
      <c r="G75" s="257">
        <v>81.290000000000006</v>
      </c>
      <c r="H75" s="258">
        <v>171</v>
      </c>
      <c r="I75" s="240" t="s">
        <v>121</v>
      </c>
      <c r="J75" s="489">
        <f>I75/9.81</f>
        <v>2932.0081549439346</v>
      </c>
      <c r="K75" s="241" t="s">
        <v>128</v>
      </c>
      <c r="L75" s="240"/>
      <c r="M75" s="257"/>
      <c r="N75" s="239"/>
      <c r="O75" s="259"/>
      <c r="P75" s="259"/>
      <c r="Q75" s="259"/>
      <c r="R75" s="239"/>
      <c r="S75" s="257" t="s">
        <v>38</v>
      </c>
      <c r="T75" s="240" t="s">
        <v>61</v>
      </c>
      <c r="U75" s="239" t="s">
        <v>44</v>
      </c>
      <c r="V75" s="239" t="s">
        <v>129</v>
      </c>
      <c r="W75" s="239"/>
      <c r="X75" s="197"/>
      <c r="Y75" s="415">
        <v>43907</v>
      </c>
      <c r="Z75" s="417">
        <f t="shared" si="30"/>
        <v>44272</v>
      </c>
      <c r="AA75" s="239"/>
      <c r="AB75" s="257"/>
      <c r="AC75" s="260"/>
      <c r="AD75" s="261"/>
      <c r="AE75" s="262"/>
      <c r="AF75" s="258"/>
      <c r="AG75" s="258"/>
      <c r="AJ75" s="255" t="str">
        <f t="shared" si="31"/>
        <v>HL2010</v>
      </c>
    </row>
    <row r="76" spans="1:36" ht="11.25" customHeight="1" thickBot="1" x14ac:dyDescent="0.25">
      <c r="A76" s="1129"/>
      <c r="B76" s="995"/>
      <c r="C76" s="238"/>
      <c r="D76" s="905"/>
      <c r="E76" s="324"/>
      <c r="F76" s="241"/>
      <c r="G76" s="246"/>
      <c r="H76" s="245"/>
      <c r="I76" s="241"/>
      <c r="J76" s="242"/>
      <c r="K76" s="241"/>
      <c r="L76" s="241"/>
      <c r="M76" s="246"/>
      <c r="N76" s="238"/>
      <c r="O76" s="248"/>
      <c r="P76" s="248"/>
      <c r="Q76" s="248"/>
      <c r="R76" s="238"/>
      <c r="S76" s="246"/>
      <c r="T76" s="241"/>
      <c r="U76" s="238"/>
      <c r="V76" s="238"/>
      <c r="W76" s="174"/>
      <c r="X76" s="500"/>
      <c r="Y76" s="415"/>
      <c r="Z76" s="416" t="s">
        <v>38</v>
      </c>
      <c r="AA76" s="238"/>
      <c r="AB76" s="246"/>
      <c r="AC76" s="250"/>
      <c r="AD76" s="251"/>
      <c r="AE76" s="252"/>
      <c r="AF76" s="254"/>
      <c r="AG76" s="254"/>
    </row>
    <row r="77" spans="1:36" s="178" customFormat="1" ht="11.25" customHeight="1" thickBot="1" x14ac:dyDescent="0.25">
      <c r="A77" s="1115">
        <v>1</v>
      </c>
      <c r="B77" s="1044">
        <v>295251</v>
      </c>
      <c r="C77" s="174"/>
      <c r="D77" s="919" t="s">
        <v>131</v>
      </c>
      <c r="E77" s="171">
        <v>1</v>
      </c>
      <c r="F77" s="172" t="s">
        <v>40</v>
      </c>
      <c r="G77" s="173">
        <v>12.9</v>
      </c>
      <c r="H77" s="171">
        <v>168</v>
      </c>
      <c r="I77" s="172" t="s">
        <v>132</v>
      </c>
      <c r="J77" s="444">
        <f t="shared" ref="J77:J78" si="32">I77/9.81</f>
        <v>2518.9602446483177</v>
      </c>
      <c r="K77" s="172" t="s">
        <v>133</v>
      </c>
      <c r="L77" s="172"/>
      <c r="M77" s="173"/>
      <c r="N77" s="174"/>
      <c r="O77" s="175"/>
      <c r="P77" s="175"/>
      <c r="Q77" s="175"/>
      <c r="R77" s="174"/>
      <c r="S77" s="173" t="s">
        <v>38</v>
      </c>
      <c r="T77" s="172" t="s">
        <v>61</v>
      </c>
      <c r="U77" s="174" t="s">
        <v>44</v>
      </c>
      <c r="V77" s="174" t="s">
        <v>134</v>
      </c>
      <c r="W77" s="238" t="s">
        <v>135</v>
      </c>
      <c r="X77" s="174"/>
      <c r="Y77" s="431">
        <v>43971</v>
      </c>
      <c r="Z77" s="428">
        <f t="shared" ref="Z77:Z79" si="33">Y77+365</f>
        <v>44336</v>
      </c>
      <c r="AA77" s="174"/>
      <c r="AB77" s="173"/>
      <c r="AC77" s="196">
        <f t="shared" ref="AC77:AC78" si="34">(G77+AB77*2.5)*AG77</f>
        <v>1267.425</v>
      </c>
      <c r="AD77" s="176">
        <v>500</v>
      </c>
      <c r="AE77" s="177">
        <v>4250</v>
      </c>
      <c r="AF77" s="180" t="s">
        <v>136</v>
      </c>
      <c r="AG77" s="184">
        <v>98.25</v>
      </c>
      <c r="AJ77" s="178" t="str">
        <f>CONCATENATE(U77,AK77,V77)</f>
        <v>HL1651</v>
      </c>
    </row>
    <row r="78" spans="1:36" s="178" customFormat="1" ht="11.25" customHeight="1" thickBot="1" x14ac:dyDescent="0.25">
      <c r="A78" s="1115">
        <v>1</v>
      </c>
      <c r="B78" s="1044">
        <v>295251</v>
      </c>
      <c r="C78" s="174"/>
      <c r="D78" s="919" t="s">
        <v>131</v>
      </c>
      <c r="E78" s="171">
        <v>1</v>
      </c>
      <c r="F78" s="172" t="s">
        <v>40</v>
      </c>
      <c r="G78" s="173">
        <v>12.9</v>
      </c>
      <c r="H78" s="171">
        <v>168</v>
      </c>
      <c r="I78" s="172" t="s">
        <v>132</v>
      </c>
      <c r="J78" s="444">
        <f t="shared" si="32"/>
        <v>2518.9602446483177</v>
      </c>
      <c r="K78" s="172" t="s">
        <v>133</v>
      </c>
      <c r="L78" s="172"/>
      <c r="M78" s="173"/>
      <c r="N78" s="174"/>
      <c r="O78" s="175"/>
      <c r="P78" s="175"/>
      <c r="Q78" s="175"/>
      <c r="R78" s="174"/>
      <c r="S78" s="173" t="s">
        <v>38</v>
      </c>
      <c r="T78" s="172" t="s">
        <v>61</v>
      </c>
      <c r="U78" s="174" t="s">
        <v>44</v>
      </c>
      <c r="V78" s="174" t="s">
        <v>120</v>
      </c>
      <c r="W78" s="238" t="s">
        <v>135</v>
      </c>
      <c r="X78" s="174"/>
      <c r="Y78" s="431">
        <v>43971</v>
      </c>
      <c r="Z78" s="428">
        <f t="shared" si="33"/>
        <v>44336</v>
      </c>
      <c r="AA78" s="174"/>
      <c r="AB78" s="173"/>
      <c r="AC78" s="196">
        <f t="shared" si="34"/>
        <v>1267.425</v>
      </c>
      <c r="AD78" s="176">
        <v>500</v>
      </c>
      <c r="AE78" s="177">
        <v>4250</v>
      </c>
      <c r="AF78" s="180" t="s">
        <v>137</v>
      </c>
      <c r="AG78" s="184">
        <v>98.25</v>
      </c>
      <c r="AJ78" s="178" t="str">
        <f>CONCATENATE(U78,AK78,V78)</f>
        <v>HL1652</v>
      </c>
    </row>
    <row r="79" spans="1:36" s="178" customFormat="1" ht="11.25" customHeight="1" thickBot="1" x14ac:dyDescent="0.25">
      <c r="A79" s="1115">
        <v>1</v>
      </c>
      <c r="B79" s="1044">
        <v>295251</v>
      </c>
      <c r="C79" s="210" t="s">
        <v>50</v>
      </c>
      <c r="D79" s="892" t="s">
        <v>131</v>
      </c>
      <c r="E79" s="205">
        <v>2</v>
      </c>
      <c r="F79" s="206" t="s">
        <v>40</v>
      </c>
      <c r="G79" s="207">
        <v>12.9</v>
      </c>
      <c r="H79" s="209">
        <v>168</v>
      </c>
      <c r="I79" s="206" t="s">
        <v>132</v>
      </c>
      <c r="J79" s="588">
        <f>I79/9.81</f>
        <v>2518.9602446483177</v>
      </c>
      <c r="K79" s="206" t="s">
        <v>133</v>
      </c>
      <c r="L79" s="206"/>
      <c r="M79" s="207"/>
      <c r="N79" s="210"/>
      <c r="O79" s="211"/>
      <c r="P79" s="211"/>
      <c r="Q79" s="211"/>
      <c r="R79" s="210"/>
      <c r="S79" s="207" t="s">
        <v>38</v>
      </c>
      <c r="T79" s="206" t="s">
        <v>61</v>
      </c>
      <c r="U79" s="210" t="s">
        <v>44</v>
      </c>
      <c r="V79" s="210" t="s">
        <v>138</v>
      </c>
      <c r="W79" s="239" t="s">
        <v>135</v>
      </c>
      <c r="X79" s="212" t="s">
        <v>131</v>
      </c>
      <c r="Y79" s="431">
        <v>43971</v>
      </c>
      <c r="Z79" s="428">
        <f t="shared" si="33"/>
        <v>44336</v>
      </c>
      <c r="AA79" s="210"/>
      <c r="AB79" s="207"/>
      <c r="AC79" s="213"/>
      <c r="AD79" s="214"/>
      <c r="AE79" s="215"/>
      <c r="AF79" s="445"/>
      <c r="AG79" s="445"/>
      <c r="AJ79" s="178" t="str">
        <f>CONCATENATE(U79,AK79,V79)</f>
        <v>HL1651-1652</v>
      </c>
    </row>
    <row r="80" spans="1:36" s="178" customFormat="1" ht="11.25" customHeight="1" thickBot="1" x14ac:dyDescent="0.25">
      <c r="A80" s="1129"/>
      <c r="B80" s="999"/>
      <c r="C80" s="174"/>
      <c r="D80" s="915"/>
      <c r="E80" s="503"/>
      <c r="F80" s="172"/>
      <c r="G80" s="173"/>
      <c r="H80" s="171"/>
      <c r="I80" s="172"/>
      <c r="J80" s="444"/>
      <c r="K80" s="172"/>
      <c r="L80" s="172"/>
      <c r="M80" s="173"/>
      <c r="N80" s="174"/>
      <c r="O80" s="175"/>
      <c r="P80" s="175"/>
      <c r="Q80" s="175"/>
      <c r="R80" s="174"/>
      <c r="S80" s="173"/>
      <c r="T80" s="172"/>
      <c r="U80" s="174"/>
      <c r="V80" s="174"/>
      <c r="W80" s="238"/>
      <c r="X80" s="504"/>
      <c r="Y80" s="431"/>
      <c r="Z80" s="428" t="s">
        <v>38</v>
      </c>
      <c r="AA80" s="174"/>
      <c r="AB80" s="173"/>
      <c r="AC80" s="196"/>
      <c r="AD80" s="176"/>
      <c r="AE80" s="177"/>
      <c r="AF80" s="184"/>
      <c r="AG80" s="184"/>
    </row>
    <row r="81" spans="1:36" s="156" customFormat="1" ht="10.5" thickBot="1" x14ac:dyDescent="0.25">
      <c r="A81" s="1115">
        <v>1</v>
      </c>
      <c r="B81" s="1113">
        <v>307036</v>
      </c>
      <c r="C81" s="151"/>
      <c r="D81" s="897" t="s">
        <v>139</v>
      </c>
      <c r="E81" s="148">
        <v>1</v>
      </c>
      <c r="F81" s="650" t="s">
        <v>53</v>
      </c>
      <c r="G81" s="150">
        <v>6.9</v>
      </c>
      <c r="H81" s="148">
        <v>166</v>
      </c>
      <c r="I81" s="149" t="s">
        <v>140</v>
      </c>
      <c r="J81" s="440">
        <f t="shared" ref="J81" si="35">I81/9.81</f>
        <v>2229.9694189602446</v>
      </c>
      <c r="K81" s="149"/>
      <c r="L81" s="149"/>
      <c r="M81" s="150"/>
      <c r="N81" s="151"/>
      <c r="O81" s="152"/>
      <c r="P81" s="152"/>
      <c r="Q81" s="152"/>
      <c r="R81" s="151"/>
      <c r="S81" s="150" t="s">
        <v>38</v>
      </c>
      <c r="T81" s="149" t="s">
        <v>61</v>
      </c>
      <c r="U81" s="151" t="s">
        <v>44</v>
      </c>
      <c r="V81" s="151" t="s">
        <v>141</v>
      </c>
      <c r="W81" s="151" t="s">
        <v>142</v>
      </c>
      <c r="X81" s="200"/>
      <c r="Y81" s="415">
        <v>44294</v>
      </c>
      <c r="Z81" s="427">
        <f t="shared" ref="Z81:Z83" si="36">Y81+366</f>
        <v>44660</v>
      </c>
      <c r="AA81" s="416">
        <f>Z81+1825</f>
        <v>46485</v>
      </c>
      <c r="AB81" s="150"/>
      <c r="AC81" s="153">
        <v>131</v>
      </c>
      <c r="AD81" s="154">
        <v>320</v>
      </c>
      <c r="AE81" s="155">
        <v>10275</v>
      </c>
      <c r="AF81" s="264" t="s">
        <v>143</v>
      </c>
      <c r="AG81" s="441">
        <v>18.899999999999999</v>
      </c>
      <c r="AJ81" s="156" t="str">
        <f t="shared" ref="AJ81:AJ83" si="37">CONCATENATE(U81,AK81,V81)</f>
        <v>HL2345</v>
      </c>
    </row>
    <row r="82" spans="1:36" s="156" customFormat="1" ht="10.5" thickBot="1" x14ac:dyDescent="0.25">
      <c r="A82" s="1115">
        <v>1</v>
      </c>
      <c r="B82" s="1114">
        <v>307036</v>
      </c>
      <c r="C82" s="151"/>
      <c r="D82" s="897" t="s">
        <v>139</v>
      </c>
      <c r="E82" s="148">
        <v>1</v>
      </c>
      <c r="F82" s="650" t="s">
        <v>53</v>
      </c>
      <c r="G82" s="150">
        <v>6.9</v>
      </c>
      <c r="H82" s="148">
        <v>166</v>
      </c>
      <c r="I82" s="149" t="s">
        <v>140</v>
      </c>
      <c r="J82" s="627">
        <f>I82/9.81</f>
        <v>2229.9694189602446</v>
      </c>
      <c r="K82" s="149"/>
      <c r="L82" s="149"/>
      <c r="M82" s="150"/>
      <c r="N82" s="151"/>
      <c r="O82" s="152"/>
      <c r="P82" s="152"/>
      <c r="Q82" s="152"/>
      <c r="R82" s="151"/>
      <c r="S82" s="150" t="s">
        <v>38</v>
      </c>
      <c r="T82" s="149" t="s">
        <v>61</v>
      </c>
      <c r="U82" s="151" t="s">
        <v>44</v>
      </c>
      <c r="V82" s="151" t="s">
        <v>144</v>
      </c>
      <c r="W82" s="151" t="s">
        <v>142</v>
      </c>
      <c r="X82" s="151"/>
      <c r="Y82" s="415">
        <v>44294</v>
      </c>
      <c r="Z82" s="427">
        <f t="shared" si="36"/>
        <v>44660</v>
      </c>
      <c r="AA82" s="416">
        <f t="shared" ref="AA82:AA83" si="38">Z82+1825</f>
        <v>46485</v>
      </c>
      <c r="AB82" s="150"/>
      <c r="AC82" s="153">
        <v>131</v>
      </c>
      <c r="AD82" s="154">
        <v>320</v>
      </c>
      <c r="AE82" s="155">
        <v>10275</v>
      </c>
      <c r="AF82" s="264" t="s">
        <v>145</v>
      </c>
      <c r="AG82" s="441">
        <v>18.899999999999999</v>
      </c>
      <c r="AJ82" s="156" t="str">
        <f t="shared" si="37"/>
        <v>HL2346</v>
      </c>
    </row>
    <row r="83" spans="1:36" s="156" customFormat="1" ht="10.5" thickBot="1" x14ac:dyDescent="0.25">
      <c r="A83" s="1115">
        <v>1</v>
      </c>
      <c r="B83" s="1114">
        <v>307036</v>
      </c>
      <c r="C83" s="579" t="s">
        <v>50</v>
      </c>
      <c r="D83" s="892" t="s">
        <v>139</v>
      </c>
      <c r="E83" s="580">
        <v>2</v>
      </c>
      <c r="F83" s="651" t="s">
        <v>53</v>
      </c>
      <c r="G83" s="216">
        <v>6.9</v>
      </c>
      <c r="H83" s="581">
        <v>166</v>
      </c>
      <c r="I83" s="582" t="s">
        <v>140</v>
      </c>
      <c r="J83" s="583">
        <f>I83/9.81</f>
        <v>2229.9694189602446</v>
      </c>
      <c r="K83" s="582"/>
      <c r="L83" s="582"/>
      <c r="M83" s="216"/>
      <c r="N83" s="579"/>
      <c r="O83" s="584"/>
      <c r="P83" s="584"/>
      <c r="Q83" s="584"/>
      <c r="R83" s="579"/>
      <c r="S83" s="216" t="s">
        <v>38</v>
      </c>
      <c r="T83" s="582" t="s">
        <v>61</v>
      </c>
      <c r="U83" s="579" t="s">
        <v>44</v>
      </c>
      <c r="V83" s="579" t="s">
        <v>146</v>
      </c>
      <c r="W83" s="579" t="s">
        <v>147</v>
      </c>
      <c r="X83" s="499" t="s">
        <v>139</v>
      </c>
      <c r="Y83" s="415">
        <v>44294</v>
      </c>
      <c r="Z83" s="427">
        <f t="shared" si="36"/>
        <v>44660</v>
      </c>
      <c r="AA83" s="416">
        <f t="shared" si="38"/>
        <v>46485</v>
      </c>
      <c r="AB83" s="216"/>
      <c r="AC83" s="585"/>
      <c r="AD83" s="586"/>
      <c r="AE83" s="587"/>
      <c r="AF83" s="597"/>
      <c r="AG83" s="597"/>
      <c r="AJ83" s="156" t="str">
        <f t="shared" si="37"/>
        <v>HL2345-2346</v>
      </c>
    </row>
    <row r="84" spans="1:36" s="170" customFormat="1" ht="11.25" customHeight="1" thickBot="1" x14ac:dyDescent="0.25">
      <c r="A84" s="1129"/>
      <c r="B84" s="1000"/>
      <c r="C84" s="162"/>
      <c r="D84" s="912"/>
      <c r="E84" s="190"/>
      <c r="F84" s="159"/>
      <c r="G84" s="160"/>
      <c r="H84" s="161"/>
      <c r="I84" s="159"/>
      <c r="J84" s="556"/>
      <c r="K84" s="159"/>
      <c r="L84" s="159"/>
      <c r="M84" s="160"/>
      <c r="N84" s="162"/>
      <c r="O84" s="163"/>
      <c r="P84" s="163"/>
      <c r="Q84" s="163"/>
      <c r="R84" s="162"/>
      <c r="S84" s="160"/>
      <c r="T84" s="159"/>
      <c r="U84" s="162"/>
      <c r="V84" s="162"/>
      <c r="W84" s="162"/>
      <c r="X84" s="500"/>
      <c r="Y84" s="418"/>
      <c r="Z84" s="419" t="s">
        <v>38</v>
      </c>
      <c r="AA84" s="162"/>
      <c r="AB84" s="160"/>
      <c r="AC84" s="164"/>
      <c r="AD84" s="165"/>
      <c r="AE84" s="166"/>
      <c r="AF84" s="557"/>
      <c r="AG84" s="557"/>
    </row>
    <row r="85" spans="1:36" s="539" customFormat="1" ht="10.5" thickBot="1" x14ac:dyDescent="0.25">
      <c r="A85" s="1115">
        <v>1</v>
      </c>
      <c r="B85" s="1044">
        <v>292812</v>
      </c>
      <c r="C85" s="527"/>
      <c r="D85" s="918" t="s">
        <v>148</v>
      </c>
      <c r="E85" s="528">
        <v>1</v>
      </c>
      <c r="F85" s="529" t="s">
        <v>40</v>
      </c>
      <c r="G85" s="530">
        <v>111.1</v>
      </c>
      <c r="H85" s="528">
        <v>162</v>
      </c>
      <c r="I85" s="529" t="s">
        <v>149</v>
      </c>
      <c r="J85" s="531">
        <f>I85/9.81</f>
        <v>2627.0132517838938</v>
      </c>
      <c r="K85" s="529" t="s">
        <v>42</v>
      </c>
      <c r="L85" s="529"/>
      <c r="M85" s="530"/>
      <c r="N85" s="527"/>
      <c r="O85" s="532"/>
      <c r="P85" s="532"/>
      <c r="Q85" s="532"/>
      <c r="R85" s="527"/>
      <c r="S85" s="530" t="s">
        <v>38</v>
      </c>
      <c r="T85" s="529" t="s">
        <v>61</v>
      </c>
      <c r="U85" s="527" t="s">
        <v>44</v>
      </c>
      <c r="V85" s="527" t="s">
        <v>150</v>
      </c>
      <c r="W85" s="527"/>
      <c r="X85" s="527"/>
      <c r="Y85" s="533" t="s">
        <v>47</v>
      </c>
      <c r="Z85" s="534" t="e">
        <f t="shared" ref="Z85:Z86" si="39">Y85+365</f>
        <v>#VALUE!</v>
      </c>
      <c r="AA85" s="527"/>
      <c r="AB85" s="530"/>
      <c r="AC85" s="535">
        <f>G85*AG85</f>
        <v>10165.65</v>
      </c>
      <c r="AD85" s="536">
        <v>500</v>
      </c>
      <c r="AE85" s="537">
        <v>32880</v>
      </c>
      <c r="AF85" s="538" t="s">
        <v>92</v>
      </c>
      <c r="AG85" s="528">
        <v>91.5</v>
      </c>
      <c r="AJ85" s="539" t="str">
        <f t="shared" ref="AJ85:AJ86" si="40">CONCATENATE(U85,AK85,V85)</f>
        <v>HL2009</v>
      </c>
    </row>
    <row r="86" spans="1:36" s="539" customFormat="1" ht="10.5" thickBot="1" x14ac:dyDescent="0.25">
      <c r="A86" s="1115">
        <v>1</v>
      </c>
      <c r="B86" s="1044">
        <v>292812</v>
      </c>
      <c r="C86" s="540" t="s">
        <v>50</v>
      </c>
      <c r="D86" s="892" t="s">
        <v>148</v>
      </c>
      <c r="E86" s="541">
        <v>1</v>
      </c>
      <c r="F86" s="542" t="s">
        <v>40</v>
      </c>
      <c r="G86" s="543">
        <v>111.1</v>
      </c>
      <c r="H86" s="544">
        <v>162</v>
      </c>
      <c r="I86" s="542" t="s">
        <v>149</v>
      </c>
      <c r="J86" s="545">
        <f>I86/9.81</f>
        <v>2627.0132517838938</v>
      </c>
      <c r="K86" s="542" t="s">
        <v>42</v>
      </c>
      <c r="L86" s="542"/>
      <c r="M86" s="543"/>
      <c r="N86" s="540"/>
      <c r="O86" s="546"/>
      <c r="P86" s="546"/>
      <c r="Q86" s="546"/>
      <c r="R86" s="540"/>
      <c r="S86" s="543" t="s">
        <v>38</v>
      </c>
      <c r="T86" s="542" t="s">
        <v>61</v>
      </c>
      <c r="U86" s="540" t="s">
        <v>44</v>
      </c>
      <c r="V86" s="540" t="s">
        <v>150</v>
      </c>
      <c r="W86" s="540"/>
      <c r="X86" s="547" t="s">
        <v>86</v>
      </c>
      <c r="Y86" s="533" t="s">
        <v>47</v>
      </c>
      <c r="Z86" s="534" t="e">
        <f t="shared" si="39"/>
        <v>#VALUE!</v>
      </c>
      <c r="AA86" s="540"/>
      <c r="AB86" s="543"/>
      <c r="AC86" s="548"/>
      <c r="AD86" s="549"/>
      <c r="AE86" s="550"/>
      <c r="AF86" s="544"/>
      <c r="AG86" s="544"/>
      <c r="AJ86" s="539" t="str">
        <f t="shared" si="40"/>
        <v>HL2009</v>
      </c>
    </row>
    <row r="87" spans="1:36" s="539" customFormat="1" ht="10.5" thickBot="1" x14ac:dyDescent="0.25">
      <c r="A87" s="1129"/>
      <c r="B87" s="1001"/>
      <c r="C87" s="527"/>
      <c r="D87" s="917"/>
      <c r="E87" s="554"/>
      <c r="F87" s="529"/>
      <c r="G87" s="530"/>
      <c r="H87" s="528"/>
      <c r="I87" s="529"/>
      <c r="J87" s="531"/>
      <c r="K87" s="529"/>
      <c r="L87" s="529"/>
      <c r="M87" s="530"/>
      <c r="N87" s="527"/>
      <c r="O87" s="532"/>
      <c r="P87" s="532"/>
      <c r="Q87" s="532"/>
      <c r="R87" s="527"/>
      <c r="S87" s="530"/>
      <c r="T87" s="529"/>
      <c r="U87" s="527"/>
      <c r="V87" s="527"/>
      <c r="W87" s="527"/>
      <c r="X87" s="555"/>
      <c r="Y87" s="533"/>
      <c r="Z87" s="534" t="s">
        <v>38</v>
      </c>
      <c r="AA87" s="527"/>
      <c r="AB87" s="530"/>
      <c r="AC87" s="535"/>
      <c r="AD87" s="536"/>
      <c r="AE87" s="537"/>
      <c r="AF87" s="528"/>
      <c r="AG87" s="528"/>
    </row>
    <row r="88" spans="1:36" ht="10.5" thickBot="1" x14ac:dyDescent="0.25">
      <c r="A88" s="1115">
        <v>1</v>
      </c>
      <c r="B88" s="1113">
        <v>307047</v>
      </c>
      <c r="C88" s="238"/>
      <c r="D88" s="904" t="s">
        <v>151</v>
      </c>
      <c r="E88" s="245">
        <v>1</v>
      </c>
      <c r="F88" s="523" t="s">
        <v>53</v>
      </c>
      <c r="G88" s="246">
        <v>24</v>
      </c>
      <c r="H88" s="245">
        <v>160</v>
      </c>
      <c r="I88" s="241" t="s">
        <v>152</v>
      </c>
      <c r="J88" s="247">
        <f t="shared" ref="J88" si="41">I88/9.81</f>
        <v>2060.0407747196737</v>
      </c>
      <c r="K88" s="241"/>
      <c r="L88" s="241"/>
      <c r="M88" s="246"/>
      <c r="N88" s="238"/>
      <c r="O88" s="248"/>
      <c r="P88" s="248"/>
      <c r="Q88" s="248"/>
      <c r="R88" s="238"/>
      <c r="S88" s="246">
        <v>11.55</v>
      </c>
      <c r="T88" s="241" t="s">
        <v>61</v>
      </c>
      <c r="U88" s="238" t="s">
        <v>44</v>
      </c>
      <c r="V88" s="238" t="s">
        <v>153</v>
      </c>
      <c r="W88" s="238" t="s">
        <v>142</v>
      </c>
      <c r="X88" s="179"/>
      <c r="Y88" s="415">
        <v>44308</v>
      </c>
      <c r="Z88" s="417">
        <f>Y88+365</f>
        <v>44673</v>
      </c>
      <c r="AA88" s="416">
        <f>Z88+1825</f>
        <v>46498</v>
      </c>
      <c r="AB88" s="246"/>
      <c r="AC88" s="250">
        <f>AG88*G88</f>
        <v>323.04000000000002</v>
      </c>
      <c r="AD88" s="251">
        <v>420</v>
      </c>
      <c r="AE88" s="252">
        <v>18850</v>
      </c>
      <c r="AF88" s="253" t="s">
        <v>154</v>
      </c>
      <c r="AG88" s="254">
        <v>13.46</v>
      </c>
      <c r="AJ88" s="255" t="str">
        <f>CONCATENATE(U88,AK88,V88)</f>
        <v>HL2347</v>
      </c>
    </row>
    <row r="89" spans="1:36" ht="10.5" thickBot="1" x14ac:dyDescent="0.25">
      <c r="A89" s="1115">
        <v>1</v>
      </c>
      <c r="B89" s="1114">
        <v>307047</v>
      </c>
      <c r="C89" s="238"/>
      <c r="D89" s="904" t="s">
        <v>151</v>
      </c>
      <c r="E89" s="245">
        <v>1</v>
      </c>
      <c r="F89" s="523" t="s">
        <v>53</v>
      </c>
      <c r="G89" s="246">
        <v>24</v>
      </c>
      <c r="H89" s="245">
        <v>160</v>
      </c>
      <c r="I89" s="241" t="s">
        <v>152</v>
      </c>
      <c r="J89" s="247">
        <f>I89/9.81</f>
        <v>2060.0407747196737</v>
      </c>
      <c r="K89" s="241"/>
      <c r="L89" s="241"/>
      <c r="M89" s="246"/>
      <c r="N89" s="238"/>
      <c r="O89" s="248"/>
      <c r="P89" s="248"/>
      <c r="Q89" s="248"/>
      <c r="R89" s="238"/>
      <c r="S89" s="246">
        <v>11.57</v>
      </c>
      <c r="T89" s="241" t="s">
        <v>61</v>
      </c>
      <c r="U89" s="238" t="s">
        <v>44</v>
      </c>
      <c r="V89" s="238" t="s">
        <v>155</v>
      </c>
      <c r="W89" s="238" t="s">
        <v>142</v>
      </c>
      <c r="X89" s="238"/>
      <c r="Y89" s="415">
        <v>44308</v>
      </c>
      <c r="Z89" s="417">
        <f t="shared" ref="Z89:Z92" si="42">Y89+365</f>
        <v>44673</v>
      </c>
      <c r="AA89" s="416">
        <f t="shared" ref="AA89:AA92" si="43">Z89+1825</f>
        <v>46498</v>
      </c>
      <c r="AB89" s="246"/>
      <c r="AC89" s="250">
        <f>AG89*G89</f>
        <v>323.04000000000002</v>
      </c>
      <c r="AD89" s="251">
        <v>420</v>
      </c>
      <c r="AE89" s="252">
        <v>18850</v>
      </c>
      <c r="AF89" s="253" t="s">
        <v>156</v>
      </c>
      <c r="AG89" s="254">
        <v>13.46</v>
      </c>
      <c r="AJ89" s="255" t="str">
        <f>CONCATENATE(U89,AK89,V89)</f>
        <v>HL2348</v>
      </c>
    </row>
    <row r="90" spans="1:36" ht="10.5" thickBot="1" x14ac:dyDescent="0.25">
      <c r="A90" s="1115">
        <v>1</v>
      </c>
      <c r="B90" s="1114">
        <v>307047</v>
      </c>
      <c r="C90" s="238"/>
      <c r="D90" s="904" t="s">
        <v>151</v>
      </c>
      <c r="E90" s="245">
        <v>1</v>
      </c>
      <c r="F90" s="523" t="s">
        <v>53</v>
      </c>
      <c r="G90" s="246">
        <v>24</v>
      </c>
      <c r="H90" s="245">
        <v>160</v>
      </c>
      <c r="I90" s="241" t="s">
        <v>152</v>
      </c>
      <c r="J90" s="247">
        <f t="shared" ref="J90" si="44">I90/9.81</f>
        <v>2060.0407747196737</v>
      </c>
      <c r="K90" s="241"/>
      <c r="L90" s="241"/>
      <c r="M90" s="246"/>
      <c r="N90" s="238"/>
      <c r="O90" s="248"/>
      <c r="P90" s="248"/>
      <c r="Q90" s="248"/>
      <c r="R90" s="238"/>
      <c r="S90" s="246">
        <v>11.53</v>
      </c>
      <c r="T90" s="241" t="s">
        <v>61</v>
      </c>
      <c r="U90" s="238" t="s">
        <v>44</v>
      </c>
      <c r="V90" s="238" t="s">
        <v>157</v>
      </c>
      <c r="W90" s="238" t="s">
        <v>142</v>
      </c>
      <c r="X90" s="179"/>
      <c r="Y90" s="415">
        <v>44308</v>
      </c>
      <c r="Z90" s="417">
        <f t="shared" si="42"/>
        <v>44673</v>
      </c>
      <c r="AA90" s="416">
        <f t="shared" si="43"/>
        <v>46498</v>
      </c>
      <c r="AB90" s="246"/>
      <c r="AC90" s="250">
        <f>AG90*G90</f>
        <v>323.04000000000002</v>
      </c>
      <c r="AD90" s="251">
        <v>420</v>
      </c>
      <c r="AE90" s="252">
        <v>18850</v>
      </c>
      <c r="AF90" s="253" t="s">
        <v>158</v>
      </c>
      <c r="AG90" s="254">
        <v>13.46</v>
      </c>
      <c r="AJ90" s="255" t="str">
        <f t="shared" ref="AJ90:AJ92" si="45">CONCATENATE(U90,AK90,V90)</f>
        <v>HL2349</v>
      </c>
    </row>
    <row r="91" spans="1:36" ht="10.5" thickBot="1" x14ac:dyDescent="0.25">
      <c r="A91" s="1115">
        <v>1</v>
      </c>
      <c r="B91" s="1114">
        <v>307047</v>
      </c>
      <c r="C91" s="238"/>
      <c r="D91" s="904" t="s">
        <v>151</v>
      </c>
      <c r="E91" s="245">
        <v>1</v>
      </c>
      <c r="F91" s="523" t="s">
        <v>53</v>
      </c>
      <c r="G91" s="246">
        <v>24</v>
      </c>
      <c r="H91" s="245">
        <v>160</v>
      </c>
      <c r="I91" s="241" t="s">
        <v>152</v>
      </c>
      <c r="J91" s="802">
        <f>I91/9.81</f>
        <v>2060.0407747196737</v>
      </c>
      <c r="K91" s="241"/>
      <c r="L91" s="241"/>
      <c r="M91" s="246"/>
      <c r="N91" s="238"/>
      <c r="O91" s="248"/>
      <c r="P91" s="248"/>
      <c r="Q91" s="248"/>
      <c r="R91" s="238"/>
      <c r="S91" s="246">
        <v>11.55</v>
      </c>
      <c r="T91" s="241" t="s">
        <v>61</v>
      </c>
      <c r="U91" s="238" t="s">
        <v>44</v>
      </c>
      <c r="V91" s="238" t="s">
        <v>159</v>
      </c>
      <c r="W91" s="238" t="s">
        <v>142</v>
      </c>
      <c r="X91" s="238"/>
      <c r="Y91" s="415">
        <v>44308</v>
      </c>
      <c r="Z91" s="417">
        <f t="shared" si="42"/>
        <v>44673</v>
      </c>
      <c r="AA91" s="416">
        <f t="shared" si="43"/>
        <v>46498</v>
      </c>
      <c r="AB91" s="246"/>
      <c r="AC91" s="250">
        <f>AG91*G91</f>
        <v>323.04000000000002</v>
      </c>
      <c r="AD91" s="251">
        <v>420</v>
      </c>
      <c r="AE91" s="252">
        <v>18850</v>
      </c>
      <c r="AF91" s="253" t="s">
        <v>160</v>
      </c>
      <c r="AG91" s="254">
        <v>13.46</v>
      </c>
      <c r="AJ91" s="255" t="str">
        <f t="shared" si="45"/>
        <v>HL2350</v>
      </c>
    </row>
    <row r="92" spans="1:36" ht="10.5" thickBot="1" x14ac:dyDescent="0.25">
      <c r="A92" s="1115">
        <v>1</v>
      </c>
      <c r="B92" s="1114">
        <v>307047</v>
      </c>
      <c r="C92" s="239" t="s">
        <v>50</v>
      </c>
      <c r="D92" s="892" t="s">
        <v>151</v>
      </c>
      <c r="E92" s="256">
        <v>2</v>
      </c>
      <c r="F92" s="524" t="s">
        <v>53</v>
      </c>
      <c r="G92" s="257">
        <v>24</v>
      </c>
      <c r="H92" s="258">
        <v>160</v>
      </c>
      <c r="I92" s="240" t="s">
        <v>152</v>
      </c>
      <c r="J92" s="489">
        <f>I92/9.81</f>
        <v>2060.0407747196737</v>
      </c>
      <c r="K92" s="240"/>
      <c r="L92" s="240"/>
      <c r="M92" s="257"/>
      <c r="N92" s="239"/>
      <c r="O92" s="259"/>
      <c r="P92" s="259"/>
      <c r="Q92" s="259"/>
      <c r="R92" s="239"/>
      <c r="S92" s="257">
        <f>SUM(S88:S91)/4</f>
        <v>11.55</v>
      </c>
      <c r="T92" s="240" t="s">
        <v>61</v>
      </c>
      <c r="U92" s="239" t="s">
        <v>44</v>
      </c>
      <c r="V92" s="239" t="s">
        <v>161</v>
      </c>
      <c r="W92" s="239" t="s">
        <v>162</v>
      </c>
      <c r="X92" s="197" t="s">
        <v>151</v>
      </c>
      <c r="Y92" s="415">
        <v>44308</v>
      </c>
      <c r="Z92" s="417">
        <f t="shared" si="42"/>
        <v>44673</v>
      </c>
      <c r="AA92" s="416">
        <f t="shared" si="43"/>
        <v>46498</v>
      </c>
      <c r="AB92" s="257"/>
      <c r="AC92" s="260"/>
      <c r="AD92" s="261"/>
      <c r="AE92" s="262"/>
      <c r="AF92" s="263"/>
      <c r="AG92" s="263"/>
      <c r="AJ92" s="255" t="str">
        <f t="shared" si="45"/>
        <v>HL2347-2350</v>
      </c>
    </row>
    <row r="93" spans="1:36" s="170" customFormat="1" ht="11.25" customHeight="1" thickBot="1" x14ac:dyDescent="0.25">
      <c r="A93" s="1129"/>
      <c r="B93" s="1000"/>
      <c r="C93" s="162"/>
      <c r="D93" s="912"/>
      <c r="E93" s="190"/>
      <c r="F93" s="159"/>
      <c r="G93" s="160"/>
      <c r="H93" s="161"/>
      <c r="I93" s="159"/>
      <c r="J93" s="556"/>
      <c r="K93" s="159"/>
      <c r="L93" s="159"/>
      <c r="M93" s="160"/>
      <c r="N93" s="162"/>
      <c r="O93" s="163"/>
      <c r="P93" s="163"/>
      <c r="Q93" s="163"/>
      <c r="R93" s="162"/>
      <c r="S93" s="160"/>
      <c r="T93" s="159"/>
      <c r="U93" s="162"/>
      <c r="V93" s="162"/>
      <c r="W93" s="162"/>
      <c r="X93" s="500"/>
      <c r="Y93" s="418"/>
      <c r="Z93" s="419" t="s">
        <v>38</v>
      </c>
      <c r="AA93" s="162"/>
      <c r="AB93" s="160"/>
      <c r="AC93" s="164"/>
      <c r="AD93" s="165"/>
      <c r="AE93" s="166"/>
      <c r="AF93" s="557"/>
      <c r="AG93" s="557"/>
    </row>
    <row r="94" spans="1:36" s="156" customFormat="1" ht="12" customHeight="1" thickBot="1" x14ac:dyDescent="0.25">
      <c r="A94" s="1115">
        <v>1</v>
      </c>
      <c r="B94" s="998"/>
      <c r="C94" s="151"/>
      <c r="D94" s="897" t="s">
        <v>163</v>
      </c>
      <c r="E94" s="148">
        <v>1</v>
      </c>
      <c r="F94" s="149" t="s">
        <v>53</v>
      </c>
      <c r="G94" s="150">
        <v>11.1</v>
      </c>
      <c r="H94" s="148">
        <v>159</v>
      </c>
      <c r="I94" s="149" t="s">
        <v>164</v>
      </c>
      <c r="J94" s="440">
        <f>I94/9.81</f>
        <v>1200</v>
      </c>
      <c r="K94" s="149"/>
      <c r="L94" s="149"/>
      <c r="M94" s="150"/>
      <c r="N94" s="151"/>
      <c r="O94" s="152"/>
      <c r="P94" s="152"/>
      <c r="Q94" s="152"/>
      <c r="R94" s="151"/>
      <c r="S94" s="150">
        <v>5</v>
      </c>
      <c r="T94" s="149" t="s">
        <v>61</v>
      </c>
      <c r="U94" s="151" t="s">
        <v>44</v>
      </c>
      <c r="V94" s="151" t="s">
        <v>165</v>
      </c>
      <c r="W94" s="151"/>
      <c r="X94" s="151"/>
      <c r="Y94" s="429" t="s">
        <v>47</v>
      </c>
      <c r="Z94" s="427" t="e">
        <f>Y94+365</f>
        <v>#VALUE!</v>
      </c>
      <c r="AA94" s="151"/>
      <c r="AB94" s="150"/>
      <c r="AC94" s="153"/>
      <c r="AD94" s="154"/>
      <c r="AE94" s="155">
        <v>4258</v>
      </c>
      <c r="AF94" s="264" t="s">
        <v>166</v>
      </c>
      <c r="AG94" s="441"/>
      <c r="AJ94" s="156" t="str">
        <f>CONCATENATE(U94,AK94,V94)</f>
        <v>HL2255</v>
      </c>
    </row>
    <row r="95" spans="1:36" s="156" customFormat="1" ht="12" customHeight="1" thickBot="1" x14ac:dyDescent="0.25">
      <c r="A95" s="1115">
        <v>1</v>
      </c>
      <c r="B95" s="998"/>
      <c r="C95" s="151"/>
      <c r="D95" s="897" t="s">
        <v>163</v>
      </c>
      <c r="E95" s="148">
        <v>1</v>
      </c>
      <c r="F95" s="149" t="s">
        <v>53</v>
      </c>
      <c r="G95" s="150">
        <v>11.1</v>
      </c>
      <c r="H95" s="148">
        <v>159</v>
      </c>
      <c r="I95" s="149" t="s">
        <v>164</v>
      </c>
      <c r="J95" s="440">
        <f t="shared" ref="J95:J102" si="46">I95/9.81</f>
        <v>1200</v>
      </c>
      <c r="K95" s="149"/>
      <c r="L95" s="149"/>
      <c r="M95" s="150"/>
      <c r="N95" s="151"/>
      <c r="O95" s="152"/>
      <c r="P95" s="152"/>
      <c r="Q95" s="152"/>
      <c r="R95" s="151"/>
      <c r="S95" s="150">
        <v>5</v>
      </c>
      <c r="T95" s="149" t="s">
        <v>61</v>
      </c>
      <c r="U95" s="151" t="s">
        <v>44</v>
      </c>
      <c r="V95" s="151" t="s">
        <v>167</v>
      </c>
      <c r="W95" s="151"/>
      <c r="X95" s="151"/>
      <c r="Y95" s="429" t="s">
        <v>47</v>
      </c>
      <c r="Z95" s="427" t="e">
        <f t="shared" ref="Z95:Z102" si="47">Y95+365</f>
        <v>#VALUE!</v>
      </c>
      <c r="AA95" s="151"/>
      <c r="AB95" s="150"/>
      <c r="AC95" s="153"/>
      <c r="AD95" s="154"/>
      <c r="AE95" s="155">
        <v>4258</v>
      </c>
      <c r="AF95" s="264" t="s">
        <v>168</v>
      </c>
      <c r="AG95" s="441"/>
      <c r="AJ95" s="156" t="str">
        <f t="shared" ref="AJ95:AJ102" si="48">CONCATENATE(U95,AK95,V95)</f>
        <v>HL2256</v>
      </c>
    </row>
    <row r="96" spans="1:36" s="156" customFormat="1" ht="12" customHeight="1" thickBot="1" x14ac:dyDescent="0.25">
      <c r="A96" s="1115">
        <v>1</v>
      </c>
      <c r="B96" s="998"/>
      <c r="C96" s="151"/>
      <c r="D96" s="897" t="s">
        <v>163</v>
      </c>
      <c r="E96" s="148">
        <v>1</v>
      </c>
      <c r="F96" s="149" t="s">
        <v>53</v>
      </c>
      <c r="G96" s="150">
        <v>11.1</v>
      </c>
      <c r="H96" s="148">
        <v>159</v>
      </c>
      <c r="I96" s="149" t="s">
        <v>164</v>
      </c>
      <c r="J96" s="440">
        <f t="shared" si="46"/>
        <v>1200</v>
      </c>
      <c r="K96" s="149"/>
      <c r="L96" s="149"/>
      <c r="M96" s="150"/>
      <c r="N96" s="151"/>
      <c r="O96" s="152"/>
      <c r="P96" s="152"/>
      <c r="Q96" s="152"/>
      <c r="R96" s="151"/>
      <c r="S96" s="150">
        <v>5</v>
      </c>
      <c r="T96" s="149" t="s">
        <v>61</v>
      </c>
      <c r="U96" s="151" t="s">
        <v>44</v>
      </c>
      <c r="V96" s="151" t="s">
        <v>169</v>
      </c>
      <c r="W96" s="151"/>
      <c r="X96" s="151"/>
      <c r="Y96" s="429" t="s">
        <v>47</v>
      </c>
      <c r="Z96" s="427" t="e">
        <f t="shared" si="47"/>
        <v>#VALUE!</v>
      </c>
      <c r="AA96" s="151"/>
      <c r="AB96" s="150"/>
      <c r="AC96" s="153"/>
      <c r="AD96" s="154"/>
      <c r="AE96" s="155">
        <v>4258</v>
      </c>
      <c r="AF96" s="264" t="s">
        <v>170</v>
      </c>
      <c r="AG96" s="441"/>
      <c r="AJ96" s="156" t="str">
        <f t="shared" si="48"/>
        <v>HL2257</v>
      </c>
    </row>
    <row r="97" spans="1:36" s="156" customFormat="1" ht="12" customHeight="1" thickBot="1" x14ac:dyDescent="0.25">
      <c r="A97" s="1115">
        <v>1</v>
      </c>
      <c r="B97" s="998"/>
      <c r="C97" s="151"/>
      <c r="D97" s="897" t="s">
        <v>163</v>
      </c>
      <c r="E97" s="148">
        <v>1</v>
      </c>
      <c r="F97" s="149" t="s">
        <v>53</v>
      </c>
      <c r="G97" s="150">
        <v>11.1</v>
      </c>
      <c r="H97" s="148">
        <v>159</v>
      </c>
      <c r="I97" s="149" t="s">
        <v>164</v>
      </c>
      <c r="J97" s="440">
        <f t="shared" si="46"/>
        <v>1200</v>
      </c>
      <c r="K97" s="149"/>
      <c r="L97" s="149"/>
      <c r="M97" s="150"/>
      <c r="N97" s="151"/>
      <c r="O97" s="152"/>
      <c r="P97" s="152"/>
      <c r="Q97" s="152"/>
      <c r="R97" s="151"/>
      <c r="S97" s="150">
        <v>5</v>
      </c>
      <c r="T97" s="149" t="s">
        <v>61</v>
      </c>
      <c r="U97" s="151" t="s">
        <v>44</v>
      </c>
      <c r="V97" s="151" t="s">
        <v>171</v>
      </c>
      <c r="W97" s="151"/>
      <c r="X97" s="151"/>
      <c r="Y97" s="429" t="s">
        <v>47</v>
      </c>
      <c r="Z97" s="427" t="e">
        <f t="shared" si="47"/>
        <v>#VALUE!</v>
      </c>
      <c r="AA97" s="151"/>
      <c r="AB97" s="150"/>
      <c r="AC97" s="153"/>
      <c r="AD97" s="154"/>
      <c r="AE97" s="155">
        <v>4258</v>
      </c>
      <c r="AF97" s="264" t="s">
        <v>172</v>
      </c>
      <c r="AG97" s="441"/>
      <c r="AJ97" s="156" t="str">
        <f t="shared" si="48"/>
        <v>HL2258</v>
      </c>
    </row>
    <row r="98" spans="1:36" s="156" customFormat="1" ht="12" customHeight="1" thickBot="1" x14ac:dyDescent="0.25">
      <c r="A98" s="1115">
        <v>1</v>
      </c>
      <c r="B98" s="998"/>
      <c r="C98" s="151"/>
      <c r="D98" s="897" t="s">
        <v>163</v>
      </c>
      <c r="E98" s="148">
        <v>1</v>
      </c>
      <c r="F98" s="149" t="s">
        <v>53</v>
      </c>
      <c r="G98" s="150">
        <v>11.1</v>
      </c>
      <c r="H98" s="148">
        <v>159</v>
      </c>
      <c r="I98" s="149" t="s">
        <v>164</v>
      </c>
      <c r="J98" s="440">
        <f t="shared" si="46"/>
        <v>1200</v>
      </c>
      <c r="K98" s="149"/>
      <c r="L98" s="149"/>
      <c r="M98" s="150"/>
      <c r="N98" s="151"/>
      <c r="O98" s="152"/>
      <c r="P98" s="152"/>
      <c r="Q98" s="152"/>
      <c r="R98" s="151"/>
      <c r="S98" s="150">
        <v>5</v>
      </c>
      <c r="T98" s="149" t="s">
        <v>61</v>
      </c>
      <c r="U98" s="151" t="s">
        <v>44</v>
      </c>
      <c r="V98" s="151" t="s">
        <v>173</v>
      </c>
      <c r="W98" s="151"/>
      <c r="X98" s="151"/>
      <c r="Y98" s="429" t="s">
        <v>47</v>
      </c>
      <c r="Z98" s="427" t="e">
        <f t="shared" si="47"/>
        <v>#VALUE!</v>
      </c>
      <c r="AA98" s="151"/>
      <c r="AB98" s="150"/>
      <c r="AC98" s="153"/>
      <c r="AD98" s="154"/>
      <c r="AE98" s="155">
        <v>4258</v>
      </c>
      <c r="AF98" s="264" t="s">
        <v>174</v>
      </c>
      <c r="AG98" s="441"/>
      <c r="AJ98" s="156" t="str">
        <f t="shared" si="48"/>
        <v>HL2259</v>
      </c>
    </row>
    <row r="99" spans="1:36" s="156" customFormat="1" ht="12" customHeight="1" thickBot="1" x14ac:dyDescent="0.25">
      <c r="A99" s="1115">
        <v>1</v>
      </c>
      <c r="B99" s="998"/>
      <c r="C99" s="151"/>
      <c r="D99" s="897" t="s">
        <v>163</v>
      </c>
      <c r="E99" s="148">
        <v>1</v>
      </c>
      <c r="F99" s="149" t="s">
        <v>53</v>
      </c>
      <c r="G99" s="150">
        <v>11.1</v>
      </c>
      <c r="H99" s="148">
        <v>159</v>
      </c>
      <c r="I99" s="149" t="s">
        <v>164</v>
      </c>
      <c r="J99" s="440">
        <f t="shared" si="46"/>
        <v>1200</v>
      </c>
      <c r="K99" s="149"/>
      <c r="L99" s="149"/>
      <c r="M99" s="150"/>
      <c r="N99" s="151"/>
      <c r="O99" s="152"/>
      <c r="P99" s="152"/>
      <c r="Q99" s="152"/>
      <c r="R99" s="151"/>
      <c r="S99" s="150">
        <v>5</v>
      </c>
      <c r="T99" s="149" t="s">
        <v>61</v>
      </c>
      <c r="U99" s="151" t="s">
        <v>44</v>
      </c>
      <c r="V99" s="151" t="s">
        <v>175</v>
      </c>
      <c r="W99" s="151"/>
      <c r="X99" s="151"/>
      <c r="Y99" s="429" t="s">
        <v>47</v>
      </c>
      <c r="Z99" s="427" t="e">
        <f t="shared" si="47"/>
        <v>#VALUE!</v>
      </c>
      <c r="AA99" s="151"/>
      <c r="AB99" s="150"/>
      <c r="AC99" s="153"/>
      <c r="AD99" s="154"/>
      <c r="AE99" s="155">
        <v>4258</v>
      </c>
      <c r="AF99" s="264" t="s">
        <v>176</v>
      </c>
      <c r="AG99" s="441"/>
      <c r="AJ99" s="156" t="str">
        <f t="shared" si="48"/>
        <v>HL2260</v>
      </c>
    </row>
    <row r="100" spans="1:36" s="156" customFormat="1" ht="12" customHeight="1" thickBot="1" x14ac:dyDescent="0.25">
      <c r="A100" s="1115">
        <v>1</v>
      </c>
      <c r="B100" s="998"/>
      <c r="C100" s="151"/>
      <c r="D100" s="897" t="s">
        <v>163</v>
      </c>
      <c r="E100" s="148">
        <v>1</v>
      </c>
      <c r="F100" s="149" t="s">
        <v>53</v>
      </c>
      <c r="G100" s="150">
        <v>11.1</v>
      </c>
      <c r="H100" s="148">
        <v>159</v>
      </c>
      <c r="I100" s="149" t="s">
        <v>164</v>
      </c>
      <c r="J100" s="440">
        <f t="shared" si="46"/>
        <v>1200</v>
      </c>
      <c r="K100" s="149"/>
      <c r="L100" s="149"/>
      <c r="M100" s="150"/>
      <c r="N100" s="151"/>
      <c r="O100" s="152"/>
      <c r="P100" s="152"/>
      <c r="Q100" s="152"/>
      <c r="R100" s="151"/>
      <c r="S100" s="150">
        <v>5</v>
      </c>
      <c r="T100" s="149" t="s">
        <v>61</v>
      </c>
      <c r="U100" s="151" t="s">
        <v>44</v>
      </c>
      <c r="V100" s="151" t="s">
        <v>177</v>
      </c>
      <c r="W100" s="151"/>
      <c r="X100" s="151"/>
      <c r="Y100" s="429" t="s">
        <v>47</v>
      </c>
      <c r="Z100" s="427" t="e">
        <f t="shared" si="47"/>
        <v>#VALUE!</v>
      </c>
      <c r="AA100" s="151"/>
      <c r="AB100" s="150"/>
      <c r="AC100" s="153"/>
      <c r="AD100" s="154"/>
      <c r="AE100" s="155">
        <v>4258</v>
      </c>
      <c r="AF100" s="264" t="s">
        <v>178</v>
      </c>
      <c r="AG100" s="441"/>
      <c r="AJ100" s="156" t="str">
        <f t="shared" si="48"/>
        <v>HL2261</v>
      </c>
    </row>
    <row r="101" spans="1:36" s="156" customFormat="1" ht="12" customHeight="1" thickBot="1" x14ac:dyDescent="0.25">
      <c r="A101" s="1115">
        <v>1</v>
      </c>
      <c r="B101" s="998"/>
      <c r="C101" s="151"/>
      <c r="D101" s="897" t="s">
        <v>163</v>
      </c>
      <c r="E101" s="148">
        <v>1</v>
      </c>
      <c r="F101" s="149" t="s">
        <v>53</v>
      </c>
      <c r="G101" s="150">
        <v>11.1</v>
      </c>
      <c r="H101" s="148">
        <v>159</v>
      </c>
      <c r="I101" s="149" t="s">
        <v>164</v>
      </c>
      <c r="J101" s="440">
        <f t="shared" si="46"/>
        <v>1200</v>
      </c>
      <c r="K101" s="149"/>
      <c r="L101" s="149"/>
      <c r="M101" s="150"/>
      <c r="N101" s="151"/>
      <c r="O101" s="152"/>
      <c r="P101" s="152"/>
      <c r="Q101" s="152"/>
      <c r="R101" s="151"/>
      <c r="S101" s="150">
        <v>5</v>
      </c>
      <c r="T101" s="149" t="s">
        <v>61</v>
      </c>
      <c r="U101" s="151" t="s">
        <v>44</v>
      </c>
      <c r="V101" s="151" t="s">
        <v>179</v>
      </c>
      <c r="W101" s="151"/>
      <c r="X101" s="151"/>
      <c r="Y101" s="429" t="s">
        <v>47</v>
      </c>
      <c r="Z101" s="427" t="e">
        <f t="shared" si="47"/>
        <v>#VALUE!</v>
      </c>
      <c r="AA101" s="151"/>
      <c r="AB101" s="150"/>
      <c r="AC101" s="153"/>
      <c r="AD101" s="154"/>
      <c r="AE101" s="155">
        <v>4258</v>
      </c>
      <c r="AF101" s="264" t="s">
        <v>180</v>
      </c>
      <c r="AG101" s="441"/>
      <c r="AJ101" s="156" t="str">
        <f t="shared" si="48"/>
        <v>HL2262</v>
      </c>
    </row>
    <row r="102" spans="1:36" s="156" customFormat="1" ht="12" customHeight="1" thickBot="1" x14ac:dyDescent="0.25">
      <c r="A102" s="1115">
        <v>1</v>
      </c>
      <c r="B102" s="998"/>
      <c r="C102" s="151"/>
      <c r="D102" s="897" t="s">
        <v>163</v>
      </c>
      <c r="E102" s="148">
        <v>1</v>
      </c>
      <c r="F102" s="149" t="s">
        <v>53</v>
      </c>
      <c r="G102" s="150">
        <v>11.1</v>
      </c>
      <c r="H102" s="148">
        <v>159</v>
      </c>
      <c r="I102" s="149" t="s">
        <v>164</v>
      </c>
      <c r="J102" s="627">
        <f t="shared" si="46"/>
        <v>1200</v>
      </c>
      <c r="K102" s="149"/>
      <c r="L102" s="149"/>
      <c r="M102" s="150"/>
      <c r="N102" s="151"/>
      <c r="O102" s="152"/>
      <c r="P102" s="152"/>
      <c r="Q102" s="152"/>
      <c r="R102" s="151"/>
      <c r="S102" s="150">
        <v>5</v>
      </c>
      <c r="T102" s="149" t="s">
        <v>61</v>
      </c>
      <c r="U102" s="151" t="s">
        <v>44</v>
      </c>
      <c r="V102" s="151" t="s">
        <v>181</v>
      </c>
      <c r="W102" s="151"/>
      <c r="X102" s="151"/>
      <c r="Y102" s="429" t="s">
        <v>47</v>
      </c>
      <c r="Z102" s="427" t="e">
        <f t="shared" si="47"/>
        <v>#VALUE!</v>
      </c>
      <c r="AA102" s="151"/>
      <c r="AB102" s="150"/>
      <c r="AC102" s="628"/>
      <c r="AD102" s="154"/>
      <c r="AE102" s="155">
        <v>4258</v>
      </c>
      <c r="AF102" s="264" t="s">
        <v>182</v>
      </c>
      <c r="AG102" s="441"/>
      <c r="AJ102" s="156" t="str">
        <f t="shared" si="48"/>
        <v>HL2263</v>
      </c>
    </row>
    <row r="103" spans="1:36" ht="10.5" thickBot="1" x14ac:dyDescent="0.25">
      <c r="A103" s="1115">
        <v>1</v>
      </c>
      <c r="B103" s="995"/>
      <c r="C103" s="239" t="s">
        <v>50</v>
      </c>
      <c r="D103" s="892" t="s">
        <v>163</v>
      </c>
      <c r="E103" s="256">
        <f>SUM(E94:E102)</f>
        <v>9</v>
      </c>
      <c r="F103" s="240" t="s">
        <v>53</v>
      </c>
      <c r="G103" s="257">
        <v>11.1</v>
      </c>
      <c r="H103" s="258">
        <v>159</v>
      </c>
      <c r="I103" s="240" t="s">
        <v>164</v>
      </c>
      <c r="J103" s="489">
        <f>I103/9.81</f>
        <v>1200</v>
      </c>
      <c r="K103" s="240"/>
      <c r="L103" s="240"/>
      <c r="M103" s="257"/>
      <c r="N103" s="239"/>
      <c r="O103" s="259"/>
      <c r="P103" s="259"/>
      <c r="Q103" s="259"/>
      <c r="R103" s="239"/>
      <c r="S103" s="257">
        <v>5</v>
      </c>
      <c r="T103" s="240" t="s">
        <v>61</v>
      </c>
      <c r="U103" s="239" t="s">
        <v>44</v>
      </c>
      <c r="V103" s="239" t="s">
        <v>183</v>
      </c>
      <c r="W103" s="239" t="s">
        <v>184</v>
      </c>
      <c r="X103" s="197" t="s">
        <v>163</v>
      </c>
      <c r="Y103" s="415" t="s">
        <v>47</v>
      </c>
      <c r="Z103" s="417" t="e">
        <f t="shared" ref="Z103" si="49">Y103+365</f>
        <v>#VALUE!</v>
      </c>
      <c r="AA103" s="239"/>
      <c r="AB103" s="257"/>
      <c r="AC103" s="260">
        <v>820</v>
      </c>
      <c r="AD103" s="261"/>
      <c r="AE103" s="262"/>
      <c r="AF103" s="263"/>
      <c r="AG103" s="263"/>
      <c r="AJ103" s="255" t="str">
        <f t="shared" ref="AJ103" si="50">CONCATENATE(U103,AK103,V103)</f>
        <v>HL2255-2263</v>
      </c>
    </row>
    <row r="104" spans="1:36" s="319" customFormat="1" ht="11.25" customHeight="1" thickBot="1" x14ac:dyDescent="0.25">
      <c r="A104" s="1129"/>
      <c r="B104" s="996"/>
      <c r="C104" s="320"/>
      <c r="D104" s="905"/>
      <c r="E104" s="324"/>
      <c r="F104" s="241"/>
      <c r="G104" s="246"/>
      <c r="H104" s="245"/>
      <c r="I104" s="241"/>
      <c r="J104" s="242"/>
      <c r="K104" s="241"/>
      <c r="L104" s="241"/>
      <c r="M104" s="246"/>
      <c r="N104" s="238"/>
      <c r="O104" s="248"/>
      <c r="P104" s="248"/>
      <c r="Q104" s="248"/>
      <c r="R104" s="238"/>
      <c r="S104" s="246"/>
      <c r="T104" s="241"/>
      <c r="U104" s="238"/>
      <c r="V104" s="238"/>
      <c r="W104" s="238"/>
      <c r="X104" s="498"/>
      <c r="Y104" s="415"/>
      <c r="Z104" s="417" t="s">
        <v>38</v>
      </c>
      <c r="AA104" s="238"/>
      <c r="AB104" s="246"/>
      <c r="AC104" s="316"/>
      <c r="AD104" s="251"/>
      <c r="AE104" s="252"/>
      <c r="AF104" s="254"/>
      <c r="AG104" s="254"/>
      <c r="AJ104" s="255"/>
    </row>
    <row r="105" spans="1:36" s="147" customFormat="1" ht="11.25" customHeight="1" thickBot="1" x14ac:dyDescent="0.25">
      <c r="A105" s="1115">
        <v>1</v>
      </c>
      <c r="B105" s="1044">
        <v>292953</v>
      </c>
      <c r="C105" s="146"/>
      <c r="D105" s="916" t="s">
        <v>185</v>
      </c>
      <c r="E105" s="245">
        <v>1</v>
      </c>
      <c r="F105" s="241" t="s">
        <v>186</v>
      </c>
      <c r="G105" s="246">
        <v>43.55</v>
      </c>
      <c r="H105" s="245">
        <v>159</v>
      </c>
      <c r="I105" s="241" t="s">
        <v>187</v>
      </c>
      <c r="J105" s="242">
        <f>I105/9.81</f>
        <v>853.21100917431193</v>
      </c>
      <c r="K105" s="241" t="s">
        <v>188</v>
      </c>
      <c r="L105" s="241"/>
      <c r="M105" s="246"/>
      <c r="N105" s="238"/>
      <c r="O105" s="248"/>
      <c r="P105" s="248"/>
      <c r="Q105" s="248"/>
      <c r="R105" s="238"/>
      <c r="S105" s="246">
        <v>43.36</v>
      </c>
      <c r="T105" s="241" t="s">
        <v>61</v>
      </c>
      <c r="U105" s="238" t="s">
        <v>44</v>
      </c>
      <c r="V105" s="238" t="s">
        <v>189</v>
      </c>
      <c r="W105" s="238" t="s">
        <v>190</v>
      </c>
      <c r="X105" s="146"/>
      <c r="Y105" s="415">
        <v>43892</v>
      </c>
      <c r="Z105" s="417">
        <f>Y105+365</f>
        <v>44257</v>
      </c>
      <c r="AA105" s="238"/>
      <c r="AB105" s="246">
        <v>3.5</v>
      </c>
      <c r="AC105" s="316">
        <f>(G105+3*AB105)*AG105</f>
        <v>4956.3850000000002</v>
      </c>
      <c r="AD105" s="251">
        <v>200</v>
      </c>
      <c r="AE105" s="252">
        <v>10630</v>
      </c>
      <c r="AF105" s="253" t="s">
        <v>191</v>
      </c>
      <c r="AG105" s="254">
        <v>91.7</v>
      </c>
      <c r="AJ105" s="255" t="str">
        <f>CONCATENATE(U105,AK105,V105)</f>
        <v>HL171</v>
      </c>
    </row>
    <row r="106" spans="1:36" s="147" customFormat="1" ht="11.25" customHeight="1" thickBot="1" x14ac:dyDescent="0.25">
      <c r="A106" s="1115">
        <v>1</v>
      </c>
      <c r="B106" s="1044">
        <v>292953</v>
      </c>
      <c r="C106" s="146"/>
      <c r="D106" s="916" t="s">
        <v>185</v>
      </c>
      <c r="E106" s="245">
        <v>1</v>
      </c>
      <c r="F106" s="241" t="s">
        <v>186</v>
      </c>
      <c r="G106" s="246">
        <v>43.55</v>
      </c>
      <c r="H106" s="245">
        <v>159</v>
      </c>
      <c r="I106" s="241" t="s">
        <v>187</v>
      </c>
      <c r="J106" s="242">
        <f>I106/9.81</f>
        <v>853.21100917431193</v>
      </c>
      <c r="K106" s="241" t="s">
        <v>188</v>
      </c>
      <c r="L106" s="241"/>
      <c r="M106" s="246"/>
      <c r="N106" s="238"/>
      <c r="O106" s="248"/>
      <c r="P106" s="248"/>
      <c r="Q106" s="248"/>
      <c r="R106" s="238"/>
      <c r="S106" s="246">
        <v>43.39</v>
      </c>
      <c r="T106" s="241" t="s">
        <v>61</v>
      </c>
      <c r="U106" s="238" t="s">
        <v>44</v>
      </c>
      <c r="V106" s="238" t="s">
        <v>192</v>
      </c>
      <c r="W106" s="238" t="s">
        <v>190</v>
      </c>
      <c r="X106" s="146"/>
      <c r="Y106" s="415">
        <v>43892</v>
      </c>
      <c r="Z106" s="417">
        <f>Y106+365</f>
        <v>44257</v>
      </c>
      <c r="AA106" s="238"/>
      <c r="AB106" s="246">
        <v>3.5</v>
      </c>
      <c r="AC106" s="316">
        <f>(G106+3*AB106)*AG106</f>
        <v>4956.3850000000002</v>
      </c>
      <c r="AD106" s="251">
        <v>200</v>
      </c>
      <c r="AE106" s="252">
        <v>10630</v>
      </c>
      <c r="AF106" s="253" t="s">
        <v>193</v>
      </c>
      <c r="AG106" s="254">
        <v>91.7</v>
      </c>
      <c r="AJ106" s="255" t="str">
        <f>CONCATENATE(U106,AK106,V106)</f>
        <v>HL172</v>
      </c>
    </row>
    <row r="107" spans="1:36" s="147" customFormat="1" ht="11.25" customHeight="1" thickBot="1" x14ac:dyDescent="0.25">
      <c r="A107" s="1115">
        <v>1</v>
      </c>
      <c r="B107" s="1044">
        <v>292953</v>
      </c>
      <c r="C107" s="146"/>
      <c r="D107" s="916" t="s">
        <v>185</v>
      </c>
      <c r="E107" s="245">
        <v>1</v>
      </c>
      <c r="F107" s="241" t="s">
        <v>186</v>
      </c>
      <c r="G107" s="246">
        <v>43.55</v>
      </c>
      <c r="H107" s="245">
        <v>159</v>
      </c>
      <c r="I107" s="241" t="s">
        <v>187</v>
      </c>
      <c r="J107" s="242">
        <f>I107/9.81</f>
        <v>853.21100917431193</v>
      </c>
      <c r="K107" s="241" t="s">
        <v>188</v>
      </c>
      <c r="L107" s="241"/>
      <c r="M107" s="246"/>
      <c r="N107" s="238"/>
      <c r="O107" s="248"/>
      <c r="P107" s="248"/>
      <c r="Q107" s="248"/>
      <c r="R107" s="238"/>
      <c r="S107" s="246">
        <v>43.34</v>
      </c>
      <c r="T107" s="241" t="s">
        <v>61</v>
      </c>
      <c r="U107" s="238" t="s">
        <v>44</v>
      </c>
      <c r="V107" s="238" t="s">
        <v>194</v>
      </c>
      <c r="W107" s="238" t="s">
        <v>195</v>
      </c>
      <c r="X107" s="146"/>
      <c r="Y107" s="415">
        <v>43892</v>
      </c>
      <c r="Z107" s="417">
        <f>Y107+365</f>
        <v>44257</v>
      </c>
      <c r="AA107" s="238"/>
      <c r="AB107" s="246">
        <v>3.5</v>
      </c>
      <c r="AC107" s="316">
        <f>(G107+3*AB107)*AG107</f>
        <v>4956.3850000000002</v>
      </c>
      <c r="AD107" s="251">
        <v>200</v>
      </c>
      <c r="AE107" s="252">
        <v>10630</v>
      </c>
      <c r="AF107" s="253" t="s">
        <v>196</v>
      </c>
      <c r="AG107" s="254">
        <v>91.7</v>
      </c>
      <c r="AJ107" s="255" t="str">
        <f>CONCATENATE(U107,AK107,V107)</f>
        <v>HL173</v>
      </c>
    </row>
    <row r="108" spans="1:36" s="147" customFormat="1" ht="11.25" customHeight="1" thickBot="1" x14ac:dyDescent="0.25">
      <c r="A108" s="1115">
        <v>1</v>
      </c>
      <c r="B108" s="1044">
        <v>292953</v>
      </c>
      <c r="C108" s="146"/>
      <c r="D108" s="916" t="s">
        <v>185</v>
      </c>
      <c r="E108" s="245">
        <v>1</v>
      </c>
      <c r="F108" s="241" t="s">
        <v>186</v>
      </c>
      <c r="G108" s="246">
        <v>43.55</v>
      </c>
      <c r="H108" s="245">
        <v>159</v>
      </c>
      <c r="I108" s="241" t="s">
        <v>187</v>
      </c>
      <c r="J108" s="242">
        <f>I108/9.81</f>
        <v>853.21100917431193</v>
      </c>
      <c r="K108" s="241" t="s">
        <v>188</v>
      </c>
      <c r="L108" s="241"/>
      <c r="M108" s="246"/>
      <c r="N108" s="238"/>
      <c r="O108" s="248"/>
      <c r="P108" s="248"/>
      <c r="Q108" s="248"/>
      <c r="R108" s="238"/>
      <c r="S108" s="246">
        <v>43.37</v>
      </c>
      <c r="T108" s="241" t="s">
        <v>61</v>
      </c>
      <c r="U108" s="238" t="s">
        <v>44</v>
      </c>
      <c r="V108" s="238" t="s">
        <v>197</v>
      </c>
      <c r="W108" s="238" t="s">
        <v>195</v>
      </c>
      <c r="X108" s="146"/>
      <c r="Y108" s="415">
        <v>43892</v>
      </c>
      <c r="Z108" s="417">
        <f>Y108+365</f>
        <v>44257</v>
      </c>
      <c r="AA108" s="238"/>
      <c r="AB108" s="246">
        <v>3.5</v>
      </c>
      <c r="AC108" s="316">
        <f>(G108+3*AB108)*AG108</f>
        <v>4956.3850000000002</v>
      </c>
      <c r="AD108" s="251">
        <v>200</v>
      </c>
      <c r="AE108" s="252">
        <v>10630</v>
      </c>
      <c r="AF108" s="253" t="s">
        <v>198</v>
      </c>
      <c r="AG108" s="254">
        <v>91.7</v>
      </c>
      <c r="AJ108" s="255" t="str">
        <f>CONCATENATE(U108,AK108,V108)</f>
        <v>HL174</v>
      </c>
    </row>
    <row r="109" spans="1:36" s="319" customFormat="1" ht="11.25" customHeight="1" thickBot="1" x14ac:dyDescent="0.25">
      <c r="A109" s="1115">
        <v>1</v>
      </c>
      <c r="B109" s="1044">
        <v>292953</v>
      </c>
      <c r="C109" s="266" t="s">
        <v>50</v>
      </c>
      <c r="D109" s="892" t="s">
        <v>185</v>
      </c>
      <c r="E109" s="256">
        <f>SUM(E105:E108)</f>
        <v>4</v>
      </c>
      <c r="F109" s="240" t="s">
        <v>186</v>
      </c>
      <c r="G109" s="257">
        <v>43.55</v>
      </c>
      <c r="H109" s="258">
        <v>159</v>
      </c>
      <c r="I109" s="240" t="s">
        <v>187</v>
      </c>
      <c r="J109" s="317">
        <f>I109/9.81</f>
        <v>853.21100917431193</v>
      </c>
      <c r="K109" s="240" t="s">
        <v>188</v>
      </c>
      <c r="L109" s="240"/>
      <c r="M109" s="257"/>
      <c r="N109" s="239"/>
      <c r="O109" s="259"/>
      <c r="P109" s="259"/>
      <c r="Q109" s="259"/>
      <c r="R109" s="239"/>
      <c r="S109" s="257">
        <f>(S107+S108+S105+S106)/E109</f>
        <v>43.364999999999995</v>
      </c>
      <c r="T109" s="240" t="s">
        <v>61</v>
      </c>
      <c r="U109" s="239" t="s">
        <v>44</v>
      </c>
      <c r="V109" s="239" t="s">
        <v>199</v>
      </c>
      <c r="W109" s="239" t="s">
        <v>200</v>
      </c>
      <c r="X109" s="237">
        <v>1008</v>
      </c>
      <c r="Y109" s="415">
        <v>43892</v>
      </c>
      <c r="Z109" s="417">
        <f>Y109+365</f>
        <v>44257</v>
      </c>
      <c r="AA109" s="239"/>
      <c r="AB109" s="257">
        <v>3.5</v>
      </c>
      <c r="AC109" s="318"/>
      <c r="AD109" s="261"/>
      <c r="AE109" s="262"/>
      <c r="AF109" s="263"/>
      <c r="AG109" s="263"/>
      <c r="AJ109" s="255" t="str">
        <f>CONCATENATE(U109,AK109,V109)</f>
        <v>HL171-174</v>
      </c>
    </row>
    <row r="110" spans="1:36" s="319" customFormat="1" ht="11.25" customHeight="1" thickBot="1" x14ac:dyDescent="0.25">
      <c r="A110" s="1129"/>
      <c r="B110" s="996"/>
      <c r="C110" s="320"/>
      <c r="D110" s="905"/>
      <c r="E110" s="324"/>
      <c r="F110" s="241"/>
      <c r="G110" s="246"/>
      <c r="H110" s="245"/>
      <c r="I110" s="241"/>
      <c r="J110" s="242"/>
      <c r="K110" s="241"/>
      <c r="L110" s="241"/>
      <c r="M110" s="246"/>
      <c r="N110" s="238"/>
      <c r="O110" s="248"/>
      <c r="P110" s="248"/>
      <c r="Q110" s="248"/>
      <c r="R110" s="238"/>
      <c r="S110" s="246"/>
      <c r="T110" s="241"/>
      <c r="U110" s="238"/>
      <c r="V110" s="238"/>
      <c r="W110" s="238"/>
      <c r="X110" s="498"/>
      <c r="Y110" s="415"/>
      <c r="Z110" s="417" t="s">
        <v>38</v>
      </c>
      <c r="AA110" s="238"/>
      <c r="AB110" s="246"/>
      <c r="AC110" s="316"/>
      <c r="AD110" s="251"/>
      <c r="AE110" s="252"/>
      <c r="AF110" s="254"/>
      <c r="AG110" s="254"/>
      <c r="AJ110" s="255"/>
    </row>
    <row r="111" spans="1:36" ht="11.25" customHeight="1" thickBot="1" x14ac:dyDescent="0.25">
      <c r="A111" s="1115">
        <v>1</v>
      </c>
      <c r="B111" s="1044">
        <v>289383</v>
      </c>
      <c r="C111" s="238"/>
      <c r="D111" s="904" t="s">
        <v>201</v>
      </c>
      <c r="E111" s="245">
        <v>1</v>
      </c>
      <c r="F111" s="241" t="s">
        <v>40</v>
      </c>
      <c r="G111" s="246">
        <v>40.683</v>
      </c>
      <c r="H111" s="245">
        <v>156</v>
      </c>
      <c r="I111" s="241" t="s">
        <v>202</v>
      </c>
      <c r="J111" s="247">
        <f t="shared" ref="J111:J112" si="51">I111/9.81</f>
        <v>2424.9745158002038</v>
      </c>
      <c r="K111" s="241" t="s">
        <v>203</v>
      </c>
      <c r="L111" s="241"/>
      <c r="M111" s="246"/>
      <c r="N111" s="238"/>
      <c r="O111" s="248"/>
      <c r="P111" s="248"/>
      <c r="Q111" s="248"/>
      <c r="R111" s="238"/>
      <c r="S111" s="246" t="s">
        <v>38</v>
      </c>
      <c r="T111" s="241" t="s">
        <v>61</v>
      </c>
      <c r="U111" s="238" t="s">
        <v>44</v>
      </c>
      <c r="V111" s="238" t="s">
        <v>204</v>
      </c>
      <c r="W111" s="238"/>
      <c r="X111" s="238"/>
      <c r="Y111" s="415">
        <v>43635</v>
      </c>
      <c r="Z111" s="417">
        <f>Y111+366</f>
        <v>44001</v>
      </c>
      <c r="AA111" s="238"/>
      <c r="AB111" s="246"/>
      <c r="AC111" s="250">
        <f t="shared" ref="AC111:AC112" si="52">(G111+AB111*2.5)*AG111</f>
        <v>3447.8842500000001</v>
      </c>
      <c r="AD111" s="251">
        <v>300</v>
      </c>
      <c r="AE111" s="252">
        <v>5080</v>
      </c>
      <c r="AF111" s="253" t="s">
        <v>205</v>
      </c>
      <c r="AG111" s="254">
        <v>84.75</v>
      </c>
      <c r="AJ111" s="255" t="str">
        <f t="shared" si="6"/>
        <v>HL1702</v>
      </c>
    </row>
    <row r="112" spans="1:36" ht="11.25" customHeight="1" thickBot="1" x14ac:dyDescent="0.25">
      <c r="A112" s="1115">
        <v>1</v>
      </c>
      <c r="B112" s="1044">
        <v>289383</v>
      </c>
      <c r="C112" s="238"/>
      <c r="D112" s="904" t="s">
        <v>201</v>
      </c>
      <c r="E112" s="245">
        <v>1</v>
      </c>
      <c r="F112" s="241" t="s">
        <v>40</v>
      </c>
      <c r="G112" s="246">
        <v>40.683</v>
      </c>
      <c r="H112" s="245">
        <v>156</v>
      </c>
      <c r="I112" s="241" t="s">
        <v>202</v>
      </c>
      <c r="J112" s="247">
        <f t="shared" si="51"/>
        <v>2424.9745158002038</v>
      </c>
      <c r="K112" s="296" t="s">
        <v>203</v>
      </c>
      <c r="L112" s="241"/>
      <c r="M112" s="246"/>
      <c r="N112" s="238"/>
      <c r="O112" s="248"/>
      <c r="P112" s="248"/>
      <c r="Q112" s="248"/>
      <c r="R112" s="238"/>
      <c r="S112" s="246" t="s">
        <v>38</v>
      </c>
      <c r="T112" s="241" t="s">
        <v>61</v>
      </c>
      <c r="U112" s="238" t="s">
        <v>44</v>
      </c>
      <c r="V112" s="238" t="s">
        <v>206</v>
      </c>
      <c r="W112" s="238"/>
      <c r="X112" s="238"/>
      <c r="Y112" s="415">
        <v>43635</v>
      </c>
      <c r="Z112" s="417">
        <f t="shared" ref="Z112:Z113" si="53">Y112+366</f>
        <v>44001</v>
      </c>
      <c r="AA112" s="238"/>
      <c r="AB112" s="246"/>
      <c r="AC112" s="250">
        <f t="shared" si="52"/>
        <v>3447.8842500000001</v>
      </c>
      <c r="AD112" s="251">
        <v>300</v>
      </c>
      <c r="AE112" s="252">
        <v>5080</v>
      </c>
      <c r="AF112" s="253" t="s">
        <v>207</v>
      </c>
      <c r="AG112" s="254">
        <v>84.75</v>
      </c>
      <c r="AJ112" s="255" t="str">
        <f t="shared" si="6"/>
        <v>HL1703</v>
      </c>
    </row>
    <row r="113" spans="1:36" ht="11.25" customHeight="1" thickBot="1" x14ac:dyDescent="0.25">
      <c r="A113" s="1115">
        <v>1</v>
      </c>
      <c r="B113" s="1044">
        <v>289383</v>
      </c>
      <c r="C113" s="239" t="s">
        <v>50</v>
      </c>
      <c r="D113" s="892" t="s">
        <v>201</v>
      </c>
      <c r="E113" s="256">
        <v>2</v>
      </c>
      <c r="F113" s="240" t="s">
        <v>40</v>
      </c>
      <c r="G113" s="257">
        <v>40.683</v>
      </c>
      <c r="H113" s="258">
        <v>156</v>
      </c>
      <c r="I113" s="240" t="s">
        <v>202</v>
      </c>
      <c r="J113" s="489">
        <f>I113/9.81</f>
        <v>2424.9745158002038</v>
      </c>
      <c r="K113" s="240" t="s">
        <v>203</v>
      </c>
      <c r="L113" s="240"/>
      <c r="M113" s="257"/>
      <c r="N113" s="239"/>
      <c r="O113" s="259"/>
      <c r="P113" s="259"/>
      <c r="Q113" s="259"/>
      <c r="R113" s="239"/>
      <c r="S113" s="257" t="s">
        <v>38</v>
      </c>
      <c r="T113" s="240" t="s">
        <v>61</v>
      </c>
      <c r="U113" s="239" t="s">
        <v>44</v>
      </c>
      <c r="V113" s="239" t="s">
        <v>208</v>
      </c>
      <c r="W113" s="239"/>
      <c r="X113" s="197" t="s">
        <v>201</v>
      </c>
      <c r="Y113" s="415">
        <v>43635</v>
      </c>
      <c r="Z113" s="417">
        <f t="shared" si="53"/>
        <v>44001</v>
      </c>
      <c r="AA113" s="239"/>
      <c r="AB113" s="257"/>
      <c r="AC113" s="260"/>
      <c r="AD113" s="261"/>
      <c r="AE113" s="262"/>
      <c r="AF113" s="263"/>
      <c r="AG113" s="263"/>
      <c r="AJ113" s="255" t="str">
        <f t="shared" si="6"/>
        <v>HL1702-1703</v>
      </c>
    </row>
    <row r="114" spans="1:36" s="319" customFormat="1" ht="11.25" customHeight="1" thickBot="1" x14ac:dyDescent="0.25">
      <c r="A114" s="1129"/>
      <c r="B114" s="996"/>
      <c r="C114" s="320"/>
      <c r="D114" s="905"/>
      <c r="E114" s="245"/>
      <c r="F114" s="241"/>
      <c r="G114" s="246"/>
      <c r="H114" s="245"/>
      <c r="I114" s="241"/>
      <c r="J114" s="242"/>
      <c r="K114" s="241"/>
      <c r="L114" s="241"/>
      <c r="M114" s="246"/>
      <c r="N114" s="238"/>
      <c r="O114" s="248"/>
      <c r="P114" s="248"/>
      <c r="Q114" s="248"/>
      <c r="R114" s="238"/>
      <c r="S114" s="246"/>
      <c r="T114" s="241"/>
      <c r="U114" s="238"/>
      <c r="V114" s="238"/>
      <c r="W114" s="238"/>
      <c r="X114" s="272"/>
      <c r="Y114" s="415"/>
      <c r="Z114" s="416" t="s">
        <v>38</v>
      </c>
      <c r="AA114" s="238"/>
      <c r="AB114" s="246"/>
      <c r="AC114" s="316"/>
      <c r="AD114" s="251"/>
      <c r="AE114" s="252"/>
      <c r="AF114" s="245"/>
      <c r="AG114" s="245"/>
      <c r="AJ114" s="255" t="str">
        <f t="shared" si="6"/>
        <v/>
      </c>
    </row>
    <row r="115" spans="1:36" s="319" customFormat="1" ht="10.5" thickBot="1" x14ac:dyDescent="0.25">
      <c r="A115" s="1115">
        <v>1</v>
      </c>
      <c r="B115" s="1044">
        <v>295242</v>
      </c>
      <c r="C115" s="320"/>
      <c r="D115" s="916" t="s">
        <v>209</v>
      </c>
      <c r="E115" s="245">
        <v>1</v>
      </c>
      <c r="F115" s="241" t="s">
        <v>40</v>
      </c>
      <c r="G115" s="246">
        <v>40.74</v>
      </c>
      <c r="H115" s="245">
        <v>156</v>
      </c>
      <c r="I115" s="241" t="s">
        <v>210</v>
      </c>
      <c r="J115" s="242">
        <f>I115/9.81</f>
        <v>2104.485219164118</v>
      </c>
      <c r="K115" s="241" t="s">
        <v>42</v>
      </c>
      <c r="L115" s="241"/>
      <c r="M115" s="246"/>
      <c r="N115" s="238"/>
      <c r="O115" s="248"/>
      <c r="P115" s="248"/>
      <c r="Q115" s="248"/>
      <c r="R115" s="238"/>
      <c r="S115" s="246" t="s">
        <v>38</v>
      </c>
      <c r="T115" s="241" t="s">
        <v>61</v>
      </c>
      <c r="U115" s="238" t="s">
        <v>44</v>
      </c>
      <c r="V115" s="238" t="s">
        <v>211</v>
      </c>
      <c r="W115" s="238" t="s">
        <v>135</v>
      </c>
      <c r="X115" s="320"/>
      <c r="Y115" s="431">
        <v>43971</v>
      </c>
      <c r="Z115" s="416">
        <f>Y115+365</f>
        <v>44336</v>
      </c>
      <c r="AA115" s="238"/>
      <c r="AB115" s="246"/>
      <c r="AC115" s="316">
        <f>G115*AG115</f>
        <v>3452.7150000000001</v>
      </c>
      <c r="AD115" s="251">
        <v>287.5</v>
      </c>
      <c r="AE115" s="252">
        <v>10815</v>
      </c>
      <c r="AF115" s="321" t="s">
        <v>212</v>
      </c>
      <c r="AG115" s="254">
        <v>84.75</v>
      </c>
      <c r="AH115" s="322"/>
      <c r="AI115" s="323" t="s">
        <v>48</v>
      </c>
      <c r="AJ115" s="255" t="str">
        <f t="shared" si="6"/>
        <v>HL1134</v>
      </c>
    </row>
    <row r="116" spans="1:36" s="319" customFormat="1" ht="10.5" thickBot="1" x14ac:dyDescent="0.25">
      <c r="A116" s="1115">
        <v>1</v>
      </c>
      <c r="B116" s="1044">
        <v>295242</v>
      </c>
      <c r="C116" s="320"/>
      <c r="D116" s="916" t="s">
        <v>209</v>
      </c>
      <c r="E116" s="245">
        <v>1</v>
      </c>
      <c r="F116" s="241" t="s">
        <v>40</v>
      </c>
      <c r="G116" s="246">
        <v>40.74</v>
      </c>
      <c r="H116" s="245">
        <v>156</v>
      </c>
      <c r="I116" s="241" t="s">
        <v>210</v>
      </c>
      <c r="J116" s="242">
        <f>I116/9.81</f>
        <v>2104.485219164118</v>
      </c>
      <c r="K116" s="241" t="s">
        <v>42</v>
      </c>
      <c r="L116" s="241"/>
      <c r="M116" s="246"/>
      <c r="N116" s="238"/>
      <c r="O116" s="248"/>
      <c r="P116" s="248"/>
      <c r="Q116" s="248"/>
      <c r="R116" s="238"/>
      <c r="S116" s="246" t="s">
        <v>38</v>
      </c>
      <c r="T116" s="241" t="s">
        <v>61</v>
      </c>
      <c r="U116" s="238" t="s">
        <v>44</v>
      </c>
      <c r="V116" s="238" t="s">
        <v>213</v>
      </c>
      <c r="W116" s="238" t="s">
        <v>135</v>
      </c>
      <c r="X116" s="320"/>
      <c r="Y116" s="431">
        <v>43971</v>
      </c>
      <c r="Z116" s="416">
        <f t="shared" ref="Z116:Z117" si="54">Y116+365</f>
        <v>44336</v>
      </c>
      <c r="AA116" s="238"/>
      <c r="AB116" s="246"/>
      <c r="AC116" s="316">
        <f>G116*AG116</f>
        <v>3452.7150000000001</v>
      </c>
      <c r="AD116" s="251">
        <v>287.5</v>
      </c>
      <c r="AE116" s="252">
        <v>10815</v>
      </c>
      <c r="AF116" s="321" t="s">
        <v>214</v>
      </c>
      <c r="AG116" s="254">
        <v>84.75</v>
      </c>
      <c r="AJ116" s="255" t="str">
        <f t="shared" si="6"/>
        <v>HL1135</v>
      </c>
    </row>
    <row r="117" spans="1:36" s="319" customFormat="1" ht="10.5" thickBot="1" x14ac:dyDescent="0.25">
      <c r="A117" s="1115">
        <v>1</v>
      </c>
      <c r="B117" s="1044">
        <v>295242</v>
      </c>
      <c r="C117" s="266" t="s">
        <v>50</v>
      </c>
      <c r="D117" s="892">
        <v>1390</v>
      </c>
      <c r="E117" s="256">
        <f>SUM(E115:E116)</f>
        <v>2</v>
      </c>
      <c r="F117" s="240" t="s">
        <v>40</v>
      </c>
      <c r="G117" s="257">
        <v>40.74</v>
      </c>
      <c r="H117" s="258">
        <v>156</v>
      </c>
      <c r="I117" s="240" t="s">
        <v>210</v>
      </c>
      <c r="J117" s="317">
        <f>I117/9.81</f>
        <v>2104.485219164118</v>
      </c>
      <c r="K117" s="240" t="s">
        <v>42</v>
      </c>
      <c r="L117" s="240"/>
      <c r="M117" s="257"/>
      <c r="N117" s="239"/>
      <c r="O117" s="259"/>
      <c r="P117" s="259"/>
      <c r="Q117" s="259"/>
      <c r="R117" s="239"/>
      <c r="S117" s="257" t="s">
        <v>38</v>
      </c>
      <c r="T117" s="240" t="s">
        <v>61</v>
      </c>
      <c r="U117" s="239" t="s">
        <v>44</v>
      </c>
      <c r="V117" s="239" t="s">
        <v>215</v>
      </c>
      <c r="W117" s="239" t="s">
        <v>135</v>
      </c>
      <c r="X117" s="237">
        <v>1390</v>
      </c>
      <c r="Y117" s="431">
        <v>43971</v>
      </c>
      <c r="Z117" s="416">
        <f t="shared" si="54"/>
        <v>44336</v>
      </c>
      <c r="AA117" s="239"/>
      <c r="AB117" s="257"/>
      <c r="AC117" s="318"/>
      <c r="AD117" s="261"/>
      <c r="AE117" s="262"/>
      <c r="AF117" s="258"/>
      <c r="AG117" s="258"/>
      <c r="AJ117" s="255" t="str">
        <f t="shared" si="6"/>
        <v>HL1134-1135</v>
      </c>
    </row>
    <row r="118" spans="1:36" s="319" customFormat="1" ht="10.5" thickBot="1" x14ac:dyDescent="0.25">
      <c r="A118" s="1129"/>
      <c r="B118" s="1002"/>
      <c r="C118" s="320"/>
      <c r="D118" s="905"/>
      <c r="E118" s="324"/>
      <c r="F118" s="241"/>
      <c r="G118" s="246"/>
      <c r="H118" s="245"/>
      <c r="I118" s="241"/>
      <c r="J118" s="242"/>
      <c r="K118" s="241"/>
      <c r="L118" s="241"/>
      <c r="M118" s="246"/>
      <c r="N118" s="238"/>
      <c r="O118" s="248"/>
      <c r="P118" s="248"/>
      <c r="Q118" s="248"/>
      <c r="R118" s="238"/>
      <c r="S118" s="246"/>
      <c r="T118" s="241"/>
      <c r="U118" s="238"/>
      <c r="V118" s="238"/>
      <c r="W118" s="238"/>
      <c r="X118" s="272"/>
      <c r="Y118" s="415"/>
      <c r="Z118" s="416" t="s">
        <v>38</v>
      </c>
      <c r="AA118" s="238"/>
      <c r="AB118" s="246"/>
      <c r="AC118" s="316"/>
      <c r="AD118" s="251"/>
      <c r="AE118" s="252"/>
      <c r="AF118" s="245"/>
      <c r="AG118" s="245"/>
      <c r="AJ118" s="255" t="str">
        <f t="shared" si="6"/>
        <v/>
      </c>
    </row>
    <row r="119" spans="1:36" s="319" customFormat="1" ht="10.5" thickBot="1" x14ac:dyDescent="0.25">
      <c r="A119" s="1115">
        <v>1</v>
      </c>
      <c r="B119" s="1044">
        <v>293132</v>
      </c>
      <c r="C119" s="320"/>
      <c r="D119" s="916" t="s">
        <v>216</v>
      </c>
      <c r="E119" s="245">
        <v>1</v>
      </c>
      <c r="F119" s="241" t="s">
        <v>40</v>
      </c>
      <c r="G119" s="246">
        <v>35.42</v>
      </c>
      <c r="H119" s="245">
        <v>156</v>
      </c>
      <c r="I119" s="241" t="s">
        <v>217</v>
      </c>
      <c r="J119" s="242">
        <f>I119/9.805</f>
        <v>2174.298827129016</v>
      </c>
      <c r="K119" s="241" t="s">
        <v>42</v>
      </c>
      <c r="L119" s="241"/>
      <c r="M119" s="246"/>
      <c r="N119" s="238"/>
      <c r="O119" s="248"/>
      <c r="P119" s="248"/>
      <c r="Q119" s="248"/>
      <c r="R119" s="238"/>
      <c r="S119" s="246" t="s">
        <v>38</v>
      </c>
      <c r="T119" s="241" t="s">
        <v>61</v>
      </c>
      <c r="U119" s="238" t="s">
        <v>44</v>
      </c>
      <c r="V119" s="238" t="s">
        <v>218</v>
      </c>
      <c r="W119" s="238" t="s">
        <v>135</v>
      </c>
      <c r="X119" s="320"/>
      <c r="Y119" s="431">
        <v>43971</v>
      </c>
      <c r="Z119" s="416">
        <f t="shared" ref="Z119:Z121" si="55">Y119+365</f>
        <v>44336</v>
      </c>
      <c r="AA119" s="238"/>
      <c r="AB119" s="246"/>
      <c r="AC119" s="316">
        <f>G119*AG119</f>
        <v>3001.8450000000003</v>
      </c>
      <c r="AD119" s="251">
        <v>287.5</v>
      </c>
      <c r="AE119" s="252">
        <v>10466</v>
      </c>
      <c r="AF119" s="321" t="s">
        <v>219</v>
      </c>
      <c r="AG119" s="254">
        <v>84.75</v>
      </c>
      <c r="AJ119" s="255" t="str">
        <f t="shared" si="6"/>
        <v>HL1509</v>
      </c>
    </row>
    <row r="120" spans="1:36" s="319" customFormat="1" ht="10.5" thickBot="1" x14ac:dyDescent="0.25">
      <c r="A120" s="1115">
        <v>1</v>
      </c>
      <c r="B120" s="1044">
        <v>293132</v>
      </c>
      <c r="C120" s="320"/>
      <c r="D120" s="916" t="s">
        <v>216</v>
      </c>
      <c r="E120" s="245">
        <v>1</v>
      </c>
      <c r="F120" s="241" t="s">
        <v>40</v>
      </c>
      <c r="G120" s="246">
        <v>35.42</v>
      </c>
      <c r="H120" s="245">
        <v>156</v>
      </c>
      <c r="I120" s="241" t="s">
        <v>217</v>
      </c>
      <c r="J120" s="242">
        <f t="shared" ref="J120:J121" si="56">I120/9.805</f>
        <v>2174.298827129016</v>
      </c>
      <c r="K120" s="241" t="s">
        <v>42</v>
      </c>
      <c r="L120" s="241"/>
      <c r="M120" s="246"/>
      <c r="N120" s="238"/>
      <c r="O120" s="248"/>
      <c r="P120" s="248"/>
      <c r="Q120" s="248"/>
      <c r="R120" s="238"/>
      <c r="S120" s="246" t="s">
        <v>38</v>
      </c>
      <c r="T120" s="241" t="s">
        <v>61</v>
      </c>
      <c r="U120" s="238" t="s">
        <v>44</v>
      </c>
      <c r="V120" s="238" t="s">
        <v>220</v>
      </c>
      <c r="W120" s="238" t="s">
        <v>135</v>
      </c>
      <c r="X120" s="320"/>
      <c r="Y120" s="431">
        <v>43971</v>
      </c>
      <c r="Z120" s="416">
        <f t="shared" si="55"/>
        <v>44336</v>
      </c>
      <c r="AA120" s="238"/>
      <c r="AB120" s="246"/>
      <c r="AC120" s="316">
        <f>G120*AG120</f>
        <v>3001.8450000000003</v>
      </c>
      <c r="AD120" s="251">
        <v>287.5</v>
      </c>
      <c r="AE120" s="252">
        <v>10466</v>
      </c>
      <c r="AF120" s="321" t="s">
        <v>221</v>
      </c>
      <c r="AG120" s="254">
        <v>84.75</v>
      </c>
      <c r="AJ120" s="255" t="str">
        <f t="shared" si="6"/>
        <v>HL1510</v>
      </c>
    </row>
    <row r="121" spans="1:36" s="319" customFormat="1" ht="10.5" thickBot="1" x14ac:dyDescent="0.25">
      <c r="A121" s="1115">
        <v>1</v>
      </c>
      <c r="B121" s="1044">
        <v>293132</v>
      </c>
      <c r="C121" s="266" t="s">
        <v>50</v>
      </c>
      <c r="D121" s="892" t="s">
        <v>216</v>
      </c>
      <c r="E121" s="256">
        <f>SUM(E119:E120)</f>
        <v>2</v>
      </c>
      <c r="F121" s="240" t="s">
        <v>40</v>
      </c>
      <c r="G121" s="257">
        <v>35.42</v>
      </c>
      <c r="H121" s="258">
        <v>156</v>
      </c>
      <c r="I121" s="240" t="s">
        <v>217</v>
      </c>
      <c r="J121" s="317">
        <f t="shared" si="56"/>
        <v>2174.298827129016</v>
      </c>
      <c r="K121" s="240" t="s">
        <v>42</v>
      </c>
      <c r="L121" s="240"/>
      <c r="M121" s="257"/>
      <c r="N121" s="239"/>
      <c r="O121" s="259"/>
      <c r="P121" s="259"/>
      <c r="Q121" s="259"/>
      <c r="R121" s="239"/>
      <c r="S121" s="257" t="s">
        <v>38</v>
      </c>
      <c r="T121" s="240" t="s">
        <v>61</v>
      </c>
      <c r="U121" s="239" t="s">
        <v>44</v>
      </c>
      <c r="V121" s="239" t="s">
        <v>222</v>
      </c>
      <c r="W121" s="239" t="s">
        <v>135</v>
      </c>
      <c r="X121" s="237" t="s">
        <v>216</v>
      </c>
      <c r="Y121" s="431">
        <v>43971</v>
      </c>
      <c r="Z121" s="416">
        <f t="shared" si="55"/>
        <v>44336</v>
      </c>
      <c r="AA121" s="239"/>
      <c r="AB121" s="257"/>
      <c r="AC121" s="318"/>
      <c r="AD121" s="261"/>
      <c r="AE121" s="262"/>
      <c r="AF121" s="258"/>
      <c r="AG121" s="258"/>
      <c r="AJ121" s="255" t="str">
        <f t="shared" si="6"/>
        <v>HL1509-1510</v>
      </c>
    </row>
    <row r="122" spans="1:36" s="319" customFormat="1" ht="11.25" customHeight="1" thickBot="1" x14ac:dyDescent="0.25">
      <c r="A122" s="1129"/>
      <c r="B122" s="996"/>
      <c r="C122" s="320"/>
      <c r="D122" s="905"/>
      <c r="E122" s="245"/>
      <c r="F122" s="241"/>
      <c r="G122" s="246"/>
      <c r="H122" s="245"/>
      <c r="I122" s="241"/>
      <c r="J122" s="242"/>
      <c r="K122" s="241"/>
      <c r="L122" s="241"/>
      <c r="M122" s="246"/>
      <c r="N122" s="238"/>
      <c r="O122" s="248"/>
      <c r="P122" s="248"/>
      <c r="Q122" s="248"/>
      <c r="R122" s="238"/>
      <c r="S122" s="246"/>
      <c r="T122" s="241"/>
      <c r="U122" s="238"/>
      <c r="V122" s="238"/>
      <c r="W122" s="238"/>
      <c r="X122" s="272"/>
      <c r="Y122" s="415"/>
      <c r="Z122" s="416" t="s">
        <v>38</v>
      </c>
      <c r="AA122" s="238"/>
      <c r="AB122" s="246"/>
      <c r="AC122" s="316"/>
      <c r="AD122" s="251"/>
      <c r="AE122" s="252"/>
      <c r="AF122" s="245"/>
      <c r="AG122" s="245"/>
      <c r="AJ122" s="255" t="str">
        <f t="shared" si="6"/>
        <v/>
      </c>
    </row>
    <row r="123" spans="1:36" s="319" customFormat="1" ht="10.5" thickBot="1" x14ac:dyDescent="0.25">
      <c r="A123" s="1115">
        <v>1</v>
      </c>
      <c r="B123" s="1044">
        <v>295246</v>
      </c>
      <c r="C123" s="320"/>
      <c r="D123" s="916" t="s">
        <v>223</v>
      </c>
      <c r="E123" s="245">
        <v>1</v>
      </c>
      <c r="F123" s="241" t="s">
        <v>40</v>
      </c>
      <c r="G123" s="246">
        <v>35.42</v>
      </c>
      <c r="H123" s="245">
        <v>156</v>
      </c>
      <c r="I123" s="241" t="s">
        <v>210</v>
      </c>
      <c r="J123" s="242">
        <f>I123/9.81</f>
        <v>2104.485219164118</v>
      </c>
      <c r="K123" s="241" t="s">
        <v>42</v>
      </c>
      <c r="L123" s="241"/>
      <c r="M123" s="246"/>
      <c r="N123" s="238"/>
      <c r="O123" s="248"/>
      <c r="P123" s="248"/>
      <c r="Q123" s="248"/>
      <c r="R123" s="238"/>
      <c r="S123" s="246" t="s">
        <v>38</v>
      </c>
      <c r="T123" s="241" t="s">
        <v>61</v>
      </c>
      <c r="U123" s="238" t="s">
        <v>44</v>
      </c>
      <c r="V123" s="238" t="s">
        <v>224</v>
      </c>
      <c r="W123" s="238" t="s">
        <v>135</v>
      </c>
      <c r="X123" s="320"/>
      <c r="Y123" s="431">
        <v>43971</v>
      </c>
      <c r="Z123" s="416">
        <f t="shared" ref="Z123:Z125" si="57">Y123+365</f>
        <v>44336</v>
      </c>
      <c r="AA123" s="238"/>
      <c r="AB123" s="246"/>
      <c r="AC123" s="316">
        <f>G123*AG123</f>
        <v>3001.8450000000003</v>
      </c>
      <c r="AD123" s="251">
        <v>287.5</v>
      </c>
      <c r="AE123" s="252">
        <v>10466</v>
      </c>
      <c r="AF123" s="321" t="s">
        <v>225</v>
      </c>
      <c r="AG123" s="254">
        <v>84.75</v>
      </c>
      <c r="AJ123" s="255" t="str">
        <f t="shared" si="6"/>
        <v>HL1136</v>
      </c>
    </row>
    <row r="124" spans="1:36" s="319" customFormat="1" ht="10.5" thickBot="1" x14ac:dyDescent="0.25">
      <c r="A124" s="1115">
        <v>1</v>
      </c>
      <c r="B124" s="1044">
        <v>295246</v>
      </c>
      <c r="C124" s="320"/>
      <c r="D124" s="916" t="s">
        <v>223</v>
      </c>
      <c r="E124" s="245">
        <v>1</v>
      </c>
      <c r="F124" s="241" t="s">
        <v>40</v>
      </c>
      <c r="G124" s="246">
        <v>35.42</v>
      </c>
      <c r="H124" s="245">
        <v>156</v>
      </c>
      <c r="I124" s="241" t="s">
        <v>210</v>
      </c>
      <c r="J124" s="242">
        <f>I124/9.81</f>
        <v>2104.485219164118</v>
      </c>
      <c r="K124" s="241" t="s">
        <v>42</v>
      </c>
      <c r="L124" s="241"/>
      <c r="M124" s="246"/>
      <c r="N124" s="238"/>
      <c r="O124" s="248"/>
      <c r="P124" s="248"/>
      <c r="Q124" s="248"/>
      <c r="R124" s="238"/>
      <c r="S124" s="246" t="s">
        <v>38</v>
      </c>
      <c r="T124" s="241" t="s">
        <v>61</v>
      </c>
      <c r="U124" s="238" t="s">
        <v>44</v>
      </c>
      <c r="V124" s="238" t="s">
        <v>226</v>
      </c>
      <c r="W124" s="238" t="s">
        <v>135</v>
      </c>
      <c r="X124" s="320"/>
      <c r="Y124" s="431">
        <v>43971</v>
      </c>
      <c r="Z124" s="416">
        <f t="shared" si="57"/>
        <v>44336</v>
      </c>
      <c r="AA124" s="238"/>
      <c r="AB124" s="246"/>
      <c r="AC124" s="316">
        <f>G124*AG124</f>
        <v>3001.8450000000003</v>
      </c>
      <c r="AD124" s="251">
        <v>287.5</v>
      </c>
      <c r="AE124" s="252">
        <v>10466</v>
      </c>
      <c r="AF124" s="321" t="s">
        <v>227</v>
      </c>
      <c r="AG124" s="254">
        <v>84.75</v>
      </c>
      <c r="AJ124" s="255" t="str">
        <f t="shared" si="6"/>
        <v>HL1137</v>
      </c>
    </row>
    <row r="125" spans="1:36" s="319" customFormat="1" ht="10.5" thickBot="1" x14ac:dyDescent="0.25">
      <c r="A125" s="1115">
        <v>1</v>
      </c>
      <c r="B125" s="1044">
        <v>295246</v>
      </c>
      <c r="C125" s="266" t="s">
        <v>50</v>
      </c>
      <c r="D125" s="892" t="s">
        <v>223</v>
      </c>
      <c r="E125" s="256">
        <f>SUM(E123:E124)</f>
        <v>2</v>
      </c>
      <c r="F125" s="240" t="s">
        <v>40</v>
      </c>
      <c r="G125" s="257">
        <v>35.42</v>
      </c>
      <c r="H125" s="258">
        <v>156</v>
      </c>
      <c r="I125" s="240" t="s">
        <v>210</v>
      </c>
      <c r="J125" s="317">
        <f>I125/9.81</f>
        <v>2104.485219164118</v>
      </c>
      <c r="K125" s="240" t="s">
        <v>42</v>
      </c>
      <c r="L125" s="240"/>
      <c r="M125" s="257"/>
      <c r="N125" s="239"/>
      <c r="O125" s="259"/>
      <c r="P125" s="259"/>
      <c r="Q125" s="259"/>
      <c r="R125" s="239"/>
      <c r="S125" s="257" t="s">
        <v>38</v>
      </c>
      <c r="T125" s="240" t="s">
        <v>61</v>
      </c>
      <c r="U125" s="239" t="s">
        <v>44</v>
      </c>
      <c r="V125" s="239" t="s">
        <v>228</v>
      </c>
      <c r="W125" s="239" t="s">
        <v>135</v>
      </c>
      <c r="X125" s="237">
        <v>1391</v>
      </c>
      <c r="Y125" s="431">
        <v>43971</v>
      </c>
      <c r="Z125" s="416">
        <f t="shared" si="57"/>
        <v>44336</v>
      </c>
      <c r="AA125" s="239"/>
      <c r="AB125" s="257"/>
      <c r="AC125" s="318"/>
      <c r="AD125" s="261"/>
      <c r="AE125" s="262"/>
      <c r="AF125" s="258"/>
      <c r="AG125" s="263"/>
      <c r="AJ125" s="255" t="str">
        <f t="shared" si="6"/>
        <v>HL1136-1137</v>
      </c>
    </row>
    <row r="126" spans="1:36" s="319" customFormat="1" ht="10.5" thickBot="1" x14ac:dyDescent="0.25">
      <c r="A126" s="1129"/>
      <c r="B126" s="996"/>
      <c r="C126" s="320"/>
      <c r="D126" s="905"/>
      <c r="E126" s="324"/>
      <c r="F126" s="241"/>
      <c r="G126" s="246"/>
      <c r="H126" s="245"/>
      <c r="I126" s="241"/>
      <c r="J126" s="242"/>
      <c r="K126" s="241"/>
      <c r="L126" s="241"/>
      <c r="M126" s="246"/>
      <c r="N126" s="238"/>
      <c r="O126" s="248"/>
      <c r="P126" s="248"/>
      <c r="Q126" s="248"/>
      <c r="R126" s="238"/>
      <c r="S126" s="246"/>
      <c r="T126" s="241"/>
      <c r="U126" s="238"/>
      <c r="V126" s="238"/>
      <c r="W126" s="238"/>
      <c r="X126" s="498"/>
      <c r="Y126" s="415"/>
      <c r="Z126" s="416" t="s">
        <v>38</v>
      </c>
      <c r="AA126" s="238"/>
      <c r="AB126" s="246"/>
      <c r="AC126" s="316"/>
      <c r="AD126" s="251"/>
      <c r="AE126" s="252"/>
      <c r="AF126" s="245"/>
      <c r="AG126" s="254"/>
      <c r="AJ126" s="255" t="str">
        <f t="shared" si="6"/>
        <v/>
      </c>
    </row>
    <row r="127" spans="1:36" ht="10.5" thickBot="1" x14ac:dyDescent="0.25">
      <c r="A127" s="1115">
        <v>1</v>
      </c>
      <c r="B127" s="1044">
        <v>293321</v>
      </c>
      <c r="C127" s="238"/>
      <c r="D127" s="904" t="s">
        <v>229</v>
      </c>
      <c r="E127" s="245">
        <v>1</v>
      </c>
      <c r="F127" s="241" t="s">
        <v>40</v>
      </c>
      <c r="G127" s="246">
        <v>35.405000000000001</v>
      </c>
      <c r="H127" s="245">
        <v>156</v>
      </c>
      <c r="I127" s="241" t="s">
        <v>230</v>
      </c>
      <c r="J127" s="247">
        <f>I127/9.81</f>
        <v>2425.0764525993882</v>
      </c>
      <c r="K127" s="241" t="s">
        <v>42</v>
      </c>
      <c r="L127" s="241"/>
      <c r="M127" s="246"/>
      <c r="N127" s="238"/>
      <c r="O127" s="248"/>
      <c r="P127" s="248"/>
      <c r="Q127" s="248"/>
      <c r="R127" s="238"/>
      <c r="S127" s="246" t="s">
        <v>38</v>
      </c>
      <c r="T127" s="241" t="s">
        <v>61</v>
      </c>
      <c r="U127" s="238" t="s">
        <v>44</v>
      </c>
      <c r="V127" s="238" t="s">
        <v>231</v>
      </c>
      <c r="W127" s="238"/>
      <c r="X127" s="238"/>
      <c r="Y127" s="415">
        <v>43665</v>
      </c>
      <c r="Z127" s="417">
        <f>Y127+366</f>
        <v>44031</v>
      </c>
      <c r="AA127" s="238"/>
      <c r="AB127" s="246"/>
      <c r="AC127" s="250">
        <f>G127*AG127</f>
        <v>3000.57375</v>
      </c>
      <c r="AD127" s="251">
        <v>287.5</v>
      </c>
      <c r="AE127" s="252">
        <v>10466</v>
      </c>
      <c r="AF127" s="253" t="s">
        <v>227</v>
      </c>
      <c r="AG127" s="254">
        <v>84.75</v>
      </c>
      <c r="AJ127" s="255" t="str">
        <f t="shared" si="6"/>
        <v>HL1804</v>
      </c>
    </row>
    <row r="128" spans="1:36" ht="10.5" thickBot="1" x14ac:dyDescent="0.25">
      <c r="A128" s="1115">
        <v>1</v>
      </c>
      <c r="B128" s="1044">
        <v>293321</v>
      </c>
      <c r="C128" s="239" t="s">
        <v>50</v>
      </c>
      <c r="D128" s="892" t="s">
        <v>229</v>
      </c>
      <c r="E128" s="256">
        <f>SUM(E126:E127)</f>
        <v>1</v>
      </c>
      <c r="F128" s="240" t="s">
        <v>40</v>
      </c>
      <c r="G128" s="257">
        <f>G127</f>
        <v>35.405000000000001</v>
      </c>
      <c r="H128" s="258">
        <v>156</v>
      </c>
      <c r="I128" s="240" t="s">
        <v>230</v>
      </c>
      <c r="J128" s="489">
        <f>I128/9.81</f>
        <v>2425.0764525993882</v>
      </c>
      <c r="K128" s="240" t="s">
        <v>42</v>
      </c>
      <c r="L128" s="240"/>
      <c r="M128" s="257"/>
      <c r="N128" s="239"/>
      <c r="O128" s="259"/>
      <c r="P128" s="259"/>
      <c r="Q128" s="259"/>
      <c r="R128" s="239"/>
      <c r="S128" s="257" t="s">
        <v>38</v>
      </c>
      <c r="T128" s="240" t="s">
        <v>61</v>
      </c>
      <c r="U128" s="239" t="s">
        <v>44</v>
      </c>
      <c r="V128" s="239" t="s">
        <v>231</v>
      </c>
      <c r="W128" s="239"/>
      <c r="X128" s="197" t="s">
        <v>229</v>
      </c>
      <c r="Y128" s="415">
        <v>43665</v>
      </c>
      <c r="Z128" s="417">
        <f>Y128+366</f>
        <v>44031</v>
      </c>
      <c r="AA128" s="239"/>
      <c r="AB128" s="257"/>
      <c r="AC128" s="260"/>
      <c r="AD128" s="261"/>
      <c r="AE128" s="262"/>
      <c r="AF128" s="258"/>
      <c r="AG128" s="263"/>
      <c r="AJ128" s="255" t="str">
        <f t="shared" si="6"/>
        <v>HL1804</v>
      </c>
    </row>
    <row r="129" spans="1:36" ht="10.5" thickBot="1" x14ac:dyDescent="0.25">
      <c r="A129" s="1129"/>
      <c r="B129" s="995"/>
      <c r="C129" s="238"/>
      <c r="D129" s="909"/>
      <c r="E129" s="324"/>
      <c r="F129" s="241"/>
      <c r="G129" s="246"/>
      <c r="H129" s="245"/>
      <c r="I129" s="241"/>
      <c r="J129" s="247"/>
      <c r="K129" s="241"/>
      <c r="L129" s="241"/>
      <c r="M129" s="246"/>
      <c r="N129" s="238"/>
      <c r="O129" s="248"/>
      <c r="P129" s="248"/>
      <c r="Q129" s="248"/>
      <c r="R129" s="238"/>
      <c r="S129" s="246"/>
      <c r="T129" s="241"/>
      <c r="U129" s="238"/>
      <c r="V129" s="238"/>
      <c r="W129" s="238"/>
      <c r="X129" s="500"/>
      <c r="Y129" s="415"/>
      <c r="Z129" s="417" t="s">
        <v>38</v>
      </c>
      <c r="AA129" s="238"/>
      <c r="AB129" s="246"/>
      <c r="AC129" s="250"/>
      <c r="AD129" s="251"/>
      <c r="AE129" s="252"/>
      <c r="AF129" s="245"/>
      <c r="AG129" s="254"/>
    </row>
    <row r="130" spans="1:36" s="649" customFormat="1" ht="11.25" customHeight="1" thickBot="1" x14ac:dyDescent="0.35">
      <c r="A130" s="1115">
        <v>1</v>
      </c>
      <c r="B130" s="1122">
        <v>313185</v>
      </c>
      <c r="C130" s="748"/>
      <c r="D130" s="749" t="s">
        <v>232</v>
      </c>
      <c r="E130" s="750">
        <v>1</v>
      </c>
      <c r="F130" s="749" t="s">
        <v>40</v>
      </c>
      <c r="G130" s="751">
        <v>27.78</v>
      </c>
      <c r="H130" s="750">
        <v>156</v>
      </c>
      <c r="I130" s="749" t="s">
        <v>233</v>
      </c>
      <c r="J130" s="752">
        <f>I130/9.81</f>
        <v>2369.0112130479101</v>
      </c>
      <c r="K130" s="753" t="s">
        <v>234</v>
      </c>
      <c r="L130" s="749"/>
      <c r="M130" s="751"/>
      <c r="N130" s="748"/>
      <c r="O130" s="754"/>
      <c r="P130" s="754"/>
      <c r="Q130" s="754"/>
      <c r="R130" s="748"/>
      <c r="S130" s="751" t="s">
        <v>38</v>
      </c>
      <c r="T130" s="749" t="s">
        <v>61</v>
      </c>
      <c r="U130" s="748" t="s">
        <v>44</v>
      </c>
      <c r="V130" s="748" t="s">
        <v>235</v>
      </c>
      <c r="W130" s="748"/>
      <c r="X130" s="748"/>
      <c r="Y130" s="755">
        <v>44068</v>
      </c>
      <c r="Z130" s="756">
        <f t="shared" ref="Z130:Z131" si="58">Y130+366</f>
        <v>44434</v>
      </c>
      <c r="AA130" s="748"/>
      <c r="AB130" s="751"/>
      <c r="AC130" s="757">
        <f>(G130+AB130*2.5)*AG130</f>
        <v>2375.19</v>
      </c>
      <c r="AD130" s="758">
        <v>287.5</v>
      </c>
      <c r="AE130" s="759"/>
      <c r="AF130" s="760" t="s">
        <v>236</v>
      </c>
      <c r="AG130" s="760">
        <v>85.5</v>
      </c>
      <c r="AJ130" s="649" t="str">
        <f>CONCATENATE(U130,AK130,V130)</f>
        <v>HL2114</v>
      </c>
    </row>
    <row r="131" spans="1:36" s="649" customFormat="1" ht="11.25" customHeight="1" thickBot="1" x14ac:dyDescent="0.35">
      <c r="A131" s="1115">
        <v>1</v>
      </c>
      <c r="B131" s="1122">
        <v>313185</v>
      </c>
      <c r="C131" s="761" t="s">
        <v>50</v>
      </c>
      <c r="D131" s="892" t="s">
        <v>232</v>
      </c>
      <c r="E131" s="762">
        <v>1</v>
      </c>
      <c r="F131" s="763" t="s">
        <v>40</v>
      </c>
      <c r="G131" s="764">
        <v>27.78</v>
      </c>
      <c r="H131" s="765">
        <v>156</v>
      </c>
      <c r="I131" s="763" t="s">
        <v>233</v>
      </c>
      <c r="J131" s="766">
        <f>I131/9.81</f>
        <v>2369.0112130479101</v>
      </c>
      <c r="K131" s="767" t="s">
        <v>234</v>
      </c>
      <c r="L131" s="763"/>
      <c r="M131" s="764"/>
      <c r="N131" s="761"/>
      <c r="O131" s="768"/>
      <c r="P131" s="768"/>
      <c r="Q131" s="768"/>
      <c r="R131" s="761"/>
      <c r="S131" s="764" t="s">
        <v>38</v>
      </c>
      <c r="T131" s="763" t="s">
        <v>61</v>
      </c>
      <c r="U131" s="761" t="s">
        <v>44</v>
      </c>
      <c r="V131" s="761" t="s">
        <v>235</v>
      </c>
      <c r="W131" s="761" t="s">
        <v>237</v>
      </c>
      <c r="X131" s="761" t="s">
        <v>232</v>
      </c>
      <c r="Y131" s="755">
        <v>44068</v>
      </c>
      <c r="Z131" s="756">
        <f t="shared" si="58"/>
        <v>44434</v>
      </c>
      <c r="AA131" s="761"/>
      <c r="AB131" s="764"/>
      <c r="AC131" s="769"/>
      <c r="AD131" s="770"/>
      <c r="AE131" s="771"/>
      <c r="AF131" s="772"/>
      <c r="AG131" s="772"/>
      <c r="AJ131" s="649" t="str">
        <f>CONCATENATE(U131,AK131,V131)</f>
        <v>HL2114</v>
      </c>
    </row>
    <row r="132" spans="1:36" ht="10.5" thickBot="1" x14ac:dyDescent="0.25">
      <c r="A132" s="1129"/>
      <c r="B132" s="995"/>
      <c r="C132" s="238"/>
      <c r="D132" s="909"/>
      <c r="E132" s="324"/>
      <c r="F132" s="241"/>
      <c r="G132" s="246"/>
      <c r="H132" s="245"/>
      <c r="I132" s="241"/>
      <c r="J132" s="247"/>
      <c r="K132" s="241"/>
      <c r="L132" s="241"/>
      <c r="M132" s="246"/>
      <c r="N132" s="238"/>
      <c r="O132" s="248"/>
      <c r="P132" s="248"/>
      <c r="Q132" s="248"/>
      <c r="R132" s="238"/>
      <c r="S132" s="246"/>
      <c r="T132" s="241"/>
      <c r="U132" s="238"/>
      <c r="V132" s="238"/>
      <c r="W132" s="238"/>
      <c r="X132" s="773"/>
      <c r="Y132" s="415"/>
      <c r="Z132" s="417" t="s">
        <v>38</v>
      </c>
      <c r="AA132" s="238"/>
      <c r="AB132" s="246"/>
      <c r="AC132" s="250"/>
      <c r="AD132" s="251"/>
      <c r="AE132" s="252"/>
      <c r="AF132" s="245"/>
      <c r="AG132" s="254"/>
    </row>
    <row r="133" spans="1:36" s="649" customFormat="1" ht="11.25" customHeight="1" thickBot="1" x14ac:dyDescent="0.35">
      <c r="A133" s="1115">
        <v>1</v>
      </c>
      <c r="B133" s="1122">
        <v>307646</v>
      </c>
      <c r="C133" s="748"/>
      <c r="D133" s="749" t="s">
        <v>238</v>
      </c>
      <c r="E133" s="750">
        <v>1</v>
      </c>
      <c r="F133" s="749" t="s">
        <v>40</v>
      </c>
      <c r="G133" s="751">
        <v>18.72</v>
      </c>
      <c r="H133" s="750">
        <v>156</v>
      </c>
      <c r="I133" s="749" t="s">
        <v>239</v>
      </c>
      <c r="J133" s="752">
        <f>I133/9.81</f>
        <v>2174.006116207951</v>
      </c>
      <c r="K133" s="753" t="s">
        <v>234</v>
      </c>
      <c r="L133" s="749"/>
      <c r="M133" s="751"/>
      <c r="N133" s="748"/>
      <c r="O133" s="754"/>
      <c r="P133" s="754"/>
      <c r="Q133" s="754"/>
      <c r="R133" s="748"/>
      <c r="S133" s="751" t="s">
        <v>38</v>
      </c>
      <c r="T133" s="749" t="s">
        <v>61</v>
      </c>
      <c r="U133" s="748" t="s">
        <v>44</v>
      </c>
      <c r="V133" s="748" t="s">
        <v>240</v>
      </c>
      <c r="W133" s="748"/>
      <c r="X133" s="748"/>
      <c r="Y133" s="755">
        <v>44405</v>
      </c>
      <c r="Z133" s="755">
        <v>44588</v>
      </c>
      <c r="AA133" s="755">
        <v>46414</v>
      </c>
      <c r="AB133" s="751"/>
      <c r="AC133" s="757">
        <f>(G133+AB133*2.5)*AG133</f>
        <v>1600.56</v>
      </c>
      <c r="AD133" s="758">
        <v>287.5</v>
      </c>
      <c r="AE133" s="759"/>
      <c r="AF133" s="760" t="s">
        <v>241</v>
      </c>
      <c r="AG133" s="760">
        <v>85.5</v>
      </c>
      <c r="AJ133" s="649" t="str">
        <f>CONCATENATE(U133,AK133,V133)</f>
        <v>HL2093</v>
      </c>
    </row>
    <row r="134" spans="1:36" s="649" customFormat="1" ht="11.25" customHeight="1" thickBot="1" x14ac:dyDescent="0.35">
      <c r="A134" s="1115">
        <v>1</v>
      </c>
      <c r="B134" s="1123">
        <v>307646</v>
      </c>
      <c r="C134" s="748"/>
      <c r="D134" s="749" t="s">
        <v>238</v>
      </c>
      <c r="E134" s="750">
        <v>1</v>
      </c>
      <c r="F134" s="749" t="s">
        <v>40</v>
      </c>
      <c r="G134" s="751">
        <v>18.78</v>
      </c>
      <c r="H134" s="750">
        <v>156</v>
      </c>
      <c r="I134" s="749" t="s">
        <v>239</v>
      </c>
      <c r="J134" s="752">
        <f>I134/9.81</f>
        <v>2174.006116207951</v>
      </c>
      <c r="K134" s="753" t="s">
        <v>234</v>
      </c>
      <c r="L134" s="749"/>
      <c r="M134" s="751"/>
      <c r="N134" s="748"/>
      <c r="O134" s="754"/>
      <c r="P134" s="754"/>
      <c r="Q134" s="754"/>
      <c r="R134" s="748"/>
      <c r="S134" s="751" t="s">
        <v>38</v>
      </c>
      <c r="T134" s="749" t="s">
        <v>61</v>
      </c>
      <c r="U134" s="748" t="s">
        <v>44</v>
      </c>
      <c r="V134" s="748" t="s">
        <v>242</v>
      </c>
      <c r="W134" s="748"/>
      <c r="X134" s="748"/>
      <c r="Y134" s="755">
        <v>44405</v>
      </c>
      <c r="Z134" s="755">
        <v>44588</v>
      </c>
      <c r="AA134" s="755">
        <v>46414</v>
      </c>
      <c r="AB134" s="751"/>
      <c r="AC134" s="757">
        <f>(G134+AB134*2.5)*AG134</f>
        <v>1605.69</v>
      </c>
      <c r="AD134" s="758">
        <v>287.5</v>
      </c>
      <c r="AE134" s="759"/>
      <c r="AF134" s="760" t="s">
        <v>236</v>
      </c>
      <c r="AG134" s="760">
        <v>85.5</v>
      </c>
      <c r="AJ134" s="649" t="str">
        <f>CONCATENATE(U134,AK134,V134)</f>
        <v>HL2094</v>
      </c>
    </row>
    <row r="135" spans="1:36" s="649" customFormat="1" ht="11.25" customHeight="1" thickBot="1" x14ac:dyDescent="0.35">
      <c r="A135" s="1115">
        <v>1</v>
      </c>
      <c r="B135" s="1123">
        <v>307646</v>
      </c>
      <c r="C135" s="761" t="s">
        <v>50</v>
      </c>
      <c r="D135" s="892" t="s">
        <v>238</v>
      </c>
      <c r="E135" s="762">
        <v>2</v>
      </c>
      <c r="F135" s="763" t="s">
        <v>40</v>
      </c>
      <c r="G135" s="764">
        <f>(G133+G134)/2</f>
        <v>18.75</v>
      </c>
      <c r="H135" s="765">
        <v>156</v>
      </c>
      <c r="I135" s="763" t="s">
        <v>239</v>
      </c>
      <c r="J135" s="766">
        <f>I135/9.81</f>
        <v>2174.006116207951</v>
      </c>
      <c r="K135" s="767" t="s">
        <v>234</v>
      </c>
      <c r="L135" s="763"/>
      <c r="M135" s="764"/>
      <c r="N135" s="761"/>
      <c r="O135" s="768"/>
      <c r="P135" s="768"/>
      <c r="Q135" s="768"/>
      <c r="R135" s="761"/>
      <c r="S135" s="764" t="s">
        <v>38</v>
      </c>
      <c r="T135" s="763" t="s">
        <v>61</v>
      </c>
      <c r="U135" s="761" t="s">
        <v>44</v>
      </c>
      <c r="V135" s="761" t="s">
        <v>243</v>
      </c>
      <c r="W135" s="761" t="s">
        <v>244</v>
      </c>
      <c r="X135" s="761" t="s">
        <v>238</v>
      </c>
      <c r="Y135" s="755">
        <v>44405</v>
      </c>
      <c r="Z135" s="755">
        <v>44588</v>
      </c>
      <c r="AA135" s="755">
        <v>46414</v>
      </c>
      <c r="AB135" s="764"/>
      <c r="AC135" s="769"/>
      <c r="AD135" s="770"/>
      <c r="AE135" s="771"/>
      <c r="AF135" s="772"/>
      <c r="AG135" s="772"/>
      <c r="AJ135" s="649" t="str">
        <f>CONCATENATE(U135,AK135,V135)</f>
        <v>HL2093-2094</v>
      </c>
    </row>
    <row r="136" spans="1:36" s="170" customFormat="1" ht="10.5" thickBot="1" x14ac:dyDescent="0.25">
      <c r="A136" s="1129"/>
      <c r="B136" s="1000"/>
      <c r="C136" s="162"/>
      <c r="D136" s="912"/>
      <c r="E136" s="190"/>
      <c r="F136" s="159"/>
      <c r="G136" s="160"/>
      <c r="H136" s="161"/>
      <c r="I136" s="159"/>
      <c r="J136" s="556"/>
      <c r="K136" s="159"/>
      <c r="L136" s="159"/>
      <c r="M136" s="160"/>
      <c r="N136" s="162"/>
      <c r="O136" s="163"/>
      <c r="P136" s="163"/>
      <c r="Q136" s="163"/>
      <c r="R136" s="162"/>
      <c r="S136" s="160"/>
      <c r="T136" s="159"/>
      <c r="U136" s="162"/>
      <c r="V136" s="162"/>
      <c r="W136" s="162"/>
      <c r="X136" s="774"/>
      <c r="Y136" s="418"/>
      <c r="Z136" s="419" t="s">
        <v>38</v>
      </c>
      <c r="AA136" s="162"/>
      <c r="AB136" s="160"/>
      <c r="AC136" s="164"/>
      <c r="AD136" s="165"/>
      <c r="AE136" s="166"/>
      <c r="AF136" s="161"/>
      <c r="AG136" s="557"/>
    </row>
    <row r="137" spans="1:36" s="178" customFormat="1" ht="10.5" thickBot="1" x14ac:dyDescent="0.25">
      <c r="A137" s="1115">
        <v>1</v>
      </c>
      <c r="B137" s="1044">
        <v>293323</v>
      </c>
      <c r="C137" s="174"/>
      <c r="D137" s="919" t="s">
        <v>245</v>
      </c>
      <c r="E137" s="171">
        <v>1</v>
      </c>
      <c r="F137" s="172" t="s">
        <v>40</v>
      </c>
      <c r="G137" s="173">
        <v>17.039000000000001</v>
      </c>
      <c r="H137" s="171">
        <v>156</v>
      </c>
      <c r="I137" s="172" t="s">
        <v>230</v>
      </c>
      <c r="J137" s="444">
        <f>I137/9.81</f>
        <v>2425.0764525993882</v>
      </c>
      <c r="K137" s="172" t="s">
        <v>203</v>
      </c>
      <c r="L137" s="172"/>
      <c r="M137" s="173"/>
      <c r="N137" s="174"/>
      <c r="O137" s="175"/>
      <c r="P137" s="175"/>
      <c r="Q137" s="175"/>
      <c r="R137" s="174"/>
      <c r="S137" s="173" t="s">
        <v>38</v>
      </c>
      <c r="T137" s="172" t="s">
        <v>61</v>
      </c>
      <c r="U137" s="174" t="s">
        <v>44</v>
      </c>
      <c r="V137" s="174" t="s">
        <v>246</v>
      </c>
      <c r="W137" s="174"/>
      <c r="X137" s="174"/>
      <c r="Y137" s="415">
        <v>43643</v>
      </c>
      <c r="Z137" s="428">
        <f>Y137+366</f>
        <v>44009</v>
      </c>
      <c r="AA137" s="174"/>
      <c r="AB137" s="173"/>
      <c r="AC137" s="196">
        <f>G137*AG137</f>
        <v>1444.0552500000001</v>
      </c>
      <c r="AD137" s="176">
        <v>250</v>
      </c>
      <c r="AE137" s="177">
        <v>5750</v>
      </c>
      <c r="AF137" s="180" t="s">
        <v>247</v>
      </c>
      <c r="AG137" s="254">
        <v>84.75</v>
      </c>
      <c r="AJ137" s="255" t="str">
        <f t="shared" si="6"/>
        <v>HL1628</v>
      </c>
    </row>
    <row r="138" spans="1:36" s="178" customFormat="1" ht="10.5" thickBot="1" x14ac:dyDescent="0.25">
      <c r="A138" s="1115">
        <v>1</v>
      </c>
      <c r="B138" s="1044">
        <v>293323</v>
      </c>
      <c r="C138" s="174"/>
      <c r="D138" s="919" t="s">
        <v>245</v>
      </c>
      <c r="E138" s="171">
        <v>1</v>
      </c>
      <c r="F138" s="172" t="s">
        <v>40</v>
      </c>
      <c r="G138" s="173">
        <v>17.094999999999999</v>
      </c>
      <c r="H138" s="171">
        <v>156</v>
      </c>
      <c r="I138" s="172" t="s">
        <v>230</v>
      </c>
      <c r="J138" s="775">
        <f>I138/9.81</f>
        <v>2425.0764525993882</v>
      </c>
      <c r="K138" s="172" t="s">
        <v>203</v>
      </c>
      <c r="L138" s="172"/>
      <c r="M138" s="173"/>
      <c r="N138" s="174"/>
      <c r="O138" s="175"/>
      <c r="P138" s="175"/>
      <c r="Q138" s="175"/>
      <c r="R138" s="174"/>
      <c r="S138" s="173" t="s">
        <v>38</v>
      </c>
      <c r="T138" s="172" t="s">
        <v>61</v>
      </c>
      <c r="U138" s="174" t="s">
        <v>44</v>
      </c>
      <c r="V138" s="174" t="s">
        <v>248</v>
      </c>
      <c r="W138" s="174"/>
      <c r="X138" s="174"/>
      <c r="Y138" s="415">
        <v>43643</v>
      </c>
      <c r="Z138" s="428">
        <f t="shared" ref="Z138:Z139" si="59">Y138+366</f>
        <v>44009</v>
      </c>
      <c r="AA138" s="174"/>
      <c r="AB138" s="173"/>
      <c r="AC138" s="776">
        <f>G138*AG138</f>
        <v>1448.80125</v>
      </c>
      <c r="AD138" s="176">
        <v>250</v>
      </c>
      <c r="AE138" s="177">
        <v>5750</v>
      </c>
      <c r="AF138" s="180" t="s">
        <v>249</v>
      </c>
      <c r="AG138" s="254">
        <v>84.75</v>
      </c>
      <c r="AJ138" s="255" t="str">
        <f t="shared" si="6"/>
        <v>HL1629</v>
      </c>
    </row>
    <row r="139" spans="1:36" s="178" customFormat="1" ht="10.5" thickBot="1" x14ac:dyDescent="0.25">
      <c r="A139" s="1115">
        <v>1</v>
      </c>
      <c r="B139" s="1044">
        <v>293323</v>
      </c>
      <c r="C139" s="210" t="s">
        <v>50</v>
      </c>
      <c r="D139" s="892" t="s">
        <v>245</v>
      </c>
      <c r="E139" s="205">
        <v>2</v>
      </c>
      <c r="F139" s="206" t="s">
        <v>40</v>
      </c>
      <c r="G139" s="207">
        <v>17.067</v>
      </c>
      <c r="H139" s="209">
        <v>156</v>
      </c>
      <c r="I139" s="206" t="s">
        <v>230</v>
      </c>
      <c r="J139" s="775">
        <f>I139/9.81</f>
        <v>2425.0764525993882</v>
      </c>
      <c r="K139" s="206" t="s">
        <v>203</v>
      </c>
      <c r="L139" s="206"/>
      <c r="M139" s="207"/>
      <c r="N139" s="210"/>
      <c r="O139" s="211"/>
      <c r="P139" s="211"/>
      <c r="Q139" s="211"/>
      <c r="R139" s="210"/>
      <c r="S139" s="207" t="s">
        <v>38</v>
      </c>
      <c r="T139" s="206" t="s">
        <v>61</v>
      </c>
      <c r="U139" s="210" t="s">
        <v>44</v>
      </c>
      <c r="V139" s="210" t="s">
        <v>250</v>
      </c>
      <c r="W139" s="210"/>
      <c r="X139" s="777" t="s">
        <v>245</v>
      </c>
      <c r="Y139" s="415">
        <v>43643</v>
      </c>
      <c r="Z139" s="428">
        <f t="shared" si="59"/>
        <v>44009</v>
      </c>
      <c r="AA139" s="210"/>
      <c r="AB139" s="207"/>
      <c r="AC139" s="213"/>
      <c r="AD139" s="214">
        <v>250</v>
      </c>
      <c r="AE139" s="215"/>
      <c r="AF139" s="209"/>
      <c r="AG139" s="445"/>
      <c r="AJ139" s="255" t="str">
        <f t="shared" si="6"/>
        <v>HL1628-1629</v>
      </c>
    </row>
    <row r="140" spans="1:36" s="178" customFormat="1" ht="10.5" thickBot="1" x14ac:dyDescent="0.25">
      <c r="A140" s="1129"/>
      <c r="B140" s="999"/>
      <c r="C140" s="174"/>
      <c r="D140" s="915"/>
      <c r="E140" s="503"/>
      <c r="F140" s="172"/>
      <c r="G140" s="173"/>
      <c r="H140" s="171"/>
      <c r="I140" s="172"/>
      <c r="J140" s="444"/>
      <c r="K140" s="172"/>
      <c r="L140" s="172"/>
      <c r="M140" s="173"/>
      <c r="N140" s="174"/>
      <c r="O140" s="175"/>
      <c r="P140" s="175"/>
      <c r="Q140" s="175"/>
      <c r="R140" s="174"/>
      <c r="S140" s="173"/>
      <c r="T140" s="172"/>
      <c r="U140" s="174"/>
      <c r="V140" s="174"/>
      <c r="W140" s="174"/>
      <c r="X140" s="778"/>
      <c r="Y140" s="431"/>
      <c r="Z140" s="779" t="s">
        <v>38</v>
      </c>
      <c r="AA140" s="174"/>
      <c r="AB140" s="173"/>
      <c r="AC140" s="196"/>
      <c r="AD140" s="176"/>
      <c r="AE140" s="177"/>
      <c r="AF140" s="171"/>
      <c r="AG140" s="184"/>
      <c r="AJ140" s="255" t="str">
        <f t="shared" si="6"/>
        <v/>
      </c>
    </row>
    <row r="141" spans="1:36" ht="11.25" customHeight="1" thickBot="1" x14ac:dyDescent="0.25">
      <c r="A141" s="1115">
        <v>1</v>
      </c>
      <c r="B141" s="1044">
        <v>301660</v>
      </c>
      <c r="C141" s="238"/>
      <c r="D141" s="904" t="s">
        <v>251</v>
      </c>
      <c r="E141" s="245">
        <v>1</v>
      </c>
      <c r="F141" s="241" t="s">
        <v>40</v>
      </c>
      <c r="G141" s="246">
        <v>12.923</v>
      </c>
      <c r="H141" s="245">
        <v>156</v>
      </c>
      <c r="I141" s="241" t="s">
        <v>202</v>
      </c>
      <c r="J141" s="247">
        <f t="shared" ref="J141:J142" si="60">I141/9.81</f>
        <v>2424.9745158002038</v>
      </c>
      <c r="K141" s="241" t="s">
        <v>234</v>
      </c>
      <c r="L141" s="241"/>
      <c r="M141" s="246"/>
      <c r="N141" s="238"/>
      <c r="O141" s="248"/>
      <c r="P141" s="248"/>
      <c r="Q141" s="248"/>
      <c r="R141" s="238"/>
      <c r="S141" s="246" t="s">
        <v>38</v>
      </c>
      <c r="T141" s="241" t="s">
        <v>61</v>
      </c>
      <c r="U141" s="238" t="s">
        <v>44</v>
      </c>
      <c r="V141" s="238" t="s">
        <v>252</v>
      </c>
      <c r="W141" s="238" t="s">
        <v>123</v>
      </c>
      <c r="X141" s="238"/>
      <c r="Y141" s="415">
        <v>44405</v>
      </c>
      <c r="Z141" s="415">
        <v>44588</v>
      </c>
      <c r="AA141" s="1063">
        <v>46414</v>
      </c>
      <c r="AB141" s="1068"/>
      <c r="AC141" s="1060">
        <f t="shared" ref="AC141:AC142" si="61">(G141+AB141*2.5)*AG141</f>
        <v>1095.22425</v>
      </c>
      <c r="AD141" s="251">
        <v>300</v>
      </c>
      <c r="AE141" s="252">
        <v>5080</v>
      </c>
      <c r="AF141" s="253" t="s">
        <v>253</v>
      </c>
      <c r="AG141" s="254">
        <v>84.75</v>
      </c>
      <c r="AJ141" s="255" t="str">
        <f t="shared" si="6"/>
        <v>HL1837</v>
      </c>
    </row>
    <row r="142" spans="1:36" ht="11.25" customHeight="1" thickBot="1" x14ac:dyDescent="0.25">
      <c r="A142" s="1115">
        <v>1</v>
      </c>
      <c r="B142" s="1044">
        <v>301660</v>
      </c>
      <c r="C142" s="238"/>
      <c r="D142" s="904" t="s">
        <v>251</v>
      </c>
      <c r="E142" s="245">
        <v>1</v>
      </c>
      <c r="F142" s="241" t="s">
        <v>40</v>
      </c>
      <c r="G142" s="246">
        <v>12.913</v>
      </c>
      <c r="H142" s="245">
        <v>156</v>
      </c>
      <c r="I142" s="241" t="s">
        <v>202</v>
      </c>
      <c r="J142" s="247">
        <f t="shared" si="60"/>
        <v>2424.9745158002038</v>
      </c>
      <c r="K142" s="296" t="s">
        <v>234</v>
      </c>
      <c r="L142" s="241"/>
      <c r="M142" s="246"/>
      <c r="N142" s="238"/>
      <c r="O142" s="248"/>
      <c r="P142" s="248"/>
      <c r="Q142" s="248"/>
      <c r="R142" s="238"/>
      <c r="S142" s="246" t="s">
        <v>38</v>
      </c>
      <c r="T142" s="241" t="s">
        <v>61</v>
      </c>
      <c r="U142" s="238" t="s">
        <v>44</v>
      </c>
      <c r="V142" s="238" t="s">
        <v>254</v>
      </c>
      <c r="W142" s="238" t="s">
        <v>123</v>
      </c>
      <c r="X142" s="238"/>
      <c r="Y142" s="415">
        <v>44405</v>
      </c>
      <c r="Z142" s="415">
        <v>44588</v>
      </c>
      <c r="AA142" s="1063">
        <v>46414</v>
      </c>
      <c r="AB142" s="1069"/>
      <c r="AC142" s="1060">
        <f t="shared" si="61"/>
        <v>1094.3767500000001</v>
      </c>
      <c r="AD142" s="251">
        <v>300</v>
      </c>
      <c r="AE142" s="252">
        <v>5080</v>
      </c>
      <c r="AF142" s="253" t="s">
        <v>255</v>
      </c>
      <c r="AG142" s="254">
        <v>84.75</v>
      </c>
      <c r="AJ142" s="255" t="str">
        <f t="shared" si="6"/>
        <v>HL1838</v>
      </c>
    </row>
    <row r="143" spans="1:36" ht="11.25" customHeight="1" thickBot="1" x14ac:dyDescent="0.25">
      <c r="A143" s="1115">
        <v>1</v>
      </c>
      <c r="B143" s="1044">
        <v>301660</v>
      </c>
      <c r="C143" s="239" t="s">
        <v>50</v>
      </c>
      <c r="D143" s="892" t="s">
        <v>251</v>
      </c>
      <c r="E143" s="256">
        <f>SUM(E141:E142)</f>
        <v>2</v>
      </c>
      <c r="F143" s="240" t="s">
        <v>40</v>
      </c>
      <c r="G143" s="257">
        <f>(G141+G142)/2</f>
        <v>12.917999999999999</v>
      </c>
      <c r="H143" s="258">
        <v>156</v>
      </c>
      <c r="I143" s="240" t="s">
        <v>202</v>
      </c>
      <c r="J143" s="489">
        <f>I143/9.81</f>
        <v>2424.9745158002038</v>
      </c>
      <c r="K143" s="296" t="s">
        <v>234</v>
      </c>
      <c r="L143" s="240"/>
      <c r="M143" s="257"/>
      <c r="N143" s="239"/>
      <c r="O143" s="259"/>
      <c r="P143" s="259"/>
      <c r="Q143" s="259"/>
      <c r="R143" s="239"/>
      <c r="S143" s="257" t="s">
        <v>38</v>
      </c>
      <c r="T143" s="240" t="s">
        <v>61</v>
      </c>
      <c r="U143" s="239" t="s">
        <v>44</v>
      </c>
      <c r="V143" s="239" t="s">
        <v>256</v>
      </c>
      <c r="W143" s="239" t="s">
        <v>257</v>
      </c>
      <c r="X143" s="780" t="s">
        <v>251</v>
      </c>
      <c r="Y143" s="415">
        <v>44405</v>
      </c>
      <c r="Z143" s="415">
        <v>44588</v>
      </c>
      <c r="AA143" s="1063">
        <v>46414</v>
      </c>
      <c r="AB143" s="1059"/>
      <c r="AC143" s="1074"/>
      <c r="AD143" s="261"/>
      <c r="AE143" s="262"/>
      <c r="AF143" s="263"/>
      <c r="AG143" s="263"/>
      <c r="AJ143" s="255" t="str">
        <f t="shared" si="6"/>
        <v>HL1837-1838</v>
      </c>
    </row>
    <row r="144" spans="1:36" ht="10.5" thickBot="1" x14ac:dyDescent="0.25">
      <c r="A144" s="1129"/>
      <c r="B144" s="995"/>
      <c r="AJ144" s="255" t="str">
        <f t="shared" si="6"/>
        <v/>
      </c>
    </row>
    <row r="145" spans="1:36" ht="11.25" customHeight="1" thickBot="1" x14ac:dyDescent="0.25">
      <c r="A145" s="1115">
        <v>1</v>
      </c>
      <c r="B145" s="1044">
        <v>293122</v>
      </c>
      <c r="C145" s="238"/>
      <c r="D145" s="904" t="s">
        <v>258</v>
      </c>
      <c r="E145" s="245">
        <v>1</v>
      </c>
      <c r="F145" s="241" t="s">
        <v>40</v>
      </c>
      <c r="G145" s="246">
        <v>12.904999999999999</v>
      </c>
      <c r="H145" s="245">
        <v>156</v>
      </c>
      <c r="I145" s="241" t="s">
        <v>202</v>
      </c>
      <c r="J145" s="242">
        <f t="shared" ref="J145:J146" si="62">I145/9.81</f>
        <v>2424.9745158002038</v>
      </c>
      <c r="K145" s="241" t="s">
        <v>259</v>
      </c>
      <c r="L145" s="241"/>
      <c r="M145" s="246"/>
      <c r="N145" s="238"/>
      <c r="O145" s="248"/>
      <c r="P145" s="248"/>
      <c r="Q145" s="248"/>
      <c r="R145" s="238"/>
      <c r="S145" s="246" t="s">
        <v>38</v>
      </c>
      <c r="T145" s="241" t="s">
        <v>61</v>
      </c>
      <c r="U145" s="238" t="s">
        <v>44</v>
      </c>
      <c r="V145" s="238" t="s">
        <v>260</v>
      </c>
      <c r="W145" s="238" t="s">
        <v>135</v>
      </c>
      <c r="X145" s="238"/>
      <c r="Y145" s="431">
        <v>43971</v>
      </c>
      <c r="Z145" s="416">
        <f t="shared" ref="Z145:Z147" si="63">Y145+365</f>
        <v>44336</v>
      </c>
      <c r="AA145" s="238"/>
      <c r="AB145" s="246"/>
      <c r="AC145" s="250">
        <f t="shared" ref="AC145:AC146" si="64">(G145+AB145*2.5)*AG145</f>
        <v>1093.69875</v>
      </c>
      <c r="AD145" s="251">
        <v>300</v>
      </c>
      <c r="AE145" s="252">
        <v>5080</v>
      </c>
      <c r="AF145" s="253" t="s">
        <v>261</v>
      </c>
      <c r="AG145" s="254">
        <v>84.75</v>
      </c>
      <c r="AJ145" s="255" t="str">
        <f t="shared" si="6"/>
        <v>HL1518</v>
      </c>
    </row>
    <row r="146" spans="1:36" ht="11.25" customHeight="1" thickBot="1" x14ac:dyDescent="0.25">
      <c r="A146" s="1115">
        <v>1</v>
      </c>
      <c r="B146" s="1044">
        <v>293122</v>
      </c>
      <c r="C146" s="238"/>
      <c r="D146" s="904" t="s">
        <v>258</v>
      </c>
      <c r="E146" s="245">
        <v>1</v>
      </c>
      <c r="F146" s="241" t="s">
        <v>40</v>
      </c>
      <c r="G146" s="246">
        <v>12.881</v>
      </c>
      <c r="H146" s="245">
        <v>156</v>
      </c>
      <c r="I146" s="241" t="s">
        <v>202</v>
      </c>
      <c r="J146" s="242">
        <f t="shared" si="62"/>
        <v>2424.9745158002038</v>
      </c>
      <c r="K146" s="241" t="s">
        <v>259</v>
      </c>
      <c r="L146" s="241"/>
      <c r="M146" s="246"/>
      <c r="N146" s="238"/>
      <c r="O146" s="248"/>
      <c r="P146" s="248"/>
      <c r="Q146" s="248"/>
      <c r="R146" s="238"/>
      <c r="S146" s="246" t="s">
        <v>38</v>
      </c>
      <c r="T146" s="241" t="s">
        <v>61</v>
      </c>
      <c r="U146" s="238" t="s">
        <v>44</v>
      </c>
      <c r="V146" s="238" t="s">
        <v>262</v>
      </c>
      <c r="W146" s="238" t="s">
        <v>135</v>
      </c>
      <c r="X146" s="238"/>
      <c r="Y146" s="431">
        <v>43971</v>
      </c>
      <c r="Z146" s="416">
        <f t="shared" si="63"/>
        <v>44336</v>
      </c>
      <c r="AA146" s="238"/>
      <c r="AB146" s="246"/>
      <c r="AC146" s="250">
        <f t="shared" si="64"/>
        <v>1091.6647499999999</v>
      </c>
      <c r="AD146" s="251">
        <v>300</v>
      </c>
      <c r="AE146" s="252">
        <v>5080</v>
      </c>
      <c r="AF146" s="253" t="s">
        <v>263</v>
      </c>
      <c r="AG146" s="254">
        <v>84.75</v>
      </c>
      <c r="AJ146" s="255" t="str">
        <f t="shared" si="6"/>
        <v>HL1519</v>
      </c>
    </row>
    <row r="147" spans="1:36" ht="11.25" customHeight="1" thickBot="1" x14ac:dyDescent="0.25">
      <c r="A147" s="1115">
        <v>1</v>
      </c>
      <c r="B147" s="1044">
        <v>293122</v>
      </c>
      <c r="C147" s="239" t="s">
        <v>50</v>
      </c>
      <c r="D147" s="892" t="s">
        <v>258</v>
      </c>
      <c r="E147" s="256">
        <f>SUM(E145:E146)</f>
        <v>2</v>
      </c>
      <c r="F147" s="240" t="s">
        <v>40</v>
      </c>
      <c r="G147" s="257">
        <v>12.9</v>
      </c>
      <c r="H147" s="258">
        <v>156</v>
      </c>
      <c r="I147" s="240" t="s">
        <v>202</v>
      </c>
      <c r="J147" s="317">
        <f>I147/9.81</f>
        <v>2424.9745158002038</v>
      </c>
      <c r="K147" s="240" t="s">
        <v>259</v>
      </c>
      <c r="L147" s="240"/>
      <c r="M147" s="257"/>
      <c r="N147" s="239"/>
      <c r="O147" s="259"/>
      <c r="P147" s="259"/>
      <c r="Q147" s="259"/>
      <c r="R147" s="239"/>
      <c r="S147" s="257" t="s">
        <v>38</v>
      </c>
      <c r="T147" s="240" t="s">
        <v>61</v>
      </c>
      <c r="U147" s="239" t="s">
        <v>44</v>
      </c>
      <c r="V147" s="239" t="s">
        <v>264</v>
      </c>
      <c r="W147" s="239" t="s">
        <v>135</v>
      </c>
      <c r="X147" s="780" t="s">
        <v>258</v>
      </c>
      <c r="Y147" s="431">
        <v>43971</v>
      </c>
      <c r="Z147" s="416">
        <f t="shared" si="63"/>
        <v>44336</v>
      </c>
      <c r="AA147" s="239"/>
      <c r="AB147" s="257"/>
      <c r="AC147" s="260"/>
      <c r="AD147" s="261"/>
      <c r="AE147" s="262"/>
      <c r="AF147" s="263"/>
      <c r="AG147" s="263"/>
      <c r="AJ147" s="255" t="str">
        <f t="shared" si="6"/>
        <v>HL1518-1519</v>
      </c>
    </row>
    <row r="148" spans="1:36" ht="11.25" customHeight="1" thickBot="1" x14ac:dyDescent="0.25">
      <c r="A148" s="1129"/>
      <c r="B148" s="995"/>
      <c r="C148" s="238"/>
      <c r="D148" s="909"/>
      <c r="E148" s="324"/>
      <c r="F148" s="241"/>
      <c r="G148" s="246"/>
      <c r="H148" s="245"/>
      <c r="I148" s="241"/>
      <c r="J148" s="242"/>
      <c r="K148" s="241"/>
      <c r="L148" s="241"/>
      <c r="M148" s="246"/>
      <c r="N148" s="238"/>
      <c r="O148" s="248"/>
      <c r="P148" s="248"/>
      <c r="Q148" s="248"/>
      <c r="R148" s="238"/>
      <c r="S148" s="246"/>
      <c r="T148" s="241"/>
      <c r="U148" s="238"/>
      <c r="V148" s="238"/>
      <c r="W148" s="238"/>
      <c r="X148" s="773"/>
      <c r="Y148" s="415"/>
      <c r="Z148" s="416" t="s">
        <v>38</v>
      </c>
      <c r="AA148" s="238"/>
      <c r="AB148" s="246"/>
      <c r="AC148" s="250"/>
      <c r="AD148" s="251"/>
      <c r="AE148" s="252"/>
      <c r="AF148" s="254"/>
      <c r="AG148" s="254"/>
    </row>
    <row r="149" spans="1:36" s="790" customFormat="1" ht="11.25" customHeight="1" thickBot="1" x14ac:dyDescent="0.35">
      <c r="A149" s="1115">
        <v>1</v>
      </c>
      <c r="B149" s="1122">
        <v>307832</v>
      </c>
      <c r="C149" s="781"/>
      <c r="D149" s="753" t="s">
        <v>265</v>
      </c>
      <c r="E149" s="782">
        <v>1</v>
      </c>
      <c r="F149" s="753" t="s">
        <v>40</v>
      </c>
      <c r="G149" s="783">
        <v>12</v>
      </c>
      <c r="H149" s="782">
        <v>156</v>
      </c>
      <c r="I149" s="753" t="s">
        <v>233</v>
      </c>
      <c r="J149" s="784">
        <f>I149/9.81</f>
        <v>2369.0112130479101</v>
      </c>
      <c r="K149" s="753" t="s">
        <v>234</v>
      </c>
      <c r="L149" s="753"/>
      <c r="M149" s="783"/>
      <c r="N149" s="781"/>
      <c r="O149" s="785"/>
      <c r="P149" s="785"/>
      <c r="Q149" s="785"/>
      <c r="R149" s="781"/>
      <c r="S149" s="783" t="s">
        <v>38</v>
      </c>
      <c r="T149" s="753" t="s">
        <v>61</v>
      </c>
      <c r="U149" s="781" t="s">
        <v>44</v>
      </c>
      <c r="V149" s="781" t="s">
        <v>266</v>
      </c>
      <c r="W149" s="781"/>
      <c r="X149" s="781"/>
      <c r="Y149" s="755">
        <v>44405</v>
      </c>
      <c r="Z149" s="755">
        <v>44588</v>
      </c>
      <c r="AA149" s="755">
        <v>46414</v>
      </c>
      <c r="AB149" s="783"/>
      <c r="AC149" s="786">
        <f>(G149+AB149*2.5)*AG149</f>
        <v>1026</v>
      </c>
      <c r="AD149" s="787">
        <v>287.5</v>
      </c>
      <c r="AE149" s="788"/>
      <c r="AF149" s="789" t="s">
        <v>267</v>
      </c>
      <c r="AG149" s="789">
        <v>85.5</v>
      </c>
      <c r="AJ149" s="790" t="str">
        <f>CONCATENATE(U149,AK149,V149)</f>
        <v>HL2096</v>
      </c>
    </row>
    <row r="150" spans="1:36" s="790" customFormat="1" ht="11.25" customHeight="1" thickBot="1" x14ac:dyDescent="0.35">
      <c r="A150" s="1115">
        <v>1</v>
      </c>
      <c r="B150" s="1122">
        <v>307832</v>
      </c>
      <c r="C150" s="791" t="s">
        <v>50</v>
      </c>
      <c r="D150" s="892" t="s">
        <v>265</v>
      </c>
      <c r="E150" s="792">
        <v>1</v>
      </c>
      <c r="F150" s="767" t="s">
        <v>40</v>
      </c>
      <c r="G150" s="793">
        <v>12</v>
      </c>
      <c r="H150" s="794">
        <v>156</v>
      </c>
      <c r="I150" s="767" t="s">
        <v>233</v>
      </c>
      <c r="J150" s="795">
        <f>I150/9.81</f>
        <v>2369.0112130479101</v>
      </c>
      <c r="K150" s="767" t="s">
        <v>234</v>
      </c>
      <c r="L150" s="767"/>
      <c r="M150" s="793"/>
      <c r="N150" s="791"/>
      <c r="O150" s="796"/>
      <c r="P150" s="796"/>
      <c r="Q150" s="796"/>
      <c r="R150" s="791"/>
      <c r="S150" s="793" t="s">
        <v>38</v>
      </c>
      <c r="T150" s="767" t="s">
        <v>61</v>
      </c>
      <c r="U150" s="791" t="s">
        <v>44</v>
      </c>
      <c r="V150" s="791" t="s">
        <v>266</v>
      </c>
      <c r="W150" s="791" t="s">
        <v>237</v>
      </c>
      <c r="X150" s="791" t="s">
        <v>268</v>
      </c>
      <c r="Y150" s="755">
        <v>44405</v>
      </c>
      <c r="Z150" s="755">
        <v>44588</v>
      </c>
      <c r="AA150" s="755">
        <v>44588</v>
      </c>
      <c r="AB150" s="793"/>
      <c r="AC150" s="797"/>
      <c r="AD150" s="798"/>
      <c r="AE150" s="799"/>
      <c r="AF150" s="800"/>
      <c r="AG150" s="800"/>
      <c r="AJ150" s="790" t="str">
        <f>CONCATENATE(U150,AK150,V150)</f>
        <v>HL2096</v>
      </c>
    </row>
    <row r="151" spans="1:36" ht="10.5" thickBot="1" x14ac:dyDescent="0.25">
      <c r="A151" s="1129"/>
      <c r="B151" s="1112"/>
    </row>
    <row r="152" spans="1:36" s="649" customFormat="1" ht="11.25" customHeight="1" thickBot="1" x14ac:dyDescent="0.35">
      <c r="A152" s="1115">
        <v>1</v>
      </c>
      <c r="B152" s="1122">
        <v>307847</v>
      </c>
      <c r="C152" s="748"/>
      <c r="D152" s="749" t="s">
        <v>269</v>
      </c>
      <c r="E152" s="750">
        <v>1</v>
      </c>
      <c r="F152" s="749" t="s">
        <v>40</v>
      </c>
      <c r="G152" s="751">
        <v>11.56</v>
      </c>
      <c r="H152" s="750">
        <v>156</v>
      </c>
      <c r="I152" s="749" t="s">
        <v>239</v>
      </c>
      <c r="J152" s="752">
        <f>I152/9.81</f>
        <v>2174.006116207951</v>
      </c>
      <c r="K152" s="749" t="s">
        <v>234</v>
      </c>
      <c r="L152" s="749"/>
      <c r="M152" s="751"/>
      <c r="N152" s="748"/>
      <c r="O152" s="754"/>
      <c r="P152" s="754"/>
      <c r="Q152" s="754"/>
      <c r="R152" s="748"/>
      <c r="S152" s="751" t="s">
        <v>38</v>
      </c>
      <c r="T152" s="749" t="s">
        <v>61</v>
      </c>
      <c r="U152" s="748" t="s">
        <v>44</v>
      </c>
      <c r="V152" s="748" t="s">
        <v>270</v>
      </c>
      <c r="W152" s="748"/>
      <c r="X152" s="748"/>
      <c r="Y152" s="643">
        <v>44405</v>
      </c>
      <c r="Z152" s="643">
        <v>44588</v>
      </c>
      <c r="AA152" s="643">
        <v>46414</v>
      </c>
      <c r="AB152" s="751"/>
      <c r="AC152" s="757">
        <f>(G152+AB152*2.5)*AG152</f>
        <v>988.38</v>
      </c>
      <c r="AD152" s="758">
        <v>287.5</v>
      </c>
      <c r="AE152" s="759"/>
      <c r="AF152" s="760" t="s">
        <v>267</v>
      </c>
      <c r="AG152" s="760">
        <v>85.5</v>
      </c>
      <c r="AJ152" s="649" t="str">
        <f>CONCATENATE(U152,AK152,V152)</f>
        <v>HL2098</v>
      </c>
    </row>
    <row r="153" spans="1:36" s="649" customFormat="1" ht="11.25" customHeight="1" thickBot="1" x14ac:dyDescent="0.35">
      <c r="A153" s="1115">
        <v>1</v>
      </c>
      <c r="B153" s="1122">
        <v>307847</v>
      </c>
      <c r="C153" s="761" t="s">
        <v>50</v>
      </c>
      <c r="D153" s="892" t="s">
        <v>269</v>
      </c>
      <c r="E153" s="762">
        <v>1</v>
      </c>
      <c r="F153" s="763" t="s">
        <v>40</v>
      </c>
      <c r="G153" s="764">
        <v>11.56</v>
      </c>
      <c r="H153" s="765">
        <v>156</v>
      </c>
      <c r="I153" s="763" t="s">
        <v>239</v>
      </c>
      <c r="J153" s="766">
        <f>I153/9.81</f>
        <v>2174.006116207951</v>
      </c>
      <c r="K153" s="763" t="s">
        <v>234</v>
      </c>
      <c r="L153" s="763"/>
      <c r="M153" s="764"/>
      <c r="N153" s="761"/>
      <c r="O153" s="768"/>
      <c r="P153" s="768"/>
      <c r="Q153" s="768"/>
      <c r="R153" s="761"/>
      <c r="S153" s="764" t="s">
        <v>38</v>
      </c>
      <c r="T153" s="763" t="s">
        <v>61</v>
      </c>
      <c r="U153" s="761" t="s">
        <v>44</v>
      </c>
      <c r="V153" s="761" t="s">
        <v>270</v>
      </c>
      <c r="W153" s="761" t="s">
        <v>237</v>
      </c>
      <c r="X153" s="761" t="s">
        <v>269</v>
      </c>
      <c r="Y153" s="643">
        <v>44405</v>
      </c>
      <c r="Z153" s="643">
        <v>44588</v>
      </c>
      <c r="AA153" s="643">
        <v>46414</v>
      </c>
      <c r="AB153" s="764"/>
      <c r="AC153" s="769"/>
      <c r="AD153" s="770"/>
      <c r="AE153" s="771"/>
      <c r="AF153" s="772"/>
      <c r="AG153" s="772"/>
      <c r="AJ153" s="649" t="str">
        <f>CONCATENATE(U153,AK153,V153)</f>
        <v>HL2098</v>
      </c>
    </row>
    <row r="154" spans="1:36" s="649" customFormat="1" ht="11.25" customHeight="1" thickBot="1" x14ac:dyDescent="0.35">
      <c r="A154" s="1129"/>
      <c r="B154" s="1124"/>
      <c r="C154" s="636"/>
      <c r="D154" s="749"/>
      <c r="E154" s="638"/>
      <c r="F154" s="637"/>
      <c r="G154" s="639"/>
      <c r="H154" s="640"/>
      <c r="I154" s="637"/>
      <c r="J154" s="641"/>
      <c r="K154" s="637"/>
      <c r="L154" s="637"/>
      <c r="M154" s="639"/>
      <c r="N154" s="636"/>
      <c r="O154" s="642"/>
      <c r="P154" s="642"/>
      <c r="Q154" s="642"/>
      <c r="R154" s="636"/>
      <c r="S154" s="639"/>
      <c r="T154" s="637"/>
      <c r="U154" s="636"/>
      <c r="V154" s="636"/>
      <c r="W154" s="636"/>
      <c r="X154" s="636"/>
      <c r="Y154" s="643"/>
      <c r="Z154" s="644" t="s">
        <v>38</v>
      </c>
      <c r="AA154" s="636"/>
      <c r="AB154" s="639"/>
      <c r="AC154" s="645"/>
      <c r="AD154" s="646"/>
      <c r="AE154" s="647"/>
      <c r="AF154" s="648"/>
      <c r="AG154" s="648"/>
    </row>
    <row r="155" spans="1:36" s="790" customFormat="1" ht="11.25" customHeight="1" thickBot="1" x14ac:dyDescent="0.35">
      <c r="A155" s="1115">
        <v>1</v>
      </c>
      <c r="B155" s="1122">
        <v>307836</v>
      </c>
      <c r="C155" s="781"/>
      <c r="D155" s="753" t="s">
        <v>271</v>
      </c>
      <c r="E155" s="782">
        <v>1</v>
      </c>
      <c r="F155" s="753" t="s">
        <v>40</v>
      </c>
      <c r="G155" s="783">
        <v>10.98</v>
      </c>
      <c r="H155" s="782">
        <v>156</v>
      </c>
      <c r="I155" s="753" t="s">
        <v>233</v>
      </c>
      <c r="J155" s="784">
        <f>I155/9.81</f>
        <v>2369.0112130479101</v>
      </c>
      <c r="K155" s="753" t="s">
        <v>234</v>
      </c>
      <c r="L155" s="753"/>
      <c r="M155" s="783"/>
      <c r="N155" s="781"/>
      <c r="O155" s="785"/>
      <c r="P155" s="785"/>
      <c r="Q155" s="785"/>
      <c r="R155" s="781"/>
      <c r="S155" s="783" t="s">
        <v>38</v>
      </c>
      <c r="T155" s="753" t="s">
        <v>61</v>
      </c>
      <c r="U155" s="781" t="s">
        <v>44</v>
      </c>
      <c r="V155" s="781" t="s">
        <v>272</v>
      </c>
      <c r="W155" s="781"/>
      <c r="X155" s="781"/>
      <c r="Y155" s="755">
        <v>44405</v>
      </c>
      <c r="Z155" s="755">
        <v>44588</v>
      </c>
      <c r="AA155" s="755">
        <v>46414</v>
      </c>
      <c r="AB155" s="783"/>
      <c r="AC155" s="786">
        <f>(G155+AB155*2.5)*AG155</f>
        <v>938.79000000000008</v>
      </c>
      <c r="AD155" s="787">
        <v>287.5</v>
      </c>
      <c r="AE155" s="788"/>
      <c r="AF155" s="789" t="s">
        <v>273</v>
      </c>
      <c r="AG155" s="789">
        <v>85.5</v>
      </c>
      <c r="AJ155" s="790" t="str">
        <f>CONCATENATE(U155,AK155,V155)</f>
        <v>HL2097</v>
      </c>
    </row>
    <row r="156" spans="1:36" s="790" customFormat="1" ht="11.25" customHeight="1" thickBot="1" x14ac:dyDescent="0.35">
      <c r="A156" s="1115">
        <v>1</v>
      </c>
      <c r="B156" s="1122">
        <v>307836</v>
      </c>
      <c r="C156" s="791" t="s">
        <v>50</v>
      </c>
      <c r="D156" s="892" t="s">
        <v>271</v>
      </c>
      <c r="E156" s="792">
        <v>1</v>
      </c>
      <c r="F156" s="767" t="s">
        <v>40</v>
      </c>
      <c r="G156" s="793">
        <v>10.98</v>
      </c>
      <c r="H156" s="794">
        <v>156</v>
      </c>
      <c r="I156" s="767" t="s">
        <v>233</v>
      </c>
      <c r="J156" s="795">
        <f>I156/9.81</f>
        <v>2369.0112130479101</v>
      </c>
      <c r="K156" s="767" t="s">
        <v>234</v>
      </c>
      <c r="L156" s="767"/>
      <c r="M156" s="793"/>
      <c r="N156" s="791"/>
      <c r="O156" s="796"/>
      <c r="P156" s="796"/>
      <c r="Q156" s="796"/>
      <c r="R156" s="791"/>
      <c r="S156" s="793" t="s">
        <v>38</v>
      </c>
      <c r="T156" s="767" t="s">
        <v>61</v>
      </c>
      <c r="U156" s="791" t="s">
        <v>44</v>
      </c>
      <c r="V156" s="791" t="s">
        <v>272</v>
      </c>
      <c r="W156" s="791" t="s">
        <v>237</v>
      </c>
      <c r="X156" s="791" t="s">
        <v>268</v>
      </c>
      <c r="Y156" s="755">
        <v>44405</v>
      </c>
      <c r="Z156" s="755">
        <v>44588</v>
      </c>
      <c r="AA156" s="755">
        <v>46414</v>
      </c>
      <c r="AB156" s="793"/>
      <c r="AC156" s="797"/>
      <c r="AD156" s="798"/>
      <c r="AE156" s="799"/>
      <c r="AF156" s="800"/>
      <c r="AG156" s="800"/>
      <c r="AJ156" s="790" t="str">
        <f>CONCATENATE(U156,AK156,V156)</f>
        <v>HL2097</v>
      </c>
    </row>
    <row r="157" spans="1:36" s="790" customFormat="1" ht="11.25" customHeight="1" thickBot="1" x14ac:dyDescent="0.35">
      <c r="A157" s="1129"/>
      <c r="B157" s="1007"/>
      <c r="C157" s="973"/>
      <c r="D157" s="945"/>
      <c r="E157" s="974"/>
      <c r="F157" s="975"/>
      <c r="G157" s="976"/>
      <c r="H157" s="977"/>
      <c r="I157" s="975"/>
      <c r="J157" s="978"/>
      <c r="K157" s="975"/>
      <c r="L157" s="975"/>
      <c r="M157" s="976"/>
      <c r="N157" s="973"/>
      <c r="O157" s="979"/>
      <c r="P157" s="979"/>
      <c r="Q157" s="979"/>
      <c r="R157" s="973"/>
      <c r="S157" s="976"/>
      <c r="T157" s="975"/>
      <c r="U157" s="973"/>
      <c r="V157" s="973"/>
      <c r="W157" s="973"/>
      <c r="X157" s="973"/>
      <c r="Y157" s="755"/>
      <c r="Z157" s="756"/>
      <c r="AA157" s="973"/>
      <c r="AB157" s="976"/>
      <c r="AC157" s="980"/>
      <c r="AD157" s="981"/>
      <c r="AE157" s="982"/>
      <c r="AF157" s="983"/>
      <c r="AG157" s="983"/>
    </row>
    <row r="158" spans="1:36" s="156" customFormat="1" ht="10.5" thickBot="1" x14ac:dyDescent="0.25">
      <c r="A158" s="1129">
        <v>1</v>
      </c>
      <c r="B158" s="998"/>
      <c r="C158" s="151"/>
      <c r="D158" s="897" t="s">
        <v>274</v>
      </c>
      <c r="E158" s="148">
        <v>1</v>
      </c>
      <c r="F158" s="149" t="s">
        <v>275</v>
      </c>
      <c r="G158" s="150">
        <v>5</v>
      </c>
      <c r="H158" s="148">
        <v>155</v>
      </c>
      <c r="I158" s="149" t="s">
        <v>276</v>
      </c>
      <c r="J158" s="440">
        <f>I158/9.81</f>
        <v>1209.9898063200815</v>
      </c>
      <c r="K158" s="149" t="s">
        <v>38</v>
      </c>
      <c r="L158" s="149"/>
      <c r="M158" s="150"/>
      <c r="N158" s="151"/>
      <c r="O158" s="152"/>
      <c r="P158" s="152"/>
      <c r="Q158" s="152"/>
      <c r="R158" s="151"/>
      <c r="S158" s="150" t="s">
        <v>38</v>
      </c>
      <c r="T158" s="149" t="s">
        <v>277</v>
      </c>
      <c r="U158" s="151" t="s">
        <v>44</v>
      </c>
      <c r="V158" s="151" t="s">
        <v>278</v>
      </c>
      <c r="W158" s="151" t="s">
        <v>279</v>
      </c>
      <c r="X158" s="151"/>
      <c r="Y158" s="429" t="s">
        <v>47</v>
      </c>
      <c r="Z158" s="427" t="e">
        <v>#VALUE!</v>
      </c>
      <c r="AA158" s="151"/>
      <c r="AB158" s="150"/>
      <c r="AC158" s="153">
        <v>107</v>
      </c>
      <c r="AD158" s="154">
        <v>149</v>
      </c>
      <c r="AE158" s="155">
        <v>9200</v>
      </c>
      <c r="AF158" s="988" t="s">
        <v>38</v>
      </c>
      <c r="AG158" s="441">
        <v>72.3</v>
      </c>
      <c r="AJ158" s="156" t="s">
        <v>280</v>
      </c>
    </row>
    <row r="159" spans="1:36" s="156" customFormat="1" ht="10.5" thickBot="1" x14ac:dyDescent="0.25">
      <c r="A159" s="1129">
        <v>1</v>
      </c>
      <c r="B159" s="998"/>
      <c r="C159" s="151"/>
      <c r="D159" s="897" t="s">
        <v>274</v>
      </c>
      <c r="E159" s="148">
        <v>1</v>
      </c>
      <c r="F159" s="149" t="s">
        <v>275</v>
      </c>
      <c r="G159" s="150">
        <v>5</v>
      </c>
      <c r="H159" s="148">
        <v>155</v>
      </c>
      <c r="I159" s="149" t="s">
        <v>276</v>
      </c>
      <c r="J159" s="440">
        <f t="shared" ref="J159:J160" si="65">I159/9.81</f>
        <v>1209.9898063200815</v>
      </c>
      <c r="K159" s="149" t="s">
        <v>38</v>
      </c>
      <c r="L159" s="149"/>
      <c r="M159" s="150"/>
      <c r="N159" s="151"/>
      <c r="O159" s="152"/>
      <c r="P159" s="152"/>
      <c r="Q159" s="152"/>
      <c r="R159" s="151"/>
      <c r="S159" s="150" t="s">
        <v>38</v>
      </c>
      <c r="T159" s="149" t="s">
        <v>277</v>
      </c>
      <c r="U159" s="151" t="s">
        <v>44</v>
      </c>
      <c r="V159" s="151" t="s">
        <v>281</v>
      </c>
      <c r="W159" s="151" t="s">
        <v>279</v>
      </c>
      <c r="X159" s="151"/>
      <c r="Y159" s="429" t="s">
        <v>47</v>
      </c>
      <c r="Z159" s="427" t="e">
        <v>#VALUE!</v>
      </c>
      <c r="AA159" s="151"/>
      <c r="AB159" s="150"/>
      <c r="AC159" s="153">
        <v>107</v>
      </c>
      <c r="AD159" s="154">
        <v>149</v>
      </c>
      <c r="AE159" s="155">
        <v>9200</v>
      </c>
      <c r="AF159" s="264" t="s">
        <v>38</v>
      </c>
      <c r="AG159" s="441">
        <v>72.3</v>
      </c>
      <c r="AJ159" s="156" t="s">
        <v>282</v>
      </c>
    </row>
    <row r="160" spans="1:36" s="156" customFormat="1" ht="10.5" thickBot="1" x14ac:dyDescent="0.25">
      <c r="A160" s="1129">
        <v>1</v>
      </c>
      <c r="B160" s="998"/>
      <c r="C160" s="579" t="s">
        <v>50</v>
      </c>
      <c r="D160" s="892" t="s">
        <v>274</v>
      </c>
      <c r="E160" s="580">
        <v>2</v>
      </c>
      <c r="F160" s="985" t="s">
        <v>275</v>
      </c>
      <c r="G160" s="216">
        <v>5</v>
      </c>
      <c r="H160" s="581">
        <v>155</v>
      </c>
      <c r="I160" s="985" t="s">
        <v>276</v>
      </c>
      <c r="J160" s="984">
        <f t="shared" si="65"/>
        <v>1209.9898063200815</v>
      </c>
      <c r="K160" s="582" t="s">
        <v>38</v>
      </c>
      <c r="L160" s="582"/>
      <c r="M160" s="216"/>
      <c r="N160" s="579"/>
      <c r="O160" s="584"/>
      <c r="P160" s="584"/>
      <c r="Q160" s="584"/>
      <c r="R160" s="579"/>
      <c r="S160" s="216" t="s">
        <v>38</v>
      </c>
      <c r="T160" s="985" t="s">
        <v>277</v>
      </c>
      <c r="U160" s="579" t="s">
        <v>44</v>
      </c>
      <c r="V160" s="579" t="s">
        <v>283</v>
      </c>
      <c r="W160" s="987" t="s">
        <v>279</v>
      </c>
      <c r="X160" s="813" t="s">
        <v>38</v>
      </c>
      <c r="Y160" s="429" t="s">
        <v>47</v>
      </c>
      <c r="Z160" s="427" t="e">
        <v>#VALUE!</v>
      </c>
      <c r="AA160" s="579"/>
      <c r="AB160" s="216"/>
      <c r="AC160" s="971">
        <v>107</v>
      </c>
      <c r="AD160" s="972">
        <v>149</v>
      </c>
      <c r="AE160" s="587">
        <f>SUBTOTAL(9,AE158:AE159)</f>
        <v>18400</v>
      </c>
      <c r="AF160" s="581"/>
      <c r="AG160" s="597"/>
      <c r="AJ160" s="156" t="s">
        <v>284</v>
      </c>
    </row>
    <row r="161" spans="1:36" s="156" customFormat="1" ht="10.5" thickBot="1" x14ac:dyDescent="0.25">
      <c r="A161" s="1129"/>
      <c r="B161" s="998"/>
      <c r="C161" s="151"/>
      <c r="D161" s="945"/>
      <c r="E161" s="198"/>
      <c r="F161" s="149"/>
      <c r="G161" s="150"/>
      <c r="H161" s="148"/>
      <c r="I161" s="149"/>
      <c r="J161" s="440"/>
      <c r="K161" s="149"/>
      <c r="L161" s="149"/>
      <c r="M161" s="150"/>
      <c r="N161" s="151"/>
      <c r="O161" s="152"/>
      <c r="P161" s="152"/>
      <c r="Q161" s="152"/>
      <c r="R161" s="151"/>
      <c r="S161" s="150"/>
      <c r="T161" s="149"/>
      <c r="U161" s="151"/>
      <c r="V161" s="151"/>
      <c r="W161" s="151"/>
      <c r="X161" s="860"/>
      <c r="Y161" s="429"/>
      <c r="Z161" s="427"/>
      <c r="AA161" s="151"/>
      <c r="AB161" s="150"/>
      <c r="AC161" s="153"/>
      <c r="AD161" s="154"/>
      <c r="AE161" s="155"/>
      <c r="AF161" s="148"/>
      <c r="AG161" s="441"/>
    </row>
    <row r="162" spans="1:36" ht="10.5" thickBot="1" x14ac:dyDescent="0.25">
      <c r="A162" s="1115">
        <v>1</v>
      </c>
      <c r="B162" s="995"/>
      <c r="C162" s="238"/>
      <c r="D162" s="904" t="s">
        <v>285</v>
      </c>
      <c r="E162" s="245">
        <v>1</v>
      </c>
      <c r="F162" s="241" t="s">
        <v>53</v>
      </c>
      <c r="G162" s="246">
        <v>42.58</v>
      </c>
      <c r="H162" s="245">
        <v>148</v>
      </c>
      <c r="I162" s="241" t="s">
        <v>286</v>
      </c>
      <c r="J162" s="247">
        <f t="shared" ref="J162" si="66">I162/9.81</f>
        <v>2538.0224260958203</v>
      </c>
      <c r="K162" s="241"/>
      <c r="L162" s="241"/>
      <c r="M162" s="246"/>
      <c r="N162" s="238"/>
      <c r="O162" s="248"/>
      <c r="P162" s="248"/>
      <c r="Q162" s="248"/>
      <c r="R162" s="238"/>
      <c r="S162" s="246">
        <v>20.742000000000001</v>
      </c>
      <c r="T162" s="241" t="s">
        <v>61</v>
      </c>
      <c r="U162" s="238" t="s">
        <v>44</v>
      </c>
      <c r="V162" s="238" t="s">
        <v>287</v>
      </c>
      <c r="W162" s="238"/>
      <c r="X162" s="801"/>
      <c r="Y162" s="415">
        <v>44014</v>
      </c>
      <c r="Z162" s="417">
        <f>Y162+365</f>
        <v>44379</v>
      </c>
      <c r="AA162" s="238"/>
      <c r="AB162" s="246"/>
      <c r="AC162" s="250">
        <v>820</v>
      </c>
      <c r="AD162" s="251">
        <v>300</v>
      </c>
      <c r="AE162" s="252">
        <v>4730</v>
      </c>
      <c r="AF162" s="253" t="s">
        <v>288</v>
      </c>
      <c r="AG162" s="254"/>
      <c r="AJ162" s="255" t="str">
        <f t="shared" ref="AJ162:AJ164" si="67">CONCATENATE(U162,AK162,V162)</f>
        <v>HL2120</v>
      </c>
    </row>
    <row r="163" spans="1:36" ht="10.5" thickBot="1" x14ac:dyDescent="0.25">
      <c r="A163" s="1115">
        <v>1</v>
      </c>
      <c r="B163" s="995"/>
      <c r="C163" s="238"/>
      <c r="D163" s="904" t="s">
        <v>285</v>
      </c>
      <c r="E163" s="245">
        <v>1</v>
      </c>
      <c r="F163" s="241" t="s">
        <v>53</v>
      </c>
      <c r="G163" s="246">
        <v>42.44</v>
      </c>
      <c r="H163" s="245">
        <v>148</v>
      </c>
      <c r="I163" s="241" t="s">
        <v>286</v>
      </c>
      <c r="J163" s="802">
        <f>I163/9.81</f>
        <v>2538.0224260958203</v>
      </c>
      <c r="K163" s="241"/>
      <c r="L163" s="241"/>
      <c r="M163" s="246"/>
      <c r="N163" s="238"/>
      <c r="O163" s="248"/>
      <c r="P163" s="248"/>
      <c r="Q163" s="248"/>
      <c r="R163" s="238"/>
      <c r="S163" s="246">
        <v>20.669</v>
      </c>
      <c r="T163" s="241" t="s">
        <v>61</v>
      </c>
      <c r="U163" s="238" t="s">
        <v>44</v>
      </c>
      <c r="V163" s="238" t="s">
        <v>289</v>
      </c>
      <c r="W163" s="238"/>
      <c r="X163" s="238"/>
      <c r="Y163" s="415">
        <v>44014</v>
      </c>
      <c r="Z163" s="417">
        <f t="shared" ref="Z163:Z164" si="68">Y163+365</f>
        <v>44379</v>
      </c>
      <c r="AA163" s="238"/>
      <c r="AB163" s="246"/>
      <c r="AC163" s="511">
        <v>820</v>
      </c>
      <c r="AD163" s="251">
        <v>300</v>
      </c>
      <c r="AE163" s="252">
        <v>4730</v>
      </c>
      <c r="AF163" s="253" t="s">
        <v>166</v>
      </c>
      <c r="AG163" s="254"/>
      <c r="AJ163" s="255" t="str">
        <f t="shared" si="67"/>
        <v>HL2121</v>
      </c>
    </row>
    <row r="164" spans="1:36" ht="10.5" thickBot="1" x14ac:dyDescent="0.25">
      <c r="A164" s="1115">
        <v>1</v>
      </c>
      <c r="B164" s="995"/>
      <c r="C164" s="239" t="s">
        <v>50</v>
      </c>
      <c r="D164" s="892" t="s">
        <v>285</v>
      </c>
      <c r="E164" s="256">
        <v>2</v>
      </c>
      <c r="F164" s="240" t="s">
        <v>53</v>
      </c>
      <c r="G164" s="257">
        <f>(G163+G162)/E164</f>
        <v>42.51</v>
      </c>
      <c r="H164" s="258">
        <v>148</v>
      </c>
      <c r="I164" s="240" t="s">
        <v>286</v>
      </c>
      <c r="J164" s="489">
        <f>I164/9.81</f>
        <v>2538.0224260958203</v>
      </c>
      <c r="K164" s="240"/>
      <c r="L164" s="240"/>
      <c r="M164" s="257"/>
      <c r="N164" s="239"/>
      <c r="O164" s="259"/>
      <c r="P164" s="259"/>
      <c r="Q164" s="259"/>
      <c r="R164" s="239"/>
      <c r="S164" s="257">
        <f>(S163+S162)/E164</f>
        <v>20.705500000000001</v>
      </c>
      <c r="T164" s="240" t="s">
        <v>61</v>
      </c>
      <c r="U164" s="239" t="s">
        <v>44</v>
      </c>
      <c r="V164" s="239" t="s">
        <v>290</v>
      </c>
      <c r="W164" s="239" t="s">
        <v>291</v>
      </c>
      <c r="X164" s="780" t="s">
        <v>292</v>
      </c>
      <c r="Y164" s="415">
        <v>44014</v>
      </c>
      <c r="Z164" s="417">
        <f t="shared" si="68"/>
        <v>44379</v>
      </c>
      <c r="AA164" s="239"/>
      <c r="AB164" s="257"/>
      <c r="AC164" s="260">
        <v>820</v>
      </c>
      <c r="AD164" s="261"/>
      <c r="AE164" s="262"/>
      <c r="AF164" s="263"/>
      <c r="AG164" s="263"/>
      <c r="AJ164" s="255" t="str">
        <f t="shared" si="67"/>
        <v>HL2120-2121</v>
      </c>
    </row>
    <row r="165" spans="1:36" s="319" customFormat="1" x14ac:dyDescent="0.2">
      <c r="A165" s="1129"/>
      <c r="B165" s="1002"/>
      <c r="C165" s="320"/>
      <c r="D165" s="905"/>
      <c r="E165" s="324"/>
      <c r="F165" s="241"/>
      <c r="G165" s="246"/>
      <c r="H165" s="245"/>
      <c r="I165" s="241"/>
      <c r="J165" s="242"/>
      <c r="K165" s="241"/>
      <c r="L165" s="241"/>
      <c r="M165" s="246"/>
      <c r="N165" s="238"/>
      <c r="O165" s="248"/>
      <c r="P165" s="248"/>
      <c r="Q165" s="248"/>
      <c r="R165" s="238"/>
      <c r="S165" s="246"/>
      <c r="T165" s="241"/>
      <c r="U165" s="238"/>
      <c r="V165" s="238"/>
      <c r="W165" s="238"/>
      <c r="X165" s="803"/>
      <c r="Y165" s="415"/>
      <c r="Z165" s="416" t="s">
        <v>38</v>
      </c>
      <c r="AA165" s="238"/>
      <c r="AB165" s="246"/>
      <c r="AC165" s="316"/>
      <c r="AD165" s="251"/>
      <c r="AE165" s="252"/>
      <c r="AF165" s="245"/>
      <c r="AG165" s="254"/>
      <c r="AJ165" s="255" t="str">
        <f t="shared" si="6"/>
        <v/>
      </c>
    </row>
    <row r="166" spans="1:36" ht="11.25" customHeight="1" x14ac:dyDescent="0.25">
      <c r="A166" s="1115">
        <v>1</v>
      </c>
      <c r="B166" s="1045">
        <v>289356</v>
      </c>
      <c r="C166" s="238"/>
      <c r="D166" s="904" t="s">
        <v>293</v>
      </c>
      <c r="E166" s="245">
        <v>1</v>
      </c>
      <c r="F166" s="241" t="s">
        <v>40</v>
      </c>
      <c r="G166" s="246">
        <v>110.045</v>
      </c>
      <c r="H166" s="245">
        <v>144</v>
      </c>
      <c r="I166" s="241" t="s">
        <v>294</v>
      </c>
      <c r="J166" s="247">
        <f>I166/9.81</f>
        <v>1849.0316004077472</v>
      </c>
      <c r="K166" s="241" t="s">
        <v>259</v>
      </c>
      <c r="L166" s="241"/>
      <c r="M166" s="246"/>
      <c r="N166" s="238"/>
      <c r="O166" s="248"/>
      <c r="P166" s="248"/>
      <c r="Q166" s="248"/>
      <c r="R166" s="238"/>
      <c r="S166" s="246" t="s">
        <v>38</v>
      </c>
      <c r="T166" s="249" t="s">
        <v>61</v>
      </c>
      <c r="U166" s="238" t="s">
        <v>44</v>
      </c>
      <c r="V166" s="238" t="s">
        <v>295</v>
      </c>
      <c r="W166" s="238"/>
      <c r="X166" s="238"/>
      <c r="Y166" s="415">
        <v>43944</v>
      </c>
      <c r="Z166" s="416">
        <f>Y166+365</f>
        <v>44309</v>
      </c>
      <c r="AA166" s="238"/>
      <c r="AB166" s="246"/>
      <c r="AC166" s="250">
        <f>(G166+AB166*2.5)*AG166</f>
        <v>7950.7512500000003</v>
      </c>
      <c r="AD166" s="251">
        <v>300</v>
      </c>
      <c r="AE166" s="252">
        <v>21205</v>
      </c>
      <c r="AF166" s="253" t="s">
        <v>296</v>
      </c>
      <c r="AG166" s="254">
        <v>72.25</v>
      </c>
      <c r="AJ166" s="255" t="str">
        <f t="shared" si="6"/>
        <v>HL1513</v>
      </c>
    </row>
    <row r="167" spans="1:36" ht="11.25" customHeight="1" x14ac:dyDescent="0.25">
      <c r="A167" s="1115">
        <v>1</v>
      </c>
      <c r="B167" s="1045">
        <v>289356</v>
      </c>
      <c r="C167" s="238"/>
      <c r="D167" s="904" t="s">
        <v>293</v>
      </c>
      <c r="E167" s="245">
        <v>1</v>
      </c>
      <c r="F167" s="241" t="s">
        <v>40</v>
      </c>
      <c r="G167" s="246">
        <v>110.041</v>
      </c>
      <c r="H167" s="245">
        <v>144</v>
      </c>
      <c r="I167" s="241" t="s">
        <v>294</v>
      </c>
      <c r="J167" s="247">
        <f t="shared" ref="J167" si="69">I167/9.81</f>
        <v>1849.0316004077472</v>
      </c>
      <c r="K167" s="241" t="s">
        <v>259</v>
      </c>
      <c r="L167" s="241"/>
      <c r="M167" s="246"/>
      <c r="N167" s="238"/>
      <c r="O167" s="248"/>
      <c r="P167" s="248"/>
      <c r="Q167" s="248"/>
      <c r="R167" s="238"/>
      <c r="S167" s="246" t="s">
        <v>38</v>
      </c>
      <c r="T167" s="249" t="s">
        <v>61</v>
      </c>
      <c r="U167" s="238" t="s">
        <v>44</v>
      </c>
      <c r="V167" s="238" t="s">
        <v>297</v>
      </c>
      <c r="W167" s="238"/>
      <c r="X167" s="238"/>
      <c r="Y167" s="415">
        <v>43731</v>
      </c>
      <c r="Z167" s="416">
        <f t="shared" ref="Z167" si="70">Y167+365</f>
        <v>44096</v>
      </c>
      <c r="AA167" s="238"/>
      <c r="AB167" s="246"/>
      <c r="AC167" s="250">
        <f t="shared" ref="AC167:AC168" si="71">(G167+AB167*2.5)*AG167</f>
        <v>7950.4622499999996</v>
      </c>
      <c r="AD167" s="251">
        <v>300</v>
      </c>
      <c r="AE167" s="252">
        <v>21205</v>
      </c>
      <c r="AF167" s="253" t="s">
        <v>298</v>
      </c>
      <c r="AG167" s="254">
        <v>72.25</v>
      </c>
      <c r="AJ167" s="255" t="str">
        <f t="shared" si="6"/>
        <v>HL1514</v>
      </c>
    </row>
    <row r="168" spans="1:36" ht="11.25" customHeight="1" x14ac:dyDescent="0.25">
      <c r="A168" s="1115">
        <v>1</v>
      </c>
      <c r="B168" s="1045">
        <v>289356</v>
      </c>
      <c r="C168" s="238"/>
      <c r="D168" s="904" t="s">
        <v>293</v>
      </c>
      <c r="E168" s="245">
        <v>1</v>
      </c>
      <c r="F168" s="241" t="s">
        <v>40</v>
      </c>
      <c r="G168" s="246">
        <v>110.015</v>
      </c>
      <c r="H168" s="245">
        <v>144</v>
      </c>
      <c r="I168" s="241" t="s">
        <v>294</v>
      </c>
      <c r="J168" s="247">
        <f t="shared" ref="J168" si="72">I168/9.81</f>
        <v>1849.0316004077472</v>
      </c>
      <c r="K168" s="241" t="s">
        <v>259</v>
      </c>
      <c r="L168" s="241"/>
      <c r="M168" s="246"/>
      <c r="N168" s="238"/>
      <c r="O168" s="248"/>
      <c r="P168" s="248"/>
      <c r="Q168" s="248"/>
      <c r="R168" s="238"/>
      <c r="S168" s="246" t="s">
        <v>38</v>
      </c>
      <c r="T168" s="249" t="s">
        <v>61</v>
      </c>
      <c r="U168" s="238" t="s">
        <v>44</v>
      </c>
      <c r="V168" s="238" t="s">
        <v>299</v>
      </c>
      <c r="W168" s="238"/>
      <c r="X168" s="238"/>
      <c r="Y168" s="415">
        <v>43944</v>
      </c>
      <c r="Z168" s="416">
        <f t="shared" ref="Z168:Z169" si="73">Y168+365</f>
        <v>44309</v>
      </c>
      <c r="AA168" s="238"/>
      <c r="AB168" s="246"/>
      <c r="AC168" s="250">
        <f t="shared" si="71"/>
        <v>7948.5837499999998</v>
      </c>
      <c r="AD168" s="251">
        <v>300</v>
      </c>
      <c r="AE168" s="252">
        <v>21205</v>
      </c>
      <c r="AF168" s="253" t="s">
        <v>300</v>
      </c>
      <c r="AG168" s="254">
        <v>72.25</v>
      </c>
      <c r="AJ168" s="255" t="str">
        <f t="shared" si="6"/>
        <v>HL1515</v>
      </c>
    </row>
    <row r="169" spans="1:36" s="319" customFormat="1" ht="11.25" customHeight="1" x14ac:dyDescent="0.25">
      <c r="A169" s="1115">
        <v>1</v>
      </c>
      <c r="B169" s="1045">
        <v>289356</v>
      </c>
      <c r="C169" s="266" t="s">
        <v>50</v>
      </c>
      <c r="D169" s="892" t="s">
        <v>293</v>
      </c>
      <c r="E169" s="256">
        <f>SUM(E166:E168)</f>
        <v>3</v>
      </c>
      <c r="F169" s="240" t="s">
        <v>40</v>
      </c>
      <c r="G169" s="257">
        <v>110.044</v>
      </c>
      <c r="H169" s="258">
        <v>144</v>
      </c>
      <c r="I169" s="240" t="s">
        <v>294</v>
      </c>
      <c r="J169" s="317">
        <f>I169/9.81</f>
        <v>1849.0316004077472</v>
      </c>
      <c r="K169" s="240" t="s">
        <v>259</v>
      </c>
      <c r="L169" s="240"/>
      <c r="M169" s="257"/>
      <c r="N169" s="239"/>
      <c r="O169" s="259"/>
      <c r="P169" s="259"/>
      <c r="Q169" s="259"/>
      <c r="R169" s="239"/>
      <c r="S169" s="257" t="s">
        <v>38</v>
      </c>
      <c r="T169" s="240" t="s">
        <v>61</v>
      </c>
      <c r="U169" s="239" t="s">
        <v>44</v>
      </c>
      <c r="V169" s="239" t="s">
        <v>301</v>
      </c>
      <c r="W169" s="239"/>
      <c r="X169" s="634" t="s">
        <v>293</v>
      </c>
      <c r="Y169" s="415">
        <v>43731</v>
      </c>
      <c r="Z169" s="416">
        <f t="shared" si="73"/>
        <v>44096</v>
      </c>
      <c r="AA169" s="239"/>
      <c r="AB169" s="257"/>
      <c r="AC169" s="318"/>
      <c r="AD169" s="261"/>
      <c r="AE169" s="262"/>
      <c r="AF169" s="263"/>
      <c r="AG169" s="263"/>
      <c r="AJ169" s="255" t="str">
        <f t="shared" si="6"/>
        <v>HL1513-1515</v>
      </c>
    </row>
    <row r="170" spans="1:36" s="319" customFormat="1" ht="11.25" customHeight="1" thickBot="1" x14ac:dyDescent="0.25">
      <c r="A170" s="1129"/>
      <c r="B170" s="1046"/>
      <c r="C170" s="320"/>
      <c r="D170" s="905"/>
      <c r="E170" s="324"/>
      <c r="F170" s="241"/>
      <c r="G170" s="246"/>
      <c r="H170" s="245"/>
      <c r="I170" s="241"/>
      <c r="J170" s="242"/>
      <c r="K170" s="241"/>
      <c r="L170" s="241"/>
      <c r="M170" s="246"/>
      <c r="N170" s="238"/>
      <c r="O170" s="248"/>
      <c r="P170" s="248"/>
      <c r="Q170" s="248"/>
      <c r="R170" s="238"/>
      <c r="S170" s="246"/>
      <c r="T170" s="241"/>
      <c r="U170" s="238"/>
      <c r="V170" s="238"/>
      <c r="W170" s="238"/>
      <c r="X170" s="804"/>
      <c r="Y170" s="415"/>
      <c r="Z170" s="416" t="s">
        <v>38</v>
      </c>
      <c r="AA170" s="238"/>
      <c r="AB170" s="246"/>
      <c r="AC170" s="316"/>
      <c r="AD170" s="251"/>
      <c r="AE170" s="252"/>
      <c r="AF170" s="254"/>
      <c r="AG170" s="254"/>
      <c r="AJ170" s="255"/>
    </row>
    <row r="171" spans="1:36" s="539" customFormat="1" ht="10.5" thickBot="1" x14ac:dyDescent="0.25">
      <c r="A171" s="1115">
        <v>1</v>
      </c>
      <c r="B171" s="1044">
        <v>293085</v>
      </c>
      <c r="C171" s="527"/>
      <c r="D171" s="918" t="s">
        <v>302</v>
      </c>
      <c r="E171" s="528">
        <v>1</v>
      </c>
      <c r="F171" s="529" t="s">
        <v>127</v>
      </c>
      <c r="G171" s="530">
        <v>95.32</v>
      </c>
      <c r="H171" s="528">
        <v>144</v>
      </c>
      <c r="I171" s="529" t="s">
        <v>303</v>
      </c>
      <c r="J171" s="531">
        <f>I171/9.81</f>
        <v>1850.9683995922528</v>
      </c>
      <c r="K171" s="529" t="s">
        <v>42</v>
      </c>
      <c r="L171" s="529"/>
      <c r="M171" s="530"/>
      <c r="N171" s="527"/>
      <c r="O171" s="532"/>
      <c r="P171" s="532"/>
      <c r="Q171" s="532"/>
      <c r="R171" s="527"/>
      <c r="S171" s="530" t="s">
        <v>38</v>
      </c>
      <c r="T171" s="529" t="s">
        <v>61</v>
      </c>
      <c r="U171" s="527" t="s">
        <v>44</v>
      </c>
      <c r="V171" s="527" t="s">
        <v>304</v>
      </c>
      <c r="W171" s="527"/>
      <c r="X171" s="527"/>
      <c r="Y171" s="533" t="s">
        <v>47</v>
      </c>
      <c r="Z171" s="534" t="e">
        <f t="shared" ref="Z171:Z172" si="74">Y171+365</f>
        <v>#VALUE!</v>
      </c>
      <c r="AA171" s="527"/>
      <c r="AB171" s="530"/>
      <c r="AC171" s="535">
        <f>G171*AG171</f>
        <v>6891.6359999999995</v>
      </c>
      <c r="AD171" s="536">
        <v>500</v>
      </c>
      <c r="AE171" s="537">
        <v>22390</v>
      </c>
      <c r="AF171" s="538" t="s">
        <v>92</v>
      </c>
      <c r="AG171" s="552">
        <v>72.3</v>
      </c>
      <c r="AJ171" s="539" t="str">
        <f t="shared" ref="AJ171:AJ172" si="75">CONCATENATE(U171,AK171,V171)</f>
        <v>HL2008</v>
      </c>
    </row>
    <row r="172" spans="1:36" s="539" customFormat="1" ht="10.5" thickBot="1" x14ac:dyDescent="0.25">
      <c r="A172" s="1115">
        <v>1</v>
      </c>
      <c r="B172" s="1044">
        <v>293085</v>
      </c>
      <c r="C172" s="540" t="s">
        <v>50</v>
      </c>
      <c r="D172" s="892" t="s">
        <v>302</v>
      </c>
      <c r="E172" s="541">
        <v>1</v>
      </c>
      <c r="F172" s="542" t="s">
        <v>127</v>
      </c>
      <c r="G172" s="543">
        <v>95.32</v>
      </c>
      <c r="H172" s="544">
        <v>144</v>
      </c>
      <c r="I172" s="542" t="s">
        <v>303</v>
      </c>
      <c r="J172" s="545">
        <f>I172/9.81</f>
        <v>1850.9683995922528</v>
      </c>
      <c r="K172" s="542" t="s">
        <v>42</v>
      </c>
      <c r="L172" s="542"/>
      <c r="M172" s="543"/>
      <c r="N172" s="540"/>
      <c r="O172" s="546"/>
      <c r="P172" s="546"/>
      <c r="Q172" s="546"/>
      <c r="R172" s="540"/>
      <c r="S172" s="543" t="s">
        <v>38</v>
      </c>
      <c r="T172" s="542" t="s">
        <v>61</v>
      </c>
      <c r="U172" s="540" t="s">
        <v>44</v>
      </c>
      <c r="V172" s="540" t="s">
        <v>304</v>
      </c>
      <c r="W172" s="540"/>
      <c r="X172" s="805" t="s">
        <v>302</v>
      </c>
      <c r="Y172" s="533" t="s">
        <v>47</v>
      </c>
      <c r="Z172" s="534" t="e">
        <f t="shared" si="74"/>
        <v>#VALUE!</v>
      </c>
      <c r="AA172" s="540"/>
      <c r="AB172" s="543"/>
      <c r="AC172" s="548"/>
      <c r="AD172" s="549"/>
      <c r="AE172" s="550"/>
      <c r="AF172" s="544"/>
      <c r="AG172" s="544"/>
      <c r="AJ172" s="539" t="str">
        <f t="shared" si="75"/>
        <v>HL2008</v>
      </c>
    </row>
    <row r="173" spans="1:36" s="539" customFormat="1" ht="10.5" thickBot="1" x14ac:dyDescent="0.25">
      <c r="A173" s="1129"/>
      <c r="B173" s="1001"/>
      <c r="C173" s="527"/>
      <c r="D173" s="917"/>
      <c r="E173" s="554"/>
      <c r="F173" s="529"/>
      <c r="G173" s="530"/>
      <c r="H173" s="528"/>
      <c r="I173" s="529"/>
      <c r="J173" s="531"/>
      <c r="K173" s="529"/>
      <c r="L173" s="529"/>
      <c r="M173" s="530"/>
      <c r="N173" s="527"/>
      <c r="O173" s="532"/>
      <c r="P173" s="532"/>
      <c r="Q173" s="532"/>
      <c r="R173" s="527"/>
      <c r="S173" s="530"/>
      <c r="T173" s="529"/>
      <c r="U173" s="527"/>
      <c r="V173" s="527"/>
      <c r="W173" s="527"/>
      <c r="X173" s="806"/>
      <c r="Y173" s="533"/>
      <c r="Z173" s="534" t="s">
        <v>38</v>
      </c>
      <c r="AA173" s="527"/>
      <c r="AB173" s="530"/>
      <c r="AC173" s="535"/>
      <c r="AD173" s="536"/>
      <c r="AE173" s="537"/>
      <c r="AF173" s="528"/>
      <c r="AG173" s="528"/>
    </row>
    <row r="174" spans="1:36" s="649" customFormat="1" ht="11.25" customHeight="1" thickBot="1" x14ac:dyDescent="0.35">
      <c r="A174" s="1115">
        <v>1</v>
      </c>
      <c r="B174" s="1122">
        <v>313190</v>
      </c>
      <c r="C174" s="748"/>
      <c r="D174" s="749" t="s">
        <v>305</v>
      </c>
      <c r="E174" s="750">
        <v>1</v>
      </c>
      <c r="F174" s="749" t="s">
        <v>40</v>
      </c>
      <c r="G174" s="751">
        <v>46.76</v>
      </c>
      <c r="H174" s="750">
        <v>144</v>
      </c>
      <c r="I174" s="749" t="s">
        <v>306</v>
      </c>
      <c r="J174" s="752">
        <f>I174/9.81</f>
        <v>1851.9877675840978</v>
      </c>
      <c r="K174" s="753" t="s">
        <v>234</v>
      </c>
      <c r="L174" s="749"/>
      <c r="M174" s="751"/>
      <c r="N174" s="748"/>
      <c r="O174" s="754"/>
      <c r="P174" s="754"/>
      <c r="Q174" s="754"/>
      <c r="R174" s="748"/>
      <c r="S174" s="751" t="s">
        <v>38</v>
      </c>
      <c r="T174" s="749" t="s">
        <v>61</v>
      </c>
      <c r="U174" s="748" t="s">
        <v>44</v>
      </c>
      <c r="V174" s="748" t="s">
        <v>307</v>
      </c>
      <c r="W174" s="748"/>
      <c r="X174" s="748"/>
      <c r="Y174" s="755">
        <v>44068</v>
      </c>
      <c r="Z174" s="644">
        <f t="shared" ref="Z174" si="76">Y174+366</f>
        <v>44434</v>
      </c>
      <c r="AA174" s="748"/>
      <c r="AB174" s="751"/>
      <c r="AC174" s="757">
        <f>AG174*G174</f>
        <v>3310.6079999999997</v>
      </c>
      <c r="AD174" s="758">
        <v>287.5</v>
      </c>
      <c r="AE174" s="759"/>
      <c r="AF174" s="789" t="s">
        <v>308</v>
      </c>
      <c r="AG174" s="760">
        <v>70.8</v>
      </c>
      <c r="AJ174" s="649" t="str">
        <f>CONCATENATE(U174,AK174,V174)</f>
        <v>HL2109</v>
      </c>
    </row>
    <row r="175" spans="1:36" s="649" customFormat="1" ht="11.25" customHeight="1" thickBot="1" x14ac:dyDescent="0.35">
      <c r="A175" s="1115">
        <v>1</v>
      </c>
      <c r="B175" s="1122">
        <v>313190</v>
      </c>
      <c r="C175" s="748"/>
      <c r="D175" s="749" t="s">
        <v>305</v>
      </c>
      <c r="E175" s="750">
        <v>1</v>
      </c>
      <c r="F175" s="749" t="s">
        <v>40</v>
      </c>
      <c r="G175" s="751">
        <v>46.8</v>
      </c>
      <c r="H175" s="750">
        <v>144</v>
      </c>
      <c r="I175" s="749" t="s">
        <v>306</v>
      </c>
      <c r="J175" s="752">
        <f>I175/9.81</f>
        <v>1851.9877675840978</v>
      </c>
      <c r="K175" s="753" t="s">
        <v>234</v>
      </c>
      <c r="L175" s="749"/>
      <c r="M175" s="751"/>
      <c r="N175" s="748"/>
      <c r="O175" s="754"/>
      <c r="P175" s="754"/>
      <c r="Q175" s="754"/>
      <c r="R175" s="748"/>
      <c r="S175" s="751" t="s">
        <v>38</v>
      </c>
      <c r="T175" s="749" t="s">
        <v>61</v>
      </c>
      <c r="U175" s="748" t="s">
        <v>44</v>
      </c>
      <c r="V175" s="748" t="s">
        <v>309</v>
      </c>
      <c r="W175" s="748"/>
      <c r="X175" s="748"/>
      <c r="Y175" s="755">
        <v>44068</v>
      </c>
      <c r="Z175" s="644">
        <f t="shared" ref="Z175:Z176" si="77">Y175+366</f>
        <v>44434</v>
      </c>
      <c r="AA175" s="748"/>
      <c r="AB175" s="751"/>
      <c r="AC175" s="757">
        <f>(G175+AB175*2.5)*AG175</f>
        <v>3313.4399999999996</v>
      </c>
      <c r="AD175" s="758">
        <v>287.5</v>
      </c>
      <c r="AE175" s="759"/>
      <c r="AF175" s="789" t="s">
        <v>310</v>
      </c>
      <c r="AG175" s="760">
        <v>70.8</v>
      </c>
      <c r="AJ175" s="649" t="str">
        <f>CONCATENATE(U175,AK175,V175)</f>
        <v>HL2110</v>
      </c>
    </row>
    <row r="176" spans="1:36" s="649" customFormat="1" ht="11.25" customHeight="1" thickBot="1" x14ac:dyDescent="0.35">
      <c r="A176" s="1115">
        <v>1</v>
      </c>
      <c r="B176" s="1122">
        <v>313190</v>
      </c>
      <c r="C176" s="761" t="s">
        <v>50</v>
      </c>
      <c r="D176" s="892" t="s">
        <v>305</v>
      </c>
      <c r="E176" s="762">
        <v>2</v>
      </c>
      <c r="F176" s="763" t="s">
        <v>40</v>
      </c>
      <c r="G176" s="764">
        <f>(G174+G175)/E176</f>
        <v>46.78</v>
      </c>
      <c r="H176" s="765">
        <v>144</v>
      </c>
      <c r="I176" s="763" t="s">
        <v>306</v>
      </c>
      <c r="J176" s="766">
        <f>I176/9.81</f>
        <v>1851.9877675840978</v>
      </c>
      <c r="K176" s="767" t="s">
        <v>234</v>
      </c>
      <c r="L176" s="763"/>
      <c r="M176" s="764"/>
      <c r="N176" s="761"/>
      <c r="O176" s="768"/>
      <c r="P176" s="768"/>
      <c r="Q176" s="768"/>
      <c r="R176" s="761"/>
      <c r="S176" s="764" t="s">
        <v>38</v>
      </c>
      <c r="T176" s="763" t="s">
        <v>61</v>
      </c>
      <c r="U176" s="761" t="s">
        <v>44</v>
      </c>
      <c r="V176" s="761" t="s">
        <v>311</v>
      </c>
      <c r="W176" s="761" t="s">
        <v>237</v>
      </c>
      <c r="X176" s="761" t="s">
        <v>312</v>
      </c>
      <c r="Y176" s="755">
        <v>44068</v>
      </c>
      <c r="Z176" s="644">
        <f t="shared" si="77"/>
        <v>44434</v>
      </c>
      <c r="AA176" s="761"/>
      <c r="AB176" s="764"/>
      <c r="AC176" s="769"/>
      <c r="AD176" s="770"/>
      <c r="AE176" s="771"/>
      <c r="AF176" s="772"/>
      <c r="AG176" s="772"/>
      <c r="AJ176" s="649" t="str">
        <f>CONCATENATE(U176,AK176,V176)</f>
        <v>HL2109-2110</v>
      </c>
    </row>
    <row r="177" spans="1:36" s="319" customFormat="1" ht="11.25" customHeight="1" thickBot="1" x14ac:dyDescent="0.25">
      <c r="A177" s="1129"/>
      <c r="B177" s="996"/>
      <c r="C177" s="320"/>
      <c r="D177" s="905"/>
      <c r="E177" s="324"/>
      <c r="F177" s="241"/>
      <c r="G177" s="246"/>
      <c r="H177" s="245"/>
      <c r="I177" s="241"/>
      <c r="J177" s="242"/>
      <c r="K177" s="241"/>
      <c r="L177" s="241"/>
      <c r="M177" s="246"/>
      <c r="N177" s="238"/>
      <c r="O177" s="248"/>
      <c r="P177" s="248"/>
      <c r="Q177" s="248"/>
      <c r="R177" s="238"/>
      <c r="S177" s="246"/>
      <c r="T177" s="241"/>
      <c r="U177" s="238"/>
      <c r="V177" s="238"/>
      <c r="W177" s="807"/>
      <c r="X177" s="803"/>
      <c r="Y177" s="415"/>
      <c r="Z177" s="416" t="s">
        <v>38</v>
      </c>
      <c r="AA177" s="238"/>
      <c r="AB177" s="246"/>
      <c r="AC177" s="316"/>
      <c r="AD177" s="251"/>
      <c r="AE177" s="252"/>
      <c r="AF177" s="254"/>
      <c r="AG177" s="254"/>
      <c r="AJ177" s="255" t="str">
        <f t="shared" si="6"/>
        <v/>
      </c>
    </row>
    <row r="178" spans="1:36" ht="11.25" customHeight="1" thickBot="1" x14ac:dyDescent="0.25">
      <c r="A178" s="1115">
        <v>1</v>
      </c>
      <c r="B178" s="1044">
        <v>292974</v>
      </c>
      <c r="C178" s="238"/>
      <c r="D178" s="904" t="s">
        <v>313</v>
      </c>
      <c r="E178" s="245">
        <v>1</v>
      </c>
      <c r="F178" s="241" t="s">
        <v>40</v>
      </c>
      <c r="G178" s="246">
        <v>45.942999999999998</v>
      </c>
      <c r="H178" s="245">
        <v>144</v>
      </c>
      <c r="I178" s="241" t="s">
        <v>314</v>
      </c>
      <c r="J178" s="247">
        <f>I178/9.81</f>
        <v>1848.5219164118246</v>
      </c>
      <c r="K178" s="241" t="s">
        <v>203</v>
      </c>
      <c r="L178" s="241"/>
      <c r="M178" s="246"/>
      <c r="N178" s="238"/>
      <c r="O178" s="248"/>
      <c r="P178" s="248"/>
      <c r="Q178" s="248"/>
      <c r="R178" s="238"/>
      <c r="S178" s="246" t="s">
        <v>38</v>
      </c>
      <c r="T178" s="241" t="s">
        <v>61</v>
      </c>
      <c r="U178" s="238" t="s">
        <v>44</v>
      </c>
      <c r="V178" s="238" t="s">
        <v>315</v>
      </c>
      <c r="W178" s="238"/>
      <c r="X178" s="238"/>
      <c r="Y178" s="415">
        <v>43635</v>
      </c>
      <c r="Z178" s="417">
        <f>Y178+366</f>
        <v>44001</v>
      </c>
      <c r="AA178" s="238"/>
      <c r="AB178" s="246"/>
      <c r="AC178" s="250">
        <f>(G178+AB178*2.5)*AG178</f>
        <v>3321.6788999999999</v>
      </c>
      <c r="AD178" s="251">
        <v>300</v>
      </c>
      <c r="AE178" s="252">
        <v>11065</v>
      </c>
      <c r="AF178" s="253" t="s">
        <v>316</v>
      </c>
      <c r="AG178" s="254">
        <v>72.3</v>
      </c>
      <c r="AJ178" s="255" t="str">
        <f t="shared" si="6"/>
        <v>HL1811</v>
      </c>
    </row>
    <row r="179" spans="1:36" ht="11.25" customHeight="1" thickBot="1" x14ac:dyDescent="0.25">
      <c r="A179" s="1115">
        <v>1</v>
      </c>
      <c r="B179" s="1044">
        <v>292974</v>
      </c>
      <c r="C179" s="238"/>
      <c r="D179" s="904" t="s">
        <v>313</v>
      </c>
      <c r="E179" s="245">
        <v>1</v>
      </c>
      <c r="F179" s="241" t="s">
        <v>40</v>
      </c>
      <c r="G179" s="246">
        <v>45.953000000000003</v>
      </c>
      <c r="H179" s="245">
        <v>144</v>
      </c>
      <c r="I179" s="296" t="s">
        <v>314</v>
      </c>
      <c r="J179" s="247">
        <f>I179/9.81</f>
        <v>1848.5219164118246</v>
      </c>
      <c r="K179" s="241" t="s">
        <v>203</v>
      </c>
      <c r="L179" s="241"/>
      <c r="M179" s="246"/>
      <c r="N179" s="238"/>
      <c r="O179" s="248"/>
      <c r="P179" s="248"/>
      <c r="Q179" s="248"/>
      <c r="R179" s="238"/>
      <c r="S179" s="246" t="s">
        <v>38</v>
      </c>
      <c r="T179" s="241" t="s">
        <v>61</v>
      </c>
      <c r="U179" s="238" t="s">
        <v>44</v>
      </c>
      <c r="V179" s="238" t="s">
        <v>99</v>
      </c>
      <c r="W179" s="238"/>
      <c r="X179" s="238"/>
      <c r="Y179" s="415">
        <v>43635</v>
      </c>
      <c r="Z179" s="417">
        <f t="shared" ref="Z179:Z180" si="78">Y179+366</f>
        <v>44001</v>
      </c>
      <c r="AA179" s="238"/>
      <c r="AB179" s="246"/>
      <c r="AC179" s="250">
        <f>(G179+AB179*2.5)*AG179</f>
        <v>3322.4019000000003</v>
      </c>
      <c r="AD179" s="251">
        <v>300</v>
      </c>
      <c r="AE179" s="252">
        <v>11065</v>
      </c>
      <c r="AF179" s="808" t="s">
        <v>317</v>
      </c>
      <c r="AG179" s="254">
        <v>72.3</v>
      </c>
      <c r="AJ179" s="255" t="str">
        <f t="shared" si="6"/>
        <v>HL1812</v>
      </c>
    </row>
    <row r="180" spans="1:36" ht="11.25" customHeight="1" thickBot="1" x14ac:dyDescent="0.25">
      <c r="A180" s="1115">
        <v>1</v>
      </c>
      <c r="B180" s="1044">
        <v>292974</v>
      </c>
      <c r="C180" s="239" t="s">
        <v>50</v>
      </c>
      <c r="D180" s="892" t="s">
        <v>313</v>
      </c>
      <c r="E180" s="256">
        <v>2</v>
      </c>
      <c r="F180" s="240" t="s">
        <v>40</v>
      </c>
      <c r="G180" s="257">
        <f>(G178+G179)/2</f>
        <v>45.948</v>
      </c>
      <c r="H180" s="258">
        <v>144</v>
      </c>
      <c r="I180" s="240" t="s">
        <v>314</v>
      </c>
      <c r="J180" s="489">
        <f>I180/9.81</f>
        <v>1848.5219164118246</v>
      </c>
      <c r="K180" s="240" t="s">
        <v>203</v>
      </c>
      <c r="L180" s="240"/>
      <c r="M180" s="257"/>
      <c r="N180" s="239"/>
      <c r="O180" s="259"/>
      <c r="P180" s="259"/>
      <c r="Q180" s="259"/>
      <c r="R180" s="239"/>
      <c r="S180" s="257" t="s">
        <v>38</v>
      </c>
      <c r="T180" s="240" t="s">
        <v>61</v>
      </c>
      <c r="U180" s="239" t="s">
        <v>44</v>
      </c>
      <c r="V180" s="239" t="s">
        <v>318</v>
      </c>
      <c r="W180" s="239"/>
      <c r="X180" s="780" t="s">
        <v>313</v>
      </c>
      <c r="Y180" s="415">
        <v>43635</v>
      </c>
      <c r="Z180" s="417">
        <f t="shared" si="78"/>
        <v>44001</v>
      </c>
      <c r="AA180" s="239"/>
      <c r="AB180" s="257"/>
      <c r="AC180" s="260"/>
      <c r="AD180" s="261"/>
      <c r="AE180" s="262"/>
      <c r="AF180" s="255"/>
      <c r="AG180" s="263"/>
      <c r="AJ180" s="255" t="str">
        <f t="shared" si="6"/>
        <v>HL1811-1812</v>
      </c>
    </row>
    <row r="181" spans="1:36" s="461" customFormat="1" ht="11.25" customHeight="1" thickBot="1" x14ac:dyDescent="0.25">
      <c r="A181" s="1129"/>
      <c r="B181" s="1008"/>
      <c r="C181" s="450"/>
      <c r="D181" s="905"/>
      <c r="E181" s="486"/>
      <c r="F181" s="452"/>
      <c r="G181" s="453"/>
      <c r="H181" s="451"/>
      <c r="I181" s="452"/>
      <c r="J181" s="454"/>
      <c r="K181" s="452"/>
      <c r="L181" s="452"/>
      <c r="M181" s="453"/>
      <c r="N181" s="450"/>
      <c r="O181" s="455"/>
      <c r="P181" s="455"/>
      <c r="Q181" s="455"/>
      <c r="R181" s="450"/>
      <c r="S181" s="453"/>
      <c r="T181" s="452"/>
      <c r="U181" s="450"/>
      <c r="V181" s="450"/>
      <c r="W181" s="450"/>
      <c r="X181" s="809"/>
      <c r="Y181" s="456"/>
      <c r="Z181" s="457" t="s">
        <v>38</v>
      </c>
      <c r="AA181" s="450"/>
      <c r="AB181" s="453"/>
      <c r="AC181" s="458"/>
      <c r="AD181" s="459"/>
      <c r="AE181" s="460"/>
      <c r="AF181" s="810"/>
      <c r="AG181" s="810"/>
      <c r="AJ181" s="255" t="str">
        <f t="shared" si="6"/>
        <v/>
      </c>
    </row>
    <row r="182" spans="1:36" ht="11.25" customHeight="1" thickBot="1" x14ac:dyDescent="0.25">
      <c r="A182" s="1115">
        <v>1</v>
      </c>
      <c r="B182" s="995"/>
      <c r="C182" s="238"/>
      <c r="D182" s="904" t="s">
        <v>319</v>
      </c>
      <c r="E182" s="245">
        <v>1</v>
      </c>
      <c r="F182" s="241" t="s">
        <v>40</v>
      </c>
      <c r="G182" s="246">
        <v>43.46</v>
      </c>
      <c r="H182" s="245">
        <v>144</v>
      </c>
      <c r="I182" s="241" t="s">
        <v>320</v>
      </c>
      <c r="J182" s="247">
        <f t="shared" ref="J182" si="79">I182/9.81</f>
        <v>2053.0071355759428</v>
      </c>
      <c r="K182" s="241" t="s">
        <v>259</v>
      </c>
      <c r="L182" s="241"/>
      <c r="M182" s="246"/>
      <c r="N182" s="238"/>
      <c r="O182" s="248"/>
      <c r="P182" s="248"/>
      <c r="Q182" s="248"/>
      <c r="R182" s="238"/>
      <c r="S182" s="246" t="s">
        <v>38</v>
      </c>
      <c r="T182" s="241" t="s">
        <v>61</v>
      </c>
      <c r="U182" s="238" t="s">
        <v>44</v>
      </c>
      <c r="V182" s="238" t="s">
        <v>321</v>
      </c>
      <c r="W182" s="238"/>
      <c r="X182" s="238"/>
      <c r="Y182" s="415">
        <v>43061</v>
      </c>
      <c r="Z182" s="417">
        <f t="shared" ref="Z182:Z183" si="80">Y182+365</f>
        <v>43426</v>
      </c>
      <c r="AA182" s="238"/>
      <c r="AB182" s="246"/>
      <c r="AC182" s="250">
        <f t="shared" ref="AC182" si="81">(G182+AB182*2.5)*AG182</f>
        <v>3142.1579999999999</v>
      </c>
      <c r="AD182" s="251">
        <v>300</v>
      </c>
      <c r="AE182" s="252">
        <v>5080</v>
      </c>
      <c r="AF182" s="253" t="s">
        <v>322</v>
      </c>
      <c r="AG182" s="254">
        <v>72.3</v>
      </c>
      <c r="AJ182" s="255" t="str">
        <f t="shared" si="6"/>
        <v>HL1720</v>
      </c>
    </row>
    <row r="183" spans="1:36" ht="11.25" customHeight="1" thickBot="1" x14ac:dyDescent="0.25">
      <c r="A183" s="1115">
        <v>1</v>
      </c>
      <c r="B183" s="995"/>
      <c r="C183" s="239" t="s">
        <v>50</v>
      </c>
      <c r="D183" s="892" t="s">
        <v>319</v>
      </c>
      <c r="E183" s="256">
        <v>1</v>
      </c>
      <c r="F183" s="240" t="s">
        <v>40</v>
      </c>
      <c r="G183" s="257">
        <v>43.46</v>
      </c>
      <c r="H183" s="258">
        <v>144</v>
      </c>
      <c r="I183" s="240" t="s">
        <v>320</v>
      </c>
      <c r="J183" s="489">
        <f>I183/9.81</f>
        <v>2053.0071355759428</v>
      </c>
      <c r="K183" s="240" t="s">
        <v>259</v>
      </c>
      <c r="L183" s="240"/>
      <c r="M183" s="257"/>
      <c r="N183" s="239"/>
      <c r="O183" s="259"/>
      <c r="P183" s="259"/>
      <c r="Q183" s="259"/>
      <c r="R183" s="239"/>
      <c r="S183" s="257" t="s">
        <v>38</v>
      </c>
      <c r="T183" s="240" t="s">
        <v>61</v>
      </c>
      <c r="U183" s="239" t="s">
        <v>44</v>
      </c>
      <c r="V183" s="239" t="s">
        <v>321</v>
      </c>
      <c r="W183" s="240" t="s">
        <v>67</v>
      </c>
      <c r="X183" s="780" t="s">
        <v>319</v>
      </c>
      <c r="Y183" s="415">
        <v>43061</v>
      </c>
      <c r="Z183" s="417">
        <f t="shared" si="80"/>
        <v>43426</v>
      </c>
      <c r="AA183" s="239"/>
      <c r="AB183" s="257"/>
      <c r="AC183" s="260"/>
      <c r="AD183" s="261"/>
      <c r="AE183" s="262"/>
      <c r="AF183" s="263"/>
      <c r="AG183" s="263"/>
      <c r="AJ183" s="255" t="str">
        <f t="shared" ref="AJ183:AJ302" si="82">CONCATENATE(U183,AK183,V183)</f>
        <v>HL1720</v>
      </c>
    </row>
    <row r="184" spans="1:36" ht="11.25" customHeight="1" thickBot="1" x14ac:dyDescent="0.25">
      <c r="A184" s="1129"/>
      <c r="B184" s="995"/>
      <c r="C184" s="238"/>
      <c r="D184" s="905"/>
      <c r="E184" s="324"/>
      <c r="F184" s="241"/>
      <c r="G184" s="246"/>
      <c r="H184" s="245"/>
      <c r="I184" s="241"/>
      <c r="J184" s="247"/>
      <c r="K184" s="241"/>
      <c r="L184" s="241"/>
      <c r="M184" s="246"/>
      <c r="N184" s="238"/>
      <c r="O184" s="248"/>
      <c r="P184" s="248"/>
      <c r="Q184" s="248"/>
      <c r="R184" s="238"/>
      <c r="S184" s="246"/>
      <c r="T184" s="241"/>
      <c r="U184" s="238"/>
      <c r="V184" s="238"/>
      <c r="W184" s="238"/>
      <c r="X184" s="773"/>
      <c r="Y184" s="415"/>
      <c r="Z184" s="417" t="s">
        <v>38</v>
      </c>
      <c r="AA184" s="238"/>
      <c r="AB184" s="246"/>
      <c r="AC184" s="250"/>
      <c r="AD184" s="251"/>
      <c r="AE184" s="252"/>
      <c r="AF184" s="254"/>
      <c r="AG184" s="254"/>
    </row>
    <row r="185" spans="1:36" s="156" customFormat="1" ht="11.25" customHeight="1" thickBot="1" x14ac:dyDescent="0.25">
      <c r="A185" s="1129">
        <v>1</v>
      </c>
      <c r="B185" s="1113">
        <v>313473</v>
      </c>
      <c r="C185" s="151"/>
      <c r="D185" s="897" t="s">
        <v>323</v>
      </c>
      <c r="E185" s="148">
        <v>1</v>
      </c>
      <c r="F185" s="149" t="s">
        <v>40</v>
      </c>
      <c r="G185" s="150">
        <v>31</v>
      </c>
      <c r="H185" s="148">
        <v>144</v>
      </c>
      <c r="I185" s="149" t="s">
        <v>324</v>
      </c>
      <c r="J185" s="440">
        <f>I185/9.81</f>
        <v>1674.006116207951</v>
      </c>
      <c r="K185" s="149" t="s">
        <v>325</v>
      </c>
      <c r="L185" s="149"/>
      <c r="M185" s="150"/>
      <c r="N185" s="151"/>
      <c r="O185" s="152"/>
      <c r="P185" s="152"/>
      <c r="Q185" s="152"/>
      <c r="R185" s="151"/>
      <c r="S185" s="150" t="s">
        <v>38</v>
      </c>
      <c r="T185" s="149" t="s">
        <v>326</v>
      </c>
      <c r="U185" s="151" t="s">
        <v>44</v>
      </c>
      <c r="V185" s="151" t="s">
        <v>327</v>
      </c>
      <c r="W185" s="1076" t="s">
        <v>328</v>
      </c>
      <c r="X185" s="811"/>
      <c r="Y185" s="429" t="s">
        <v>47</v>
      </c>
      <c r="Z185" s="427" t="e">
        <f t="shared" ref="Z185:Z189" si="83">Y185+365</f>
        <v>#VALUE!</v>
      </c>
      <c r="AA185" s="151"/>
      <c r="AB185" s="150"/>
      <c r="AC185" s="153">
        <f>G185*AG185</f>
        <v>2241.2999999999997</v>
      </c>
      <c r="AD185" s="154">
        <v>288</v>
      </c>
      <c r="AE185" s="155">
        <v>7975</v>
      </c>
      <c r="AF185" s="264" t="s">
        <v>329</v>
      </c>
      <c r="AG185" s="441">
        <v>72.3</v>
      </c>
      <c r="AH185" s="812"/>
      <c r="AJ185" s="156" t="str">
        <f t="shared" ref="AJ185:AJ189" si="84">CONCATENATE(U185,AK185,V185)</f>
        <v>HL1138</v>
      </c>
    </row>
    <row r="186" spans="1:36" s="156" customFormat="1" ht="10.5" thickBot="1" x14ac:dyDescent="0.25">
      <c r="A186" s="1129">
        <v>1</v>
      </c>
      <c r="B186" s="1113">
        <v>313473</v>
      </c>
      <c r="C186" s="151"/>
      <c r="D186" s="897" t="s">
        <v>323</v>
      </c>
      <c r="E186" s="148">
        <v>1</v>
      </c>
      <c r="F186" s="149" t="s">
        <v>40</v>
      </c>
      <c r="G186" s="150">
        <v>31</v>
      </c>
      <c r="H186" s="148">
        <v>144</v>
      </c>
      <c r="I186" s="149" t="s">
        <v>324</v>
      </c>
      <c r="J186" s="440">
        <f>I186/9.81</f>
        <v>1674.006116207951</v>
      </c>
      <c r="K186" s="149" t="s">
        <v>325</v>
      </c>
      <c r="L186" s="149"/>
      <c r="M186" s="150"/>
      <c r="N186" s="151"/>
      <c r="O186" s="152"/>
      <c r="P186" s="152"/>
      <c r="Q186" s="152"/>
      <c r="R186" s="151"/>
      <c r="S186" s="150" t="s">
        <v>38</v>
      </c>
      <c r="T186" s="149" t="s">
        <v>326</v>
      </c>
      <c r="U186" s="151" t="s">
        <v>44</v>
      </c>
      <c r="V186" s="151" t="s">
        <v>330</v>
      </c>
      <c r="W186" s="1077" t="s">
        <v>328</v>
      </c>
      <c r="X186" s="811"/>
      <c r="Y186" s="429" t="s">
        <v>47</v>
      </c>
      <c r="Z186" s="427" t="e">
        <f t="shared" si="83"/>
        <v>#VALUE!</v>
      </c>
      <c r="AA186" s="151"/>
      <c r="AB186" s="150"/>
      <c r="AC186" s="153">
        <f>G186*AG186</f>
        <v>2241.2999999999997</v>
      </c>
      <c r="AD186" s="154">
        <v>288</v>
      </c>
      <c r="AE186" s="155">
        <v>7975</v>
      </c>
      <c r="AF186" s="264" t="s">
        <v>331</v>
      </c>
      <c r="AG186" s="441">
        <v>72.3</v>
      </c>
      <c r="AJ186" s="156" t="str">
        <f t="shared" si="84"/>
        <v>HL1139</v>
      </c>
    </row>
    <row r="187" spans="1:36" s="156" customFormat="1" ht="10.5" thickBot="1" x14ac:dyDescent="0.25">
      <c r="A187" s="1129">
        <v>1</v>
      </c>
      <c r="B187" s="1113">
        <v>313473</v>
      </c>
      <c r="C187" s="151"/>
      <c r="D187" s="897" t="s">
        <v>323</v>
      </c>
      <c r="E187" s="148">
        <v>1</v>
      </c>
      <c r="F187" s="149" t="s">
        <v>40</v>
      </c>
      <c r="G187" s="150">
        <v>31</v>
      </c>
      <c r="H187" s="148">
        <v>144</v>
      </c>
      <c r="I187" s="149" t="s">
        <v>324</v>
      </c>
      <c r="J187" s="440">
        <f>I187/9.81</f>
        <v>1674.006116207951</v>
      </c>
      <c r="K187" s="149" t="s">
        <v>325</v>
      </c>
      <c r="L187" s="149"/>
      <c r="M187" s="150"/>
      <c r="N187" s="151"/>
      <c r="O187" s="152"/>
      <c r="P187" s="152"/>
      <c r="Q187" s="152"/>
      <c r="R187" s="151"/>
      <c r="S187" s="150" t="s">
        <v>38</v>
      </c>
      <c r="T187" s="149" t="s">
        <v>326</v>
      </c>
      <c r="U187" s="151" t="s">
        <v>44</v>
      </c>
      <c r="V187" s="151" t="s">
        <v>332</v>
      </c>
      <c r="W187" s="1077" t="s">
        <v>328</v>
      </c>
      <c r="X187" s="151"/>
      <c r="Y187" s="429" t="s">
        <v>47</v>
      </c>
      <c r="Z187" s="427" t="e">
        <f t="shared" si="83"/>
        <v>#VALUE!</v>
      </c>
      <c r="AA187" s="151"/>
      <c r="AB187" s="150"/>
      <c r="AC187" s="153">
        <f>G187*AG187</f>
        <v>2241.2999999999997</v>
      </c>
      <c r="AD187" s="154">
        <v>288</v>
      </c>
      <c r="AE187" s="155">
        <v>7975</v>
      </c>
      <c r="AF187" s="264" t="s">
        <v>333</v>
      </c>
      <c r="AG187" s="441">
        <v>72.3</v>
      </c>
      <c r="AJ187" s="156" t="str">
        <f t="shared" si="84"/>
        <v>HL1140</v>
      </c>
    </row>
    <row r="188" spans="1:36" s="156" customFormat="1" ht="10.5" thickBot="1" x14ac:dyDescent="0.25">
      <c r="A188" s="1129">
        <v>1</v>
      </c>
      <c r="B188" s="1113">
        <v>313473</v>
      </c>
      <c r="C188" s="151"/>
      <c r="D188" s="897" t="s">
        <v>323</v>
      </c>
      <c r="E188" s="148">
        <v>1</v>
      </c>
      <c r="F188" s="149" t="s">
        <v>40</v>
      </c>
      <c r="G188" s="150">
        <v>31</v>
      </c>
      <c r="H188" s="148">
        <v>144</v>
      </c>
      <c r="I188" s="149" t="s">
        <v>324</v>
      </c>
      <c r="J188" s="440">
        <f>I188/9.81</f>
        <v>1674.006116207951</v>
      </c>
      <c r="K188" s="149" t="s">
        <v>325</v>
      </c>
      <c r="L188" s="149"/>
      <c r="M188" s="150"/>
      <c r="N188" s="151"/>
      <c r="O188" s="152"/>
      <c r="P188" s="152"/>
      <c r="Q188" s="152"/>
      <c r="R188" s="151"/>
      <c r="S188" s="150" t="s">
        <v>38</v>
      </c>
      <c r="T188" s="149" t="s">
        <v>326</v>
      </c>
      <c r="U188" s="151" t="s">
        <v>44</v>
      </c>
      <c r="V188" s="151" t="s">
        <v>334</v>
      </c>
      <c r="W188" s="1077" t="s">
        <v>328</v>
      </c>
      <c r="X188" s="151"/>
      <c r="Y188" s="429" t="s">
        <v>47</v>
      </c>
      <c r="Z188" s="427" t="e">
        <f t="shared" si="83"/>
        <v>#VALUE!</v>
      </c>
      <c r="AA188" s="151"/>
      <c r="AB188" s="150"/>
      <c r="AC188" s="153">
        <f>G188*AG188</f>
        <v>2241.2999999999997</v>
      </c>
      <c r="AD188" s="154">
        <v>288</v>
      </c>
      <c r="AE188" s="155">
        <v>7975</v>
      </c>
      <c r="AF188" s="264" t="s">
        <v>335</v>
      </c>
      <c r="AG188" s="441">
        <v>72.3</v>
      </c>
      <c r="AJ188" s="156" t="str">
        <f t="shared" si="84"/>
        <v>HL1141</v>
      </c>
    </row>
    <row r="189" spans="1:36" s="156" customFormat="1" ht="10.5" thickBot="1" x14ac:dyDescent="0.25">
      <c r="A189" s="1129">
        <v>1</v>
      </c>
      <c r="B189" s="1113">
        <v>313473</v>
      </c>
      <c r="C189" s="579" t="s">
        <v>50</v>
      </c>
      <c r="D189" s="892" t="s">
        <v>323</v>
      </c>
      <c r="E189" s="580">
        <v>0</v>
      </c>
      <c r="F189" s="582" t="s">
        <v>40</v>
      </c>
      <c r="G189" s="216">
        <v>31</v>
      </c>
      <c r="H189" s="581">
        <v>144</v>
      </c>
      <c r="I189" s="582" t="s">
        <v>324</v>
      </c>
      <c r="J189" s="583">
        <f>I189/9.81</f>
        <v>1674.006116207951</v>
      </c>
      <c r="K189" s="582" t="s">
        <v>325</v>
      </c>
      <c r="L189" s="582"/>
      <c r="M189" s="216"/>
      <c r="N189" s="579"/>
      <c r="O189" s="584"/>
      <c r="P189" s="584"/>
      <c r="Q189" s="584"/>
      <c r="R189" s="579"/>
      <c r="S189" s="216" t="s">
        <v>38</v>
      </c>
      <c r="T189" s="582" t="s">
        <v>326</v>
      </c>
      <c r="U189" s="579" t="s">
        <v>44</v>
      </c>
      <c r="V189" s="579" t="s">
        <v>336</v>
      </c>
      <c r="W189" s="1078" t="s">
        <v>328</v>
      </c>
      <c r="X189" s="813" t="s">
        <v>323</v>
      </c>
      <c r="Y189" s="429" t="s">
        <v>47</v>
      </c>
      <c r="Z189" s="427" t="e">
        <f t="shared" si="83"/>
        <v>#VALUE!</v>
      </c>
      <c r="AA189" s="579"/>
      <c r="AB189" s="216"/>
      <c r="AC189" s="585"/>
      <c r="AD189" s="586"/>
      <c r="AE189" s="587"/>
      <c r="AF189" s="581"/>
      <c r="AG189" s="597"/>
      <c r="AJ189" s="156" t="str">
        <f t="shared" si="84"/>
        <v>HL1138-1141</v>
      </c>
    </row>
    <row r="190" spans="1:36" s="461" customFormat="1" ht="11.25" customHeight="1" thickBot="1" x14ac:dyDescent="0.25">
      <c r="A190" s="1129"/>
      <c r="B190" s="1008"/>
      <c r="C190" s="450"/>
      <c r="D190" s="905"/>
      <c r="E190" s="486"/>
      <c r="F190" s="452"/>
      <c r="G190" s="453"/>
      <c r="H190" s="451"/>
      <c r="I190" s="452"/>
      <c r="J190" s="454"/>
      <c r="K190" s="452"/>
      <c r="L190" s="452"/>
      <c r="M190" s="453"/>
      <c r="N190" s="450"/>
      <c r="O190" s="455"/>
      <c r="P190" s="455"/>
      <c r="Q190" s="455"/>
      <c r="R190" s="450"/>
      <c r="S190" s="453"/>
      <c r="T190" s="452"/>
      <c r="U190" s="450"/>
      <c r="V190" s="450"/>
      <c r="W190" s="450"/>
      <c r="X190" s="809"/>
      <c r="Y190" s="456"/>
      <c r="Z190" s="457" t="s">
        <v>38</v>
      </c>
      <c r="AA190" s="450"/>
      <c r="AB190" s="453"/>
      <c r="AC190" s="458"/>
      <c r="AD190" s="459"/>
      <c r="AE190" s="460"/>
      <c r="AF190" s="810"/>
      <c r="AG190" s="810"/>
      <c r="AJ190" s="255" t="str">
        <f t="shared" si="82"/>
        <v/>
      </c>
    </row>
    <row r="191" spans="1:36" s="539" customFormat="1" ht="10.5" thickBot="1" x14ac:dyDescent="0.25">
      <c r="A191" s="1115">
        <v>1</v>
      </c>
      <c r="B191" s="1044">
        <v>290286</v>
      </c>
      <c r="C191" s="527"/>
      <c r="D191" s="918" t="s">
        <v>337</v>
      </c>
      <c r="E191" s="528">
        <v>1</v>
      </c>
      <c r="F191" s="529" t="s">
        <v>40</v>
      </c>
      <c r="G191" s="530">
        <v>23.35</v>
      </c>
      <c r="H191" s="528">
        <v>144</v>
      </c>
      <c r="I191" s="529" t="s">
        <v>303</v>
      </c>
      <c r="J191" s="531">
        <f>I191/9.81</f>
        <v>1850.9683995922528</v>
      </c>
      <c r="K191" s="529" t="s">
        <v>42</v>
      </c>
      <c r="L191" s="529"/>
      <c r="M191" s="530"/>
      <c r="N191" s="527"/>
      <c r="O191" s="532"/>
      <c r="P191" s="532"/>
      <c r="Q191" s="532"/>
      <c r="R191" s="527"/>
      <c r="S191" s="530" t="s">
        <v>38</v>
      </c>
      <c r="T191" s="529" t="s">
        <v>61</v>
      </c>
      <c r="U191" s="527" t="s">
        <v>44</v>
      </c>
      <c r="V191" s="527" t="s">
        <v>338</v>
      </c>
      <c r="W191" s="527"/>
      <c r="X191" s="527"/>
      <c r="Y191" s="415">
        <v>43914</v>
      </c>
      <c r="Z191" s="534">
        <f t="shared" ref="Z191:Z192" si="85">Y191+365</f>
        <v>44279</v>
      </c>
      <c r="AA191" s="416">
        <f t="shared" ref="AA191:AA192" si="86">Z191+1825</f>
        <v>46104</v>
      </c>
      <c r="AB191" s="530"/>
      <c r="AC191" s="535">
        <f>G191*AG191</f>
        <v>1688.2049999999999</v>
      </c>
      <c r="AD191" s="536">
        <v>500</v>
      </c>
      <c r="AE191" s="537">
        <v>5705</v>
      </c>
      <c r="AF191" s="538" t="s">
        <v>92</v>
      </c>
      <c r="AG191" s="254">
        <v>72.3</v>
      </c>
      <c r="AJ191" s="539" t="str">
        <f t="shared" ref="AJ191:AJ192" si="87">CONCATENATE(U191,AK191,V191)</f>
        <v>HL2011</v>
      </c>
    </row>
    <row r="192" spans="1:36" s="539" customFormat="1" ht="10.5" thickBot="1" x14ac:dyDescent="0.25">
      <c r="A192" s="1115">
        <v>1</v>
      </c>
      <c r="B192" s="1044">
        <v>290286</v>
      </c>
      <c r="C192" s="540" t="s">
        <v>50</v>
      </c>
      <c r="D192" s="892" t="s">
        <v>337</v>
      </c>
      <c r="E192" s="541">
        <v>1</v>
      </c>
      <c r="F192" s="542" t="s">
        <v>127</v>
      </c>
      <c r="G192" s="543">
        <v>23.35</v>
      </c>
      <c r="H192" s="544">
        <v>144</v>
      </c>
      <c r="I192" s="542" t="s">
        <v>303</v>
      </c>
      <c r="J192" s="545">
        <f>I192/9.81</f>
        <v>1850.9683995922528</v>
      </c>
      <c r="K192" s="542" t="s">
        <v>42</v>
      </c>
      <c r="L192" s="542"/>
      <c r="M192" s="543"/>
      <c r="N192" s="540"/>
      <c r="O192" s="546"/>
      <c r="P192" s="546"/>
      <c r="Q192" s="546"/>
      <c r="R192" s="540"/>
      <c r="S192" s="543" t="s">
        <v>38</v>
      </c>
      <c r="T192" s="542" t="s">
        <v>61</v>
      </c>
      <c r="U192" s="540" t="s">
        <v>44</v>
      </c>
      <c r="V192" s="540" t="s">
        <v>338</v>
      </c>
      <c r="W192" s="540"/>
      <c r="X192" s="805" t="s">
        <v>337</v>
      </c>
      <c r="Y192" s="415">
        <v>43914</v>
      </c>
      <c r="Z192" s="534">
        <f t="shared" si="85"/>
        <v>44279</v>
      </c>
      <c r="AA192" s="416">
        <f t="shared" si="86"/>
        <v>46104</v>
      </c>
      <c r="AB192" s="543"/>
      <c r="AC192" s="548"/>
      <c r="AD192" s="549"/>
      <c r="AE192" s="550"/>
      <c r="AF192" s="544"/>
      <c r="AG192" s="544"/>
      <c r="AJ192" s="539" t="str">
        <f t="shared" si="87"/>
        <v>HL2011</v>
      </c>
    </row>
    <row r="193" spans="1:36" s="539" customFormat="1" ht="10.5" thickBot="1" x14ac:dyDescent="0.25">
      <c r="A193" s="1129"/>
      <c r="B193" s="1001"/>
      <c r="C193" s="527"/>
      <c r="D193" s="945"/>
      <c r="E193" s="554"/>
      <c r="F193" s="529" t="s">
        <v>53</v>
      </c>
      <c r="G193" s="530"/>
      <c r="H193" s="528"/>
      <c r="I193" s="529"/>
      <c r="J193" s="531"/>
      <c r="K193" s="529"/>
      <c r="L193" s="529"/>
      <c r="M193" s="530"/>
      <c r="N193" s="527"/>
      <c r="O193" s="532"/>
      <c r="P193" s="532"/>
      <c r="Q193" s="532"/>
      <c r="R193" s="527"/>
      <c r="S193" s="530"/>
      <c r="T193" s="529"/>
      <c r="U193" s="527"/>
      <c r="V193" s="527"/>
      <c r="W193" s="527"/>
      <c r="X193" s="806"/>
      <c r="Y193" s="533"/>
      <c r="Z193" s="534"/>
      <c r="AA193" s="527"/>
      <c r="AB193" s="530"/>
      <c r="AC193" s="535"/>
      <c r="AD193" s="536"/>
      <c r="AE193" s="537"/>
      <c r="AF193" s="528"/>
      <c r="AG193" s="528"/>
    </row>
    <row r="194" spans="1:36" s="156" customFormat="1" ht="10.5" thickBot="1" x14ac:dyDescent="0.25">
      <c r="A194" s="1129">
        <v>1</v>
      </c>
      <c r="B194" s="998"/>
      <c r="C194" s="151"/>
      <c r="D194" s="897" t="s">
        <v>339</v>
      </c>
      <c r="E194" s="148">
        <v>1</v>
      </c>
      <c r="F194" s="650" t="s">
        <v>53</v>
      </c>
      <c r="G194" s="150">
        <v>16</v>
      </c>
      <c r="H194" s="148">
        <v>142</v>
      </c>
      <c r="I194" s="149" t="s">
        <v>340</v>
      </c>
      <c r="J194" s="440">
        <f>I194/9.81</f>
        <v>851.98776758409781</v>
      </c>
      <c r="K194" s="151" t="s">
        <v>38</v>
      </c>
      <c r="L194" s="149"/>
      <c r="M194" s="150"/>
      <c r="N194" s="151"/>
      <c r="O194" s="152"/>
      <c r="P194" s="152"/>
      <c r="Q194" s="152"/>
      <c r="R194" s="151"/>
      <c r="S194" s="150" t="s">
        <v>38</v>
      </c>
      <c r="T194" s="149" t="s">
        <v>43</v>
      </c>
      <c r="U194" s="151" t="s">
        <v>44</v>
      </c>
      <c r="V194" s="151" t="s">
        <v>341</v>
      </c>
      <c r="W194" s="151" t="s">
        <v>38</v>
      </c>
      <c r="X194" s="811"/>
      <c r="Y194" s="429" t="s">
        <v>47</v>
      </c>
      <c r="Z194" s="427" t="e">
        <v>#VALUE!</v>
      </c>
      <c r="AA194" s="151"/>
      <c r="AB194" s="150"/>
      <c r="AC194" s="153">
        <v>122</v>
      </c>
      <c r="AD194" s="154">
        <v>142</v>
      </c>
      <c r="AE194" s="155">
        <v>14000</v>
      </c>
      <c r="AF194" s="264" t="s">
        <v>38</v>
      </c>
      <c r="AG194" s="441">
        <v>72.3</v>
      </c>
      <c r="AJ194" s="156" t="s">
        <v>342</v>
      </c>
    </row>
    <row r="195" spans="1:36" s="156" customFormat="1" ht="10.5" thickBot="1" x14ac:dyDescent="0.25">
      <c r="A195" s="1129">
        <v>1</v>
      </c>
      <c r="B195" s="998"/>
      <c r="C195" s="151"/>
      <c r="D195" s="897" t="s">
        <v>339</v>
      </c>
      <c r="E195" s="148">
        <v>1</v>
      </c>
      <c r="F195" s="650" t="s">
        <v>53</v>
      </c>
      <c r="G195" s="150">
        <v>16</v>
      </c>
      <c r="H195" s="148">
        <v>142</v>
      </c>
      <c r="I195" s="149" t="s">
        <v>343</v>
      </c>
      <c r="J195" s="440">
        <f t="shared" ref="J195:J197" si="88">I195/9.81</f>
        <v>852.08970438328231</v>
      </c>
      <c r="K195" s="151" t="s">
        <v>38</v>
      </c>
      <c r="L195" s="149"/>
      <c r="M195" s="150"/>
      <c r="N195" s="151"/>
      <c r="O195" s="152"/>
      <c r="P195" s="152"/>
      <c r="Q195" s="152"/>
      <c r="R195" s="151"/>
      <c r="S195" s="150" t="s">
        <v>38</v>
      </c>
      <c r="T195" s="149" t="s">
        <v>43</v>
      </c>
      <c r="U195" s="151" t="s">
        <v>44</v>
      </c>
      <c r="V195" s="151" t="s">
        <v>344</v>
      </c>
      <c r="W195" s="151" t="s">
        <v>38</v>
      </c>
      <c r="X195" s="151"/>
      <c r="Y195" s="429" t="s">
        <v>47</v>
      </c>
      <c r="Z195" s="427" t="e">
        <v>#VALUE!</v>
      </c>
      <c r="AA195" s="151"/>
      <c r="AB195" s="150"/>
      <c r="AC195" s="153">
        <v>122</v>
      </c>
      <c r="AD195" s="154">
        <v>142</v>
      </c>
      <c r="AE195" s="155">
        <v>14000</v>
      </c>
      <c r="AF195" s="264" t="s">
        <v>38</v>
      </c>
      <c r="AG195" s="441">
        <v>72.3</v>
      </c>
      <c r="AJ195" s="156" t="s">
        <v>280</v>
      </c>
    </row>
    <row r="196" spans="1:36" s="156" customFormat="1" ht="10.5" thickBot="1" x14ac:dyDescent="0.25">
      <c r="A196" s="1129">
        <v>1</v>
      </c>
      <c r="B196" s="998"/>
      <c r="C196" s="151"/>
      <c r="D196" s="897" t="s">
        <v>339</v>
      </c>
      <c r="E196" s="148">
        <v>1</v>
      </c>
      <c r="F196" s="650" t="s">
        <v>53</v>
      </c>
      <c r="G196" s="150">
        <v>16</v>
      </c>
      <c r="H196" s="148">
        <v>142</v>
      </c>
      <c r="I196" s="149" t="s">
        <v>345</v>
      </c>
      <c r="J196" s="440">
        <f t="shared" si="88"/>
        <v>852.19164118246681</v>
      </c>
      <c r="K196" s="151" t="s">
        <v>38</v>
      </c>
      <c r="L196" s="149"/>
      <c r="M196" s="150"/>
      <c r="N196" s="151"/>
      <c r="O196" s="152"/>
      <c r="P196" s="152"/>
      <c r="Q196" s="152"/>
      <c r="R196" s="151"/>
      <c r="S196" s="150" t="s">
        <v>38</v>
      </c>
      <c r="T196" s="149" t="s">
        <v>43</v>
      </c>
      <c r="U196" s="151" t="s">
        <v>44</v>
      </c>
      <c r="V196" s="151" t="s">
        <v>346</v>
      </c>
      <c r="W196" s="151" t="s">
        <v>38</v>
      </c>
      <c r="X196" s="151"/>
      <c r="Y196" s="429" t="s">
        <v>47</v>
      </c>
      <c r="Z196" s="427" t="e">
        <v>#VALUE!</v>
      </c>
      <c r="AA196" s="151"/>
      <c r="AB196" s="150"/>
      <c r="AC196" s="153">
        <v>122</v>
      </c>
      <c r="AD196" s="154">
        <v>142</v>
      </c>
      <c r="AE196" s="155">
        <v>14000</v>
      </c>
      <c r="AF196" s="264" t="s">
        <v>38</v>
      </c>
      <c r="AG196" s="441">
        <v>72.3</v>
      </c>
      <c r="AJ196" s="156" t="s">
        <v>282</v>
      </c>
    </row>
    <row r="197" spans="1:36" s="156" customFormat="1" ht="10.5" thickBot="1" x14ac:dyDescent="0.25">
      <c r="A197" s="1129">
        <v>1</v>
      </c>
      <c r="B197" s="998"/>
      <c r="C197" s="579" t="s">
        <v>50</v>
      </c>
      <c r="D197" s="892" t="s">
        <v>339</v>
      </c>
      <c r="E197" s="580">
        <v>3</v>
      </c>
      <c r="F197" s="986" t="s">
        <v>53</v>
      </c>
      <c r="G197" s="216">
        <v>16</v>
      </c>
      <c r="H197" s="581">
        <v>142</v>
      </c>
      <c r="I197" s="985" t="s">
        <v>347</v>
      </c>
      <c r="J197" s="984">
        <f t="shared" si="88"/>
        <v>852.29357798165131</v>
      </c>
      <c r="K197" s="579" t="s">
        <v>38</v>
      </c>
      <c r="L197" s="582"/>
      <c r="M197" s="216"/>
      <c r="N197" s="579"/>
      <c r="O197" s="584"/>
      <c r="P197" s="584"/>
      <c r="Q197" s="584"/>
      <c r="R197" s="579"/>
      <c r="S197" s="216" t="s">
        <v>38</v>
      </c>
      <c r="T197" s="985" t="s">
        <v>43</v>
      </c>
      <c r="U197" s="579" t="s">
        <v>44</v>
      </c>
      <c r="V197" s="579" t="s">
        <v>348</v>
      </c>
      <c r="W197" s="579" t="s">
        <v>38</v>
      </c>
      <c r="X197" s="813" t="s">
        <v>339</v>
      </c>
      <c r="Y197" s="429" t="s">
        <v>47</v>
      </c>
      <c r="Z197" s="427" t="e">
        <v>#VALUE!</v>
      </c>
      <c r="AA197" s="579"/>
      <c r="AB197" s="216"/>
      <c r="AC197" s="585"/>
      <c r="AD197" s="586"/>
      <c r="AE197" s="587"/>
      <c r="AF197" s="581"/>
      <c r="AG197" s="597"/>
      <c r="AJ197" s="156" t="s">
        <v>284</v>
      </c>
    </row>
    <row r="198" spans="1:36" s="156" customFormat="1" ht="10.5" thickBot="1" x14ac:dyDescent="0.25">
      <c r="A198" s="1129"/>
      <c r="B198" s="998"/>
      <c r="C198" s="151"/>
      <c r="D198" s="945"/>
      <c r="E198" s="198"/>
      <c r="F198" s="650"/>
      <c r="G198" s="150"/>
      <c r="H198" s="148"/>
      <c r="I198" s="149"/>
      <c r="J198" s="440"/>
      <c r="K198" s="151"/>
      <c r="L198" s="149"/>
      <c r="M198" s="150"/>
      <c r="N198" s="151"/>
      <c r="O198" s="152"/>
      <c r="P198" s="152"/>
      <c r="Q198" s="152"/>
      <c r="R198" s="151"/>
      <c r="S198" s="150"/>
      <c r="T198" s="149"/>
      <c r="U198" s="151"/>
      <c r="V198" s="151"/>
      <c r="W198" s="151"/>
      <c r="X198" s="860"/>
      <c r="Y198" s="429"/>
      <c r="Z198" s="427"/>
      <c r="AA198" s="151"/>
      <c r="AB198" s="150"/>
      <c r="AC198" s="153"/>
      <c r="AD198" s="154"/>
      <c r="AE198" s="155"/>
      <c r="AF198" s="148"/>
      <c r="AG198" s="441"/>
    </row>
    <row r="199" spans="1:36" s="156" customFormat="1" ht="10.5" thickBot="1" x14ac:dyDescent="0.25">
      <c r="A199" s="1115">
        <v>1</v>
      </c>
      <c r="B199" s="998"/>
      <c r="C199" s="151"/>
      <c r="D199" s="897" t="s">
        <v>349</v>
      </c>
      <c r="E199" s="148">
        <v>1</v>
      </c>
      <c r="F199" s="650" t="s">
        <v>53</v>
      </c>
      <c r="G199" s="150">
        <v>93.77</v>
      </c>
      <c r="H199" s="148">
        <v>141</v>
      </c>
      <c r="I199" s="149" t="s">
        <v>350</v>
      </c>
      <c r="J199" s="440">
        <f t="shared" ref="J199:J201" si="89">I199/9.81</f>
        <v>1966.1569826707441</v>
      </c>
      <c r="K199" s="151" t="s">
        <v>38</v>
      </c>
      <c r="L199" s="149"/>
      <c r="M199" s="150"/>
      <c r="N199" s="151"/>
      <c r="O199" s="152"/>
      <c r="P199" s="152"/>
      <c r="Q199" s="152"/>
      <c r="R199" s="151"/>
      <c r="S199" s="150" t="s">
        <v>38</v>
      </c>
      <c r="T199" s="149" t="s">
        <v>351</v>
      </c>
      <c r="U199" s="151" t="s">
        <v>44</v>
      </c>
      <c r="V199" s="151" t="s">
        <v>352</v>
      </c>
      <c r="W199" s="151" t="s">
        <v>353</v>
      </c>
      <c r="X199" s="151"/>
      <c r="Y199" s="429" t="s">
        <v>47</v>
      </c>
      <c r="Z199" s="427" t="e">
        <v>#VALUE!</v>
      </c>
      <c r="AA199" s="151"/>
      <c r="AB199" s="150"/>
      <c r="AC199" s="153">
        <v>1060</v>
      </c>
      <c r="AD199" s="148" t="s">
        <v>38</v>
      </c>
      <c r="AE199" s="988" t="s">
        <v>38</v>
      </c>
      <c r="AF199" s="264" t="s">
        <v>38</v>
      </c>
      <c r="AG199" s="441">
        <v>72.3</v>
      </c>
      <c r="AJ199" s="156" t="s">
        <v>280</v>
      </c>
    </row>
    <row r="200" spans="1:36" s="170" customFormat="1" ht="10.5" thickBot="1" x14ac:dyDescent="0.25">
      <c r="A200" s="1115">
        <v>1</v>
      </c>
      <c r="B200" s="1000"/>
      <c r="C200" s="162"/>
      <c r="D200" s="913" t="s">
        <v>349</v>
      </c>
      <c r="E200" s="161">
        <v>0</v>
      </c>
      <c r="F200" s="1117" t="s">
        <v>53</v>
      </c>
      <c r="G200" s="160" t="s">
        <v>38</v>
      </c>
      <c r="H200" s="161">
        <v>141</v>
      </c>
      <c r="I200" s="159" t="s">
        <v>350</v>
      </c>
      <c r="J200" s="556">
        <f t="shared" si="89"/>
        <v>1966.1569826707441</v>
      </c>
      <c r="K200" s="162" t="s">
        <v>38</v>
      </c>
      <c r="L200" s="159"/>
      <c r="M200" s="160"/>
      <c r="N200" s="162"/>
      <c r="O200" s="163"/>
      <c r="P200" s="163"/>
      <c r="Q200" s="163"/>
      <c r="R200" s="162"/>
      <c r="S200" s="160" t="s">
        <v>38</v>
      </c>
      <c r="T200" s="159" t="s">
        <v>351</v>
      </c>
      <c r="U200" s="1120" t="s">
        <v>44</v>
      </c>
      <c r="V200" s="162" t="s">
        <v>354</v>
      </c>
      <c r="W200" s="162" t="s">
        <v>355</v>
      </c>
      <c r="X200" s="162"/>
      <c r="Y200" s="418" t="s">
        <v>47</v>
      </c>
      <c r="Z200" s="419" t="e">
        <v>#VALUE!</v>
      </c>
      <c r="AA200" s="162"/>
      <c r="AB200" s="160"/>
      <c r="AC200" s="164">
        <v>1060</v>
      </c>
      <c r="AD200" s="161" t="s">
        <v>38</v>
      </c>
      <c r="AE200" s="1121" t="s">
        <v>38</v>
      </c>
      <c r="AF200" s="526" t="s">
        <v>38</v>
      </c>
      <c r="AG200" s="557">
        <v>72.3</v>
      </c>
      <c r="AJ200" s="170" t="s">
        <v>282</v>
      </c>
    </row>
    <row r="201" spans="1:36" s="156" customFormat="1" ht="10.5" thickBot="1" x14ac:dyDescent="0.25">
      <c r="A201" s="1115">
        <v>1</v>
      </c>
      <c r="B201" s="998"/>
      <c r="C201" s="579" t="s">
        <v>50</v>
      </c>
      <c r="D201" s="892" t="s">
        <v>349</v>
      </c>
      <c r="E201" s="580">
        <v>1</v>
      </c>
      <c r="F201" s="986" t="s">
        <v>53</v>
      </c>
      <c r="G201" s="899">
        <v>93.77</v>
      </c>
      <c r="H201" s="581">
        <v>141</v>
      </c>
      <c r="I201" s="985" t="s">
        <v>350</v>
      </c>
      <c r="J201" s="984">
        <f t="shared" si="89"/>
        <v>1966.1569826707441</v>
      </c>
      <c r="K201" s="579" t="s">
        <v>38</v>
      </c>
      <c r="L201" s="582"/>
      <c r="M201" s="216"/>
      <c r="N201" s="579"/>
      <c r="O201" s="584"/>
      <c r="P201" s="584"/>
      <c r="Q201" s="584"/>
      <c r="R201" s="579"/>
      <c r="S201" s="216" t="s">
        <v>38</v>
      </c>
      <c r="T201" s="985" t="s">
        <v>351</v>
      </c>
      <c r="U201" s="1024" t="s">
        <v>44</v>
      </c>
      <c r="V201" s="579" t="s">
        <v>352</v>
      </c>
      <c r="W201" s="987" t="s">
        <v>353</v>
      </c>
      <c r="X201" s="813" t="s">
        <v>349</v>
      </c>
      <c r="Y201" s="429" t="s">
        <v>47</v>
      </c>
      <c r="Z201" s="427" t="e">
        <v>#VALUE!</v>
      </c>
      <c r="AA201" s="579"/>
      <c r="AB201" s="216"/>
      <c r="AC201" s="971">
        <v>1060</v>
      </c>
      <c r="AD201" s="586"/>
      <c r="AE201" s="587"/>
      <c r="AF201" s="581"/>
      <c r="AG201" s="597"/>
      <c r="AJ201" s="156" t="s">
        <v>284</v>
      </c>
    </row>
    <row r="202" spans="1:36" s="156" customFormat="1" ht="10.5" thickBot="1" x14ac:dyDescent="0.25">
      <c r="A202" s="1115"/>
      <c r="B202" s="998"/>
      <c r="C202" s="151"/>
      <c r="D202" s="945"/>
      <c r="E202" s="198"/>
      <c r="F202" s="650"/>
      <c r="G202" s="150"/>
      <c r="H202" s="148"/>
      <c r="I202" s="149"/>
      <c r="J202" s="440"/>
      <c r="K202" s="151"/>
      <c r="L202" s="149"/>
      <c r="M202" s="150"/>
      <c r="N202" s="151"/>
      <c r="O202" s="152"/>
      <c r="P202" s="152"/>
      <c r="Q202" s="152"/>
      <c r="R202" s="151"/>
      <c r="S202" s="150"/>
      <c r="T202" s="149"/>
      <c r="U202" s="151"/>
      <c r="V202" s="151"/>
      <c r="W202" s="151"/>
      <c r="X202" s="860"/>
      <c r="Y202" s="429"/>
      <c r="Z202" s="427"/>
      <c r="AA202" s="151"/>
      <c r="AB202" s="150"/>
      <c r="AC202" s="153"/>
      <c r="AD202" s="154"/>
      <c r="AE202" s="155"/>
      <c r="AF202" s="148"/>
      <c r="AG202" s="441"/>
    </row>
    <row r="203" spans="1:36" s="156" customFormat="1" ht="10.5" thickBot="1" x14ac:dyDescent="0.25">
      <c r="A203" s="1129">
        <v>1</v>
      </c>
      <c r="B203" s="998"/>
      <c r="C203" s="151"/>
      <c r="D203" s="897" t="s">
        <v>356</v>
      </c>
      <c r="E203" s="148">
        <v>1</v>
      </c>
      <c r="F203" s="650" t="s">
        <v>53</v>
      </c>
      <c r="G203" s="150">
        <v>41</v>
      </c>
      <c r="H203" s="148">
        <v>136</v>
      </c>
      <c r="I203" s="149" t="s">
        <v>357</v>
      </c>
      <c r="J203" s="440">
        <f t="shared" ref="J203:J205" si="90">I203/9.81</f>
        <v>1855.9633027522934</v>
      </c>
      <c r="K203" s="151" t="s">
        <v>38</v>
      </c>
      <c r="L203" s="149"/>
      <c r="M203" s="150"/>
      <c r="N203" s="151"/>
      <c r="O203" s="152"/>
      <c r="P203" s="152"/>
      <c r="Q203" s="152"/>
      <c r="R203" s="151"/>
      <c r="S203" s="150" t="s">
        <v>38</v>
      </c>
      <c r="T203" s="151" t="s">
        <v>74</v>
      </c>
      <c r="U203" s="151" t="s">
        <v>44</v>
      </c>
      <c r="V203" s="151" t="s">
        <v>358</v>
      </c>
      <c r="W203" s="151" t="s">
        <v>38</v>
      </c>
      <c r="X203" s="151"/>
      <c r="Y203" s="429" t="s">
        <v>47</v>
      </c>
      <c r="Z203" s="427" t="e">
        <v>#VALUE!</v>
      </c>
      <c r="AA203" s="151"/>
      <c r="AB203" s="150"/>
      <c r="AC203" s="153"/>
      <c r="AD203" s="154"/>
      <c r="AE203" s="155"/>
      <c r="AF203" s="264" t="s">
        <v>38</v>
      </c>
      <c r="AG203" s="441">
        <v>72.3</v>
      </c>
      <c r="AJ203" s="156" t="s">
        <v>280</v>
      </c>
    </row>
    <row r="204" spans="1:36" s="156" customFormat="1" ht="10.5" thickBot="1" x14ac:dyDescent="0.25">
      <c r="A204" s="1129">
        <v>1</v>
      </c>
      <c r="B204" s="998"/>
      <c r="C204" s="151"/>
      <c r="D204" s="897" t="s">
        <v>356</v>
      </c>
      <c r="E204" s="148">
        <v>1</v>
      </c>
      <c r="F204" s="650" t="s">
        <v>53</v>
      </c>
      <c r="G204" s="150">
        <v>41</v>
      </c>
      <c r="H204" s="148">
        <v>136</v>
      </c>
      <c r="I204" s="149" t="s">
        <v>357</v>
      </c>
      <c r="J204" s="440">
        <f t="shared" si="90"/>
        <v>1855.9633027522934</v>
      </c>
      <c r="K204" s="151" t="s">
        <v>38</v>
      </c>
      <c r="L204" s="149"/>
      <c r="M204" s="150"/>
      <c r="N204" s="151"/>
      <c r="O204" s="152"/>
      <c r="P204" s="152"/>
      <c r="Q204" s="152"/>
      <c r="R204" s="151"/>
      <c r="S204" s="150" t="s">
        <v>38</v>
      </c>
      <c r="T204" s="151" t="s">
        <v>74</v>
      </c>
      <c r="U204" s="151" t="s">
        <v>44</v>
      </c>
      <c r="V204" s="151" t="s">
        <v>359</v>
      </c>
      <c r="W204" s="151" t="s">
        <v>38</v>
      </c>
      <c r="X204" s="151"/>
      <c r="Y204" s="429" t="s">
        <v>47</v>
      </c>
      <c r="Z204" s="427" t="e">
        <v>#VALUE!</v>
      </c>
      <c r="AA204" s="151"/>
      <c r="AB204" s="150"/>
      <c r="AC204" s="153"/>
      <c r="AD204" s="154"/>
      <c r="AE204" s="155"/>
      <c r="AF204" s="264" t="s">
        <v>38</v>
      </c>
      <c r="AG204" s="441">
        <v>72.3</v>
      </c>
      <c r="AJ204" s="156" t="s">
        <v>282</v>
      </c>
    </row>
    <row r="205" spans="1:36" s="156" customFormat="1" ht="10.5" thickBot="1" x14ac:dyDescent="0.25">
      <c r="A205" s="1129">
        <v>1</v>
      </c>
      <c r="B205" s="998"/>
      <c r="C205" s="579" t="s">
        <v>50</v>
      </c>
      <c r="D205" s="892" t="s">
        <v>356</v>
      </c>
      <c r="E205" s="580">
        <v>2</v>
      </c>
      <c r="F205" s="986" t="s">
        <v>53</v>
      </c>
      <c r="G205" s="216">
        <v>41</v>
      </c>
      <c r="H205" s="581">
        <v>136</v>
      </c>
      <c r="I205" s="985" t="s">
        <v>357</v>
      </c>
      <c r="J205" s="984">
        <f t="shared" si="90"/>
        <v>1855.9633027522934</v>
      </c>
      <c r="K205" s="579" t="s">
        <v>38</v>
      </c>
      <c r="L205" s="582"/>
      <c r="M205" s="216"/>
      <c r="N205" s="579"/>
      <c r="O205" s="584"/>
      <c r="P205" s="584"/>
      <c r="Q205" s="584"/>
      <c r="R205" s="579"/>
      <c r="S205" s="216" t="s">
        <v>38</v>
      </c>
      <c r="T205" s="987" t="s">
        <v>74</v>
      </c>
      <c r="U205" s="579" t="s">
        <v>44</v>
      </c>
      <c r="V205" s="579" t="s">
        <v>360</v>
      </c>
      <c r="W205" s="579" t="s">
        <v>38</v>
      </c>
      <c r="X205" s="813" t="s">
        <v>356</v>
      </c>
      <c r="Y205" s="429" t="s">
        <v>47</v>
      </c>
      <c r="Z205" s="427" t="e">
        <v>#VALUE!</v>
      </c>
      <c r="AA205" s="579"/>
      <c r="AB205" s="216"/>
      <c r="AC205" s="585"/>
      <c r="AD205" s="586"/>
      <c r="AE205" s="587"/>
      <c r="AF205" s="581"/>
      <c r="AG205" s="597"/>
      <c r="AJ205" s="156" t="s">
        <v>284</v>
      </c>
    </row>
    <row r="206" spans="1:36" s="156" customFormat="1" ht="10.5" thickBot="1" x14ac:dyDescent="0.25">
      <c r="A206" s="1115"/>
      <c r="B206" s="998"/>
      <c r="C206" s="151"/>
      <c r="D206" s="945"/>
      <c r="E206" s="198"/>
      <c r="F206" s="650"/>
      <c r="G206" s="150"/>
      <c r="H206" s="148"/>
      <c r="I206" s="149"/>
      <c r="J206" s="440"/>
      <c r="K206" s="151"/>
      <c r="L206" s="149"/>
      <c r="M206" s="150"/>
      <c r="N206" s="151"/>
      <c r="O206" s="152"/>
      <c r="P206" s="152"/>
      <c r="Q206" s="152"/>
      <c r="R206" s="151"/>
      <c r="S206" s="150"/>
      <c r="T206" s="149"/>
      <c r="U206" s="151"/>
      <c r="V206" s="151"/>
      <c r="W206" s="151"/>
      <c r="X206" s="860"/>
      <c r="Y206" s="429"/>
      <c r="Z206" s="427"/>
      <c r="AA206" s="151"/>
      <c r="AB206" s="150"/>
      <c r="AC206" s="153"/>
      <c r="AD206" s="154"/>
      <c r="AE206" s="155"/>
      <c r="AF206" s="148"/>
      <c r="AG206" s="441"/>
    </row>
    <row r="207" spans="1:36" s="156" customFormat="1" ht="10.5" thickBot="1" x14ac:dyDescent="0.25">
      <c r="A207" s="1129"/>
      <c r="B207" s="998"/>
      <c r="C207" s="151"/>
      <c r="D207" s="945"/>
      <c r="E207" s="198"/>
      <c r="F207" s="149"/>
      <c r="G207" s="150"/>
      <c r="H207" s="148"/>
      <c r="I207" s="149"/>
      <c r="J207" s="440"/>
      <c r="K207" s="149"/>
      <c r="L207" s="149"/>
      <c r="M207" s="150"/>
      <c r="N207" s="151"/>
      <c r="O207" s="152"/>
      <c r="P207" s="152"/>
      <c r="Q207" s="152"/>
      <c r="R207" s="151"/>
      <c r="S207" s="150"/>
      <c r="T207" s="149"/>
      <c r="U207" s="151"/>
      <c r="V207" s="151"/>
      <c r="W207" s="151"/>
      <c r="X207" s="860"/>
      <c r="Y207" s="429"/>
      <c r="Z207" s="427"/>
      <c r="AA207" s="151"/>
      <c r="AB207" s="150"/>
      <c r="AC207" s="153"/>
      <c r="AD207" s="154"/>
      <c r="AE207" s="155"/>
      <c r="AF207" s="148"/>
      <c r="AG207" s="441"/>
    </row>
    <row r="208" spans="1:36" ht="10.5" thickBot="1" x14ac:dyDescent="0.25">
      <c r="A208" s="1115">
        <v>1</v>
      </c>
      <c r="B208" s="1044">
        <v>301662</v>
      </c>
      <c r="C208" s="238"/>
      <c r="D208" s="904" t="s">
        <v>292</v>
      </c>
      <c r="E208" s="245">
        <v>1</v>
      </c>
      <c r="F208" s="523" t="s">
        <v>53</v>
      </c>
      <c r="G208" s="246">
        <v>108.46299999999999</v>
      </c>
      <c r="H208" s="245">
        <v>134</v>
      </c>
      <c r="I208" s="241" t="s">
        <v>361</v>
      </c>
      <c r="J208" s="247">
        <f>I208/9.81</f>
        <v>1719.9796126401629</v>
      </c>
      <c r="K208" s="241"/>
      <c r="L208" s="241"/>
      <c r="M208" s="246"/>
      <c r="N208" s="238"/>
      <c r="O208" s="248"/>
      <c r="P208" s="248"/>
      <c r="Q208" s="248"/>
      <c r="R208" s="238"/>
      <c r="S208" s="246">
        <v>53.85</v>
      </c>
      <c r="T208" s="241" t="s">
        <v>61</v>
      </c>
      <c r="U208" s="238" t="s">
        <v>44</v>
      </c>
      <c r="V208" s="238" t="s">
        <v>362</v>
      </c>
      <c r="W208" s="238" t="s">
        <v>363</v>
      </c>
      <c r="X208" s="801"/>
      <c r="Y208" s="415">
        <v>44202</v>
      </c>
      <c r="Z208" s="417">
        <f t="shared" ref="Z208:Z231" si="91">Y208+366</f>
        <v>44568</v>
      </c>
      <c r="AA208" s="238"/>
      <c r="AB208" s="246"/>
      <c r="AC208" s="250">
        <v>3030</v>
      </c>
      <c r="AD208" s="251"/>
      <c r="AE208" s="252">
        <v>4730</v>
      </c>
      <c r="AF208" s="253" t="s">
        <v>364</v>
      </c>
      <c r="AG208" s="254"/>
      <c r="AJ208" s="255" t="str">
        <f t="shared" si="82"/>
        <v>HL1750</v>
      </c>
    </row>
    <row r="209" spans="1:36" ht="10.5" thickBot="1" x14ac:dyDescent="0.25">
      <c r="A209" s="1115">
        <v>1</v>
      </c>
      <c r="B209" s="1044">
        <v>301662</v>
      </c>
      <c r="C209" s="238"/>
      <c r="D209" s="904" t="s">
        <v>292</v>
      </c>
      <c r="E209" s="245">
        <v>1</v>
      </c>
      <c r="F209" s="523" t="s">
        <v>53</v>
      </c>
      <c r="G209" s="246">
        <v>108.34399999999999</v>
      </c>
      <c r="H209" s="245">
        <v>134</v>
      </c>
      <c r="I209" s="241" t="s">
        <v>361</v>
      </c>
      <c r="J209" s="247">
        <f t="shared" ref="J209:J211" si="92">I209/9.81</f>
        <v>1719.9796126401629</v>
      </c>
      <c r="K209" s="241"/>
      <c r="L209" s="241"/>
      <c r="M209" s="246"/>
      <c r="N209" s="238"/>
      <c r="O209" s="248"/>
      <c r="P209" s="248"/>
      <c r="Q209" s="248"/>
      <c r="R209" s="238"/>
      <c r="S209" s="246">
        <v>53.79</v>
      </c>
      <c r="T209" s="241" t="s">
        <v>61</v>
      </c>
      <c r="U209" s="238" t="s">
        <v>44</v>
      </c>
      <c r="V209" s="238" t="s">
        <v>365</v>
      </c>
      <c r="W209" s="238" t="s">
        <v>142</v>
      </c>
      <c r="X209" s="801"/>
      <c r="Y209" s="415">
        <v>43880</v>
      </c>
      <c r="Z209" s="417">
        <f t="shared" si="91"/>
        <v>44246</v>
      </c>
      <c r="AA209" s="238"/>
      <c r="AB209" s="246"/>
      <c r="AC209" s="250">
        <v>3030</v>
      </c>
      <c r="AD209" s="251"/>
      <c r="AE209" s="252">
        <v>4730</v>
      </c>
      <c r="AF209" s="253" t="s">
        <v>366</v>
      </c>
      <c r="AG209" s="254"/>
      <c r="AJ209" s="255" t="str">
        <f t="shared" si="82"/>
        <v>HL1751</v>
      </c>
    </row>
    <row r="210" spans="1:36" ht="10.5" thickBot="1" x14ac:dyDescent="0.25">
      <c r="A210" s="1115">
        <v>1</v>
      </c>
      <c r="B210" s="1044">
        <v>301662</v>
      </c>
      <c r="C210" s="238"/>
      <c r="D210" s="904" t="s">
        <v>292</v>
      </c>
      <c r="E210" s="245">
        <v>1</v>
      </c>
      <c r="F210" s="523" t="s">
        <v>53</v>
      </c>
      <c r="G210" s="246">
        <v>108.444</v>
      </c>
      <c r="H210" s="245">
        <v>134</v>
      </c>
      <c r="I210" s="241" t="s">
        <v>361</v>
      </c>
      <c r="J210" s="247">
        <f t="shared" si="92"/>
        <v>1719.9796126401629</v>
      </c>
      <c r="K210" s="241"/>
      <c r="L210" s="241"/>
      <c r="M210" s="246"/>
      <c r="N210" s="238"/>
      <c r="O210" s="248"/>
      <c r="P210" s="248"/>
      <c r="Q210" s="248"/>
      <c r="R210" s="238"/>
      <c r="S210" s="246">
        <v>53.84</v>
      </c>
      <c r="T210" s="241" t="s">
        <v>61</v>
      </c>
      <c r="U210" s="238" t="s">
        <v>44</v>
      </c>
      <c r="V210" s="238" t="s">
        <v>367</v>
      </c>
      <c r="W210" s="238" t="s">
        <v>142</v>
      </c>
      <c r="X210" s="801"/>
      <c r="Y210" s="415">
        <v>43880</v>
      </c>
      <c r="Z210" s="417">
        <f t="shared" si="91"/>
        <v>44246</v>
      </c>
      <c r="AA210" s="238"/>
      <c r="AB210" s="246"/>
      <c r="AC210" s="250">
        <v>3030</v>
      </c>
      <c r="AD210" s="251"/>
      <c r="AE210" s="252">
        <v>4730</v>
      </c>
      <c r="AF210" s="253" t="s">
        <v>368</v>
      </c>
      <c r="AG210" s="254"/>
      <c r="AJ210" s="255" t="str">
        <f t="shared" si="82"/>
        <v>HL1752</v>
      </c>
    </row>
    <row r="211" spans="1:36" ht="10.5" thickBot="1" x14ac:dyDescent="0.25">
      <c r="A211" s="1115">
        <v>1</v>
      </c>
      <c r="B211" s="1044">
        <v>301662</v>
      </c>
      <c r="C211" s="238"/>
      <c r="D211" s="904" t="s">
        <v>292</v>
      </c>
      <c r="E211" s="245">
        <v>1</v>
      </c>
      <c r="F211" s="523" t="s">
        <v>53</v>
      </c>
      <c r="G211" s="246">
        <v>108.40349999999999</v>
      </c>
      <c r="H211" s="245">
        <v>134</v>
      </c>
      <c r="I211" s="241" t="s">
        <v>361</v>
      </c>
      <c r="J211" s="247">
        <f t="shared" si="92"/>
        <v>1719.9796126401629</v>
      </c>
      <c r="K211" s="241"/>
      <c r="L211" s="241"/>
      <c r="M211" s="246"/>
      <c r="N211" s="238"/>
      <c r="O211" s="248"/>
      <c r="P211" s="248"/>
      <c r="Q211" s="248"/>
      <c r="R211" s="238"/>
      <c r="S211" s="246">
        <v>53.82</v>
      </c>
      <c r="T211" s="241" t="s">
        <v>61</v>
      </c>
      <c r="U211" s="238" t="s">
        <v>44</v>
      </c>
      <c r="V211" s="238" t="s">
        <v>369</v>
      </c>
      <c r="W211" s="238" t="s">
        <v>142</v>
      </c>
      <c r="X211" s="801"/>
      <c r="Y211" s="415">
        <v>43880</v>
      </c>
      <c r="Z211" s="417">
        <f t="shared" si="91"/>
        <v>44246</v>
      </c>
      <c r="AA211" s="238"/>
      <c r="AB211" s="246"/>
      <c r="AC211" s="250">
        <v>3030</v>
      </c>
      <c r="AD211" s="251"/>
      <c r="AE211" s="252">
        <v>4730</v>
      </c>
      <c r="AF211" s="253" t="s">
        <v>143</v>
      </c>
      <c r="AG211" s="254"/>
      <c r="AJ211" s="255" t="str">
        <f t="shared" si="82"/>
        <v>HL1753</v>
      </c>
    </row>
    <row r="212" spans="1:36" ht="10.5" thickBot="1" x14ac:dyDescent="0.25">
      <c r="A212" s="1115">
        <v>1</v>
      </c>
      <c r="B212" s="1044">
        <v>301662</v>
      </c>
      <c r="C212" s="238"/>
      <c r="D212" s="904" t="s">
        <v>292</v>
      </c>
      <c r="E212" s="245">
        <v>1</v>
      </c>
      <c r="F212" s="523" t="s">
        <v>53</v>
      </c>
      <c r="G212" s="246">
        <v>108.40349999999999</v>
      </c>
      <c r="H212" s="245">
        <v>134</v>
      </c>
      <c r="I212" s="241" t="s">
        <v>361</v>
      </c>
      <c r="J212" s="802">
        <f>I212/9.81</f>
        <v>1719.9796126401629</v>
      </c>
      <c r="K212" s="241"/>
      <c r="L212" s="241"/>
      <c r="M212" s="246"/>
      <c r="N212" s="238"/>
      <c r="O212" s="248"/>
      <c r="P212" s="248"/>
      <c r="Q212" s="248"/>
      <c r="R212" s="238"/>
      <c r="S212" s="246">
        <v>53.82</v>
      </c>
      <c r="T212" s="241" t="s">
        <v>61</v>
      </c>
      <c r="U212" s="238" t="s">
        <v>44</v>
      </c>
      <c r="V212" s="238" t="s">
        <v>370</v>
      </c>
      <c r="W212" s="238" t="s">
        <v>363</v>
      </c>
      <c r="X212" s="238"/>
      <c r="Y212" s="415">
        <v>43880</v>
      </c>
      <c r="Z212" s="417">
        <f t="shared" si="91"/>
        <v>44246</v>
      </c>
      <c r="AA212" s="238"/>
      <c r="AB212" s="246"/>
      <c r="AC212" s="511">
        <v>3030</v>
      </c>
      <c r="AD212" s="251"/>
      <c r="AE212" s="252">
        <v>4730</v>
      </c>
      <c r="AF212" s="253" t="s">
        <v>145</v>
      </c>
      <c r="AG212" s="254"/>
      <c r="AJ212" s="255" t="str">
        <f t="shared" si="82"/>
        <v>HL1754</v>
      </c>
    </row>
    <row r="213" spans="1:36" ht="10.5" thickBot="1" x14ac:dyDescent="0.25">
      <c r="A213" s="1115">
        <v>1</v>
      </c>
      <c r="B213" s="1044">
        <v>301662</v>
      </c>
      <c r="C213" s="239" t="s">
        <v>50</v>
      </c>
      <c r="D213" s="892" t="s">
        <v>292</v>
      </c>
      <c r="E213" s="256">
        <v>5</v>
      </c>
      <c r="F213" s="524" t="s">
        <v>53</v>
      </c>
      <c r="G213" s="257">
        <f>(SUBTOTAL(9,G208:G212))/E213</f>
        <v>108.41159999999999</v>
      </c>
      <c r="H213" s="258">
        <v>134</v>
      </c>
      <c r="I213" s="240" t="s">
        <v>361</v>
      </c>
      <c r="J213" s="489">
        <f>I213/9.81</f>
        <v>1719.9796126401629</v>
      </c>
      <c r="K213" s="240"/>
      <c r="L213" s="240"/>
      <c r="M213" s="257"/>
      <c r="N213" s="239"/>
      <c r="O213" s="259"/>
      <c r="P213" s="259"/>
      <c r="Q213" s="259"/>
      <c r="R213" s="239"/>
      <c r="S213" s="257">
        <f>(SUBTOTAL(9,S208:S212))/E213</f>
        <v>53.823999999999998</v>
      </c>
      <c r="T213" s="240" t="s">
        <v>61</v>
      </c>
      <c r="U213" s="239" t="s">
        <v>44</v>
      </c>
      <c r="V213" s="239" t="s">
        <v>371</v>
      </c>
      <c r="W213" s="239" t="s">
        <v>372</v>
      </c>
      <c r="X213" s="780" t="s">
        <v>292</v>
      </c>
      <c r="Y213" s="415">
        <v>43880</v>
      </c>
      <c r="Z213" s="417">
        <f t="shared" si="91"/>
        <v>44246</v>
      </c>
      <c r="AA213" s="239"/>
      <c r="AB213" s="257"/>
      <c r="AC213" s="260">
        <v>3030</v>
      </c>
      <c r="AD213" s="261"/>
      <c r="AE213" s="262"/>
      <c r="AF213" s="263"/>
      <c r="AG213" s="263"/>
      <c r="AJ213" s="255" t="str">
        <f t="shared" si="82"/>
        <v>HL1750-1754</v>
      </c>
    </row>
    <row r="214" spans="1:36" ht="10.5" thickBot="1" x14ac:dyDescent="0.25">
      <c r="A214" s="1129"/>
      <c r="B214" s="995"/>
      <c r="C214" s="238"/>
      <c r="D214" s="909"/>
      <c r="E214" s="324"/>
      <c r="F214" s="523"/>
      <c r="G214" s="246"/>
      <c r="H214" s="245"/>
      <c r="I214" s="241"/>
      <c r="J214" s="247"/>
      <c r="K214" s="241"/>
      <c r="L214" s="241"/>
      <c r="M214" s="246"/>
      <c r="N214" s="238"/>
      <c r="O214" s="248"/>
      <c r="P214" s="248"/>
      <c r="Q214" s="248"/>
      <c r="R214" s="238"/>
      <c r="S214" s="246"/>
      <c r="T214" s="241"/>
      <c r="U214" s="238"/>
      <c r="V214" s="238"/>
      <c r="W214" s="238"/>
      <c r="X214" s="773"/>
      <c r="Y214" s="415"/>
      <c r="Z214" s="417" t="s">
        <v>38</v>
      </c>
      <c r="AA214" s="238"/>
      <c r="AB214" s="246"/>
      <c r="AC214" s="250"/>
      <c r="AD214" s="251"/>
      <c r="AE214" s="252"/>
      <c r="AF214" s="254"/>
      <c r="AG214" s="254"/>
    </row>
    <row r="215" spans="1:36" s="156" customFormat="1" ht="10.5" thickBot="1" x14ac:dyDescent="0.25">
      <c r="A215" s="1115">
        <v>1</v>
      </c>
      <c r="B215" s="998"/>
      <c r="C215" s="151"/>
      <c r="D215" s="897" t="s">
        <v>373</v>
      </c>
      <c r="E215" s="148">
        <v>1</v>
      </c>
      <c r="F215" s="149" t="s">
        <v>40</v>
      </c>
      <c r="G215" s="150">
        <v>36</v>
      </c>
      <c r="H215" s="148">
        <v>132</v>
      </c>
      <c r="I215" s="149" t="s">
        <v>374</v>
      </c>
      <c r="J215" s="440">
        <f>I215/9.81</f>
        <v>1350.0509683995922</v>
      </c>
      <c r="K215" s="149" t="s">
        <v>375</v>
      </c>
      <c r="L215" s="149"/>
      <c r="M215" s="150"/>
      <c r="N215" s="151"/>
      <c r="O215" s="152"/>
      <c r="P215" s="152"/>
      <c r="Q215" s="152"/>
      <c r="R215" s="151"/>
      <c r="S215" s="150" t="s">
        <v>38</v>
      </c>
      <c r="T215" s="149" t="s">
        <v>61</v>
      </c>
      <c r="U215" s="151" t="s">
        <v>44</v>
      </c>
      <c r="V215" s="151" t="s">
        <v>376</v>
      </c>
      <c r="W215" s="151" t="s">
        <v>377</v>
      </c>
      <c r="X215" s="151"/>
      <c r="Y215" s="429">
        <v>42748</v>
      </c>
      <c r="Z215" s="427">
        <f t="shared" ref="Z215:Z216" si="93">Y215+365</f>
        <v>43113</v>
      </c>
      <c r="AA215" s="151"/>
      <c r="AB215" s="150"/>
      <c r="AC215" s="153">
        <f>G215*AG215</f>
        <v>2602.7999999999997</v>
      </c>
      <c r="AD215" s="154">
        <v>288</v>
      </c>
      <c r="AE215" s="155">
        <v>7975</v>
      </c>
      <c r="AF215" s="264" t="s">
        <v>335</v>
      </c>
      <c r="AG215" s="441">
        <v>72.3</v>
      </c>
      <c r="AJ215" s="156" t="str">
        <f t="shared" ref="AJ215:AJ227" si="94">CONCATENATE(U215,AK215,V215)</f>
        <v>HL2390</v>
      </c>
    </row>
    <row r="216" spans="1:36" s="156" customFormat="1" ht="10.5" thickBot="1" x14ac:dyDescent="0.25">
      <c r="A216" s="1115">
        <v>1</v>
      </c>
      <c r="B216" s="998"/>
      <c r="C216" s="579" t="s">
        <v>50</v>
      </c>
      <c r="D216" s="892" t="s">
        <v>373</v>
      </c>
      <c r="E216" s="580">
        <v>1</v>
      </c>
      <c r="F216" s="582" t="s">
        <v>40</v>
      </c>
      <c r="G216" s="216">
        <v>36</v>
      </c>
      <c r="H216" s="581">
        <v>132</v>
      </c>
      <c r="I216" s="582" t="s">
        <v>374</v>
      </c>
      <c r="J216" s="583">
        <f>I216/9.81</f>
        <v>1350.0509683995922</v>
      </c>
      <c r="K216" s="582" t="s">
        <v>375</v>
      </c>
      <c r="L216" s="582"/>
      <c r="M216" s="216"/>
      <c r="N216" s="579"/>
      <c r="O216" s="584"/>
      <c r="P216" s="584"/>
      <c r="Q216" s="584"/>
      <c r="R216" s="579"/>
      <c r="S216" s="216" t="s">
        <v>38</v>
      </c>
      <c r="T216" s="582" t="s">
        <v>61</v>
      </c>
      <c r="U216" s="579" t="s">
        <v>44</v>
      </c>
      <c r="V216" s="579" t="s">
        <v>376</v>
      </c>
      <c r="W216" s="579" t="s">
        <v>378</v>
      </c>
      <c r="X216" s="813" t="s">
        <v>323</v>
      </c>
      <c r="Y216" s="429">
        <v>42748</v>
      </c>
      <c r="Z216" s="427">
        <f t="shared" si="93"/>
        <v>43113</v>
      </c>
      <c r="AA216" s="579"/>
      <c r="AB216" s="216"/>
      <c r="AC216" s="585"/>
      <c r="AD216" s="586"/>
      <c r="AE216" s="587"/>
      <c r="AF216" s="581"/>
      <c r="AG216" s="597"/>
      <c r="AJ216" s="156" t="str">
        <f t="shared" si="94"/>
        <v>HL2390</v>
      </c>
    </row>
    <row r="217" spans="1:36" s="156" customFormat="1" ht="10.5" thickBot="1" x14ac:dyDescent="0.25">
      <c r="A217" s="1115"/>
      <c r="B217" s="998"/>
      <c r="C217" s="151"/>
      <c r="D217" s="945"/>
      <c r="E217" s="198"/>
      <c r="F217" s="149"/>
      <c r="G217" s="150"/>
      <c r="H217" s="148"/>
      <c r="I217" s="149"/>
      <c r="J217" s="440"/>
      <c r="K217" s="149"/>
      <c r="L217" s="149"/>
      <c r="M217" s="150"/>
      <c r="N217" s="151"/>
      <c r="O217" s="152"/>
      <c r="P217" s="152"/>
      <c r="Q217" s="152"/>
      <c r="R217" s="151"/>
      <c r="S217" s="150"/>
      <c r="T217" s="149"/>
      <c r="U217" s="151"/>
      <c r="V217" s="151"/>
      <c r="W217" s="151"/>
      <c r="X217" s="860"/>
      <c r="Y217" s="429"/>
      <c r="Z217" s="427"/>
      <c r="AA217" s="151"/>
      <c r="AB217" s="150"/>
      <c r="AC217" s="153"/>
      <c r="AD217" s="154"/>
      <c r="AE217" s="155"/>
      <c r="AF217" s="148"/>
      <c r="AG217" s="441"/>
    </row>
    <row r="218" spans="1:36" s="156" customFormat="1" ht="10.5" thickBot="1" x14ac:dyDescent="0.25">
      <c r="A218" s="1115">
        <v>1</v>
      </c>
      <c r="B218" s="1113"/>
      <c r="C218" s="151"/>
      <c r="D218" s="897" t="s">
        <v>379</v>
      </c>
      <c r="E218" s="148">
        <v>1</v>
      </c>
      <c r="F218" s="650" t="s">
        <v>53</v>
      </c>
      <c r="G218" s="150">
        <v>28</v>
      </c>
      <c r="H218" s="148">
        <v>128</v>
      </c>
      <c r="I218" s="149" t="s">
        <v>380</v>
      </c>
      <c r="J218" s="440">
        <f>I218/9.81</f>
        <v>1609.9898063200815</v>
      </c>
      <c r="K218" s="149"/>
      <c r="L218" s="149"/>
      <c r="M218" s="150"/>
      <c r="N218" s="151"/>
      <c r="O218" s="152"/>
      <c r="P218" s="152"/>
      <c r="Q218" s="152"/>
      <c r="R218" s="151"/>
      <c r="S218" s="150"/>
      <c r="T218" s="149" t="s">
        <v>61</v>
      </c>
      <c r="U218" s="151" t="s">
        <v>44</v>
      </c>
      <c r="V218" s="151" t="s">
        <v>381</v>
      </c>
      <c r="W218" s="987" t="s">
        <v>382</v>
      </c>
      <c r="X218" s="1171"/>
      <c r="Y218" s="429" t="s">
        <v>47</v>
      </c>
      <c r="Z218" s="427" t="e">
        <v>#VALUE!</v>
      </c>
      <c r="AA218" s="416" t="e">
        <f>Z218+1825</f>
        <v>#VALUE!</v>
      </c>
      <c r="AB218" s="150"/>
      <c r="AC218" s="153">
        <f>AG218*G218</f>
        <v>222.32000000000002</v>
      </c>
      <c r="AD218" s="154">
        <v>275</v>
      </c>
      <c r="AE218" s="155">
        <v>26900</v>
      </c>
      <c r="AF218" s="264" t="s">
        <v>383</v>
      </c>
      <c r="AG218" s="441">
        <v>7.94</v>
      </c>
      <c r="AJ218" s="156" t="str">
        <f>CONCATENATE(U218,AK218,V218)</f>
        <v>HL2777</v>
      </c>
    </row>
    <row r="219" spans="1:36" s="156" customFormat="1" ht="10.5" thickBot="1" x14ac:dyDescent="0.25">
      <c r="A219" s="1115">
        <v>1</v>
      </c>
      <c r="B219" s="1114"/>
      <c r="C219" s="151"/>
      <c r="D219" s="897" t="s">
        <v>379</v>
      </c>
      <c r="E219" s="148">
        <v>1</v>
      </c>
      <c r="F219" s="650" t="s">
        <v>53</v>
      </c>
      <c r="G219" s="150">
        <v>28</v>
      </c>
      <c r="H219" s="148">
        <v>128</v>
      </c>
      <c r="I219" s="149" t="s">
        <v>380</v>
      </c>
      <c r="J219" s="627">
        <f>I219/9.81</f>
        <v>1609.9898063200815</v>
      </c>
      <c r="K219" s="149"/>
      <c r="L219" s="149"/>
      <c r="M219" s="150"/>
      <c r="N219" s="151"/>
      <c r="O219" s="152"/>
      <c r="P219" s="152"/>
      <c r="Q219" s="152"/>
      <c r="R219" s="151"/>
      <c r="S219" s="150"/>
      <c r="T219" s="149" t="s">
        <v>61</v>
      </c>
      <c r="U219" s="151" t="s">
        <v>44</v>
      </c>
      <c r="V219" s="151" t="s">
        <v>384</v>
      </c>
      <c r="W219" s="987" t="s">
        <v>382</v>
      </c>
      <c r="X219" s="151"/>
      <c r="Y219" s="429" t="s">
        <v>47</v>
      </c>
      <c r="Z219" s="427" t="e">
        <v>#VALUE!</v>
      </c>
      <c r="AA219" s="416" t="e">
        <f>Z219+1825</f>
        <v>#VALUE!</v>
      </c>
      <c r="AB219" s="150"/>
      <c r="AC219" s="153">
        <f>AG219*G219</f>
        <v>222.32000000000002</v>
      </c>
      <c r="AD219" s="154">
        <v>275</v>
      </c>
      <c r="AE219" s="155">
        <v>26900</v>
      </c>
      <c r="AF219" s="264" t="s">
        <v>383</v>
      </c>
      <c r="AG219" s="441">
        <v>7.94</v>
      </c>
      <c r="AJ219" s="156" t="str">
        <f>CONCATENATE(U219,AK219,V219)</f>
        <v>HL2778</v>
      </c>
    </row>
    <row r="220" spans="1:36" s="156" customFormat="1" ht="10.5" thickBot="1" x14ac:dyDescent="0.25">
      <c r="A220" s="1115">
        <v>1</v>
      </c>
      <c r="B220" s="1125"/>
      <c r="C220" s="579" t="s">
        <v>50</v>
      </c>
      <c r="D220" s="892" t="s">
        <v>379</v>
      </c>
      <c r="E220" s="580">
        <v>2</v>
      </c>
      <c r="F220" s="651" t="s">
        <v>53</v>
      </c>
      <c r="G220" s="216">
        <v>28</v>
      </c>
      <c r="H220" s="581">
        <v>128</v>
      </c>
      <c r="I220" s="582" t="s">
        <v>380</v>
      </c>
      <c r="J220" s="583">
        <f>I220/9.81</f>
        <v>1609.9898063200815</v>
      </c>
      <c r="K220" s="582"/>
      <c r="L220" s="582"/>
      <c r="M220" s="216"/>
      <c r="N220" s="579"/>
      <c r="O220" s="584"/>
      <c r="P220" s="584"/>
      <c r="Q220" s="584"/>
      <c r="R220" s="579"/>
      <c r="S220" s="899"/>
      <c r="T220" s="582" t="s">
        <v>61</v>
      </c>
      <c r="U220" s="579" t="s">
        <v>44</v>
      </c>
      <c r="V220" s="579" t="s">
        <v>385</v>
      </c>
      <c r="W220" s="987" t="s">
        <v>382</v>
      </c>
      <c r="X220" s="896" t="s">
        <v>386</v>
      </c>
      <c r="Y220" s="429" t="s">
        <v>47</v>
      </c>
      <c r="Z220" s="427" t="e">
        <v>#VALUE!</v>
      </c>
      <c r="AA220" s="416" t="e">
        <f>Z220+1825</f>
        <v>#VALUE!</v>
      </c>
      <c r="AB220" s="216"/>
      <c r="AC220" s="585"/>
      <c r="AD220" s="586"/>
      <c r="AE220" s="587"/>
      <c r="AF220" s="1278" t="s">
        <v>383</v>
      </c>
      <c r="AG220" s="597"/>
      <c r="AJ220" s="156" t="str">
        <f>CONCATENATE(U220,AK220,V220)</f>
        <v>HL2777-2778</v>
      </c>
    </row>
    <row r="221" spans="1:36" s="156" customFormat="1" ht="10.5" thickBot="1" x14ac:dyDescent="0.25">
      <c r="A221" s="1115"/>
      <c r="B221" s="998"/>
      <c r="C221" s="151"/>
      <c r="D221" s="945"/>
      <c r="E221" s="198"/>
      <c r="F221" s="149"/>
      <c r="G221" s="150"/>
      <c r="H221" s="148"/>
      <c r="I221" s="149"/>
      <c r="J221" s="440"/>
      <c r="K221" s="149"/>
      <c r="L221" s="149"/>
      <c r="M221" s="150"/>
      <c r="N221" s="151"/>
      <c r="O221" s="152"/>
      <c r="P221" s="152"/>
      <c r="Q221" s="152"/>
      <c r="R221" s="151"/>
      <c r="S221" s="150"/>
      <c r="T221" s="149"/>
      <c r="U221" s="151"/>
      <c r="V221" s="151"/>
      <c r="W221" s="151"/>
      <c r="X221" s="860"/>
      <c r="Y221" s="429"/>
      <c r="Z221" s="427"/>
      <c r="AA221" s="151"/>
      <c r="AB221" s="150"/>
      <c r="AC221" s="153"/>
      <c r="AD221" s="154"/>
      <c r="AE221" s="155"/>
      <c r="AF221" s="148"/>
      <c r="AG221" s="441"/>
    </row>
    <row r="222" spans="1:36" s="156" customFormat="1" ht="10.5" thickBot="1" x14ac:dyDescent="0.25">
      <c r="A222" s="1115">
        <v>1</v>
      </c>
      <c r="B222" s="1113"/>
      <c r="C222" s="151"/>
      <c r="D222" s="897" t="s">
        <v>386</v>
      </c>
      <c r="E222" s="148">
        <v>1</v>
      </c>
      <c r="F222" s="650" t="s">
        <v>53</v>
      </c>
      <c r="G222" s="150">
        <v>44.5</v>
      </c>
      <c r="H222" s="148">
        <v>128</v>
      </c>
      <c r="I222" s="149" t="s">
        <v>380</v>
      </c>
      <c r="J222" s="440">
        <f t="shared" ref="J222" si="95">I222/9.81</f>
        <v>1609.9898063200815</v>
      </c>
      <c r="K222" s="149"/>
      <c r="L222" s="149"/>
      <c r="M222" s="150"/>
      <c r="N222" s="151"/>
      <c r="O222" s="152"/>
      <c r="P222" s="152"/>
      <c r="Q222" s="152"/>
      <c r="R222" s="151"/>
      <c r="S222" s="150">
        <v>21.05</v>
      </c>
      <c r="T222" s="149" t="s">
        <v>61</v>
      </c>
      <c r="U222" s="151" t="s">
        <v>44</v>
      </c>
      <c r="V222" s="151" t="s">
        <v>387</v>
      </c>
      <c r="W222" s="162"/>
      <c r="X222" s="811"/>
      <c r="Y222" s="429" t="s">
        <v>47</v>
      </c>
      <c r="Z222" s="427" t="e">
        <v>#VALUE!</v>
      </c>
      <c r="AA222" s="151"/>
      <c r="AB222" s="150"/>
      <c r="AC222" s="153">
        <f>AG222*G222</f>
        <v>353.33000000000004</v>
      </c>
      <c r="AD222" s="154">
        <v>275</v>
      </c>
      <c r="AE222" s="155"/>
      <c r="AF222" s="264"/>
      <c r="AG222" s="441">
        <v>7.94</v>
      </c>
      <c r="AJ222" s="156" t="str">
        <f t="shared" ref="AJ222:AJ224" si="96">CONCATENATE(U222,AK222,V222)</f>
        <v>HL2742</v>
      </c>
    </row>
    <row r="223" spans="1:36" s="156" customFormat="1" ht="10.5" thickBot="1" x14ac:dyDescent="0.25">
      <c r="A223" s="1115">
        <v>1</v>
      </c>
      <c r="B223" s="1114"/>
      <c r="C223" s="151"/>
      <c r="D223" s="897" t="s">
        <v>386</v>
      </c>
      <c r="E223" s="148">
        <v>1</v>
      </c>
      <c r="F223" s="650" t="s">
        <v>53</v>
      </c>
      <c r="G223" s="150">
        <v>44.5</v>
      </c>
      <c r="H223" s="148">
        <v>128</v>
      </c>
      <c r="I223" s="149" t="s">
        <v>380</v>
      </c>
      <c r="J223" s="627">
        <f>I223/9.81</f>
        <v>1609.9898063200815</v>
      </c>
      <c r="K223" s="149"/>
      <c r="L223" s="149"/>
      <c r="M223" s="150"/>
      <c r="N223" s="151"/>
      <c r="O223" s="152"/>
      <c r="P223" s="152"/>
      <c r="Q223" s="152"/>
      <c r="R223" s="151"/>
      <c r="S223" s="150">
        <v>21.05</v>
      </c>
      <c r="T223" s="149" t="s">
        <v>61</v>
      </c>
      <c r="U223" s="151" t="s">
        <v>44</v>
      </c>
      <c r="V223" s="151" t="s">
        <v>388</v>
      </c>
      <c r="W223" s="162"/>
      <c r="X223" s="151"/>
      <c r="Y223" s="429" t="s">
        <v>47</v>
      </c>
      <c r="Z223" s="427" t="e">
        <v>#VALUE!</v>
      </c>
      <c r="AA223" s="416" t="e">
        <f>Z223+1825</f>
        <v>#VALUE!</v>
      </c>
      <c r="AB223" s="150"/>
      <c r="AC223" s="153">
        <f>AG223*G223</f>
        <v>353.33000000000004</v>
      </c>
      <c r="AD223" s="154">
        <v>275</v>
      </c>
      <c r="AE223" s="155"/>
      <c r="AF223" s="264"/>
      <c r="AG223" s="441">
        <v>7.94</v>
      </c>
      <c r="AJ223" s="156" t="str">
        <f t="shared" si="96"/>
        <v>HL2743</v>
      </c>
    </row>
    <row r="224" spans="1:36" s="156" customFormat="1" ht="10.5" thickBot="1" x14ac:dyDescent="0.25">
      <c r="A224" s="1115">
        <v>1</v>
      </c>
      <c r="B224" s="1125"/>
      <c r="C224" s="579" t="s">
        <v>50</v>
      </c>
      <c r="D224" s="892" t="s">
        <v>386</v>
      </c>
      <c r="E224" s="580">
        <v>2</v>
      </c>
      <c r="F224" s="651" t="s">
        <v>53</v>
      </c>
      <c r="G224" s="216">
        <v>44.5</v>
      </c>
      <c r="H224" s="581">
        <v>128</v>
      </c>
      <c r="I224" s="582" t="s">
        <v>380</v>
      </c>
      <c r="J224" s="583">
        <f>I224/9.81</f>
        <v>1609.9898063200815</v>
      </c>
      <c r="K224" s="582"/>
      <c r="L224" s="582"/>
      <c r="M224" s="216"/>
      <c r="N224" s="579"/>
      <c r="O224" s="584"/>
      <c r="P224" s="584"/>
      <c r="Q224" s="584"/>
      <c r="R224" s="579"/>
      <c r="S224" s="899">
        <v>21.05</v>
      </c>
      <c r="T224" s="582" t="s">
        <v>61</v>
      </c>
      <c r="U224" s="579" t="s">
        <v>44</v>
      </c>
      <c r="V224" s="579" t="s">
        <v>389</v>
      </c>
      <c r="W224" s="987" t="s">
        <v>382</v>
      </c>
      <c r="X224" s="813" t="s">
        <v>386</v>
      </c>
      <c r="Y224" s="429" t="s">
        <v>47</v>
      </c>
      <c r="Z224" s="427" t="e">
        <v>#VALUE!</v>
      </c>
      <c r="AA224" s="416" t="e">
        <f>Z224+1825</f>
        <v>#VALUE!</v>
      </c>
      <c r="AB224" s="216"/>
      <c r="AC224" s="585"/>
      <c r="AD224" s="586"/>
      <c r="AE224" s="587"/>
      <c r="AF224" s="597"/>
      <c r="AG224" s="597"/>
      <c r="AJ224" s="156" t="str">
        <f t="shared" si="96"/>
        <v>HL2742-2743</v>
      </c>
    </row>
    <row r="225" spans="1:36" s="156" customFormat="1" ht="10.5" thickBot="1" x14ac:dyDescent="0.25">
      <c r="A225" s="1129"/>
      <c r="B225" s="998"/>
      <c r="C225" s="151"/>
      <c r="D225" s="914"/>
      <c r="E225" s="198"/>
      <c r="F225" s="149"/>
      <c r="G225" s="150"/>
      <c r="H225" s="148"/>
      <c r="I225" s="149"/>
      <c r="J225" s="440"/>
      <c r="K225" s="149"/>
      <c r="L225" s="149"/>
      <c r="M225" s="150"/>
      <c r="N225" s="151"/>
      <c r="O225" s="152"/>
      <c r="P225" s="152"/>
      <c r="Q225" s="152"/>
      <c r="R225" s="151"/>
      <c r="S225" s="150"/>
      <c r="T225" s="149"/>
      <c r="U225" s="151"/>
      <c r="V225" s="151"/>
      <c r="W225" s="151"/>
      <c r="X225" s="860"/>
      <c r="Y225" s="429"/>
      <c r="Z225" s="427" t="s">
        <v>38</v>
      </c>
      <c r="AA225" s="151"/>
      <c r="AB225" s="150"/>
      <c r="AC225" s="153"/>
      <c r="AD225" s="154"/>
      <c r="AE225" s="155"/>
      <c r="AF225" s="148"/>
      <c r="AG225" s="441"/>
    </row>
    <row r="226" spans="1:36" s="1209" customFormat="1" ht="10.5" thickBot="1" x14ac:dyDescent="0.25">
      <c r="A226" s="1190">
        <v>1</v>
      </c>
      <c r="B226" s="1191">
        <v>307056</v>
      </c>
      <c r="C226" s="1192"/>
      <c r="D226" s="1193" t="s">
        <v>390</v>
      </c>
      <c r="E226" s="1194">
        <v>1</v>
      </c>
      <c r="F226" s="1195" t="s">
        <v>53</v>
      </c>
      <c r="G226" s="1196">
        <v>44.5</v>
      </c>
      <c r="H226" s="1194">
        <v>128</v>
      </c>
      <c r="I226" s="1197" t="s">
        <v>380</v>
      </c>
      <c r="J226" s="1229">
        <f>I226/9.81</f>
        <v>1609.9898063200815</v>
      </c>
      <c r="K226" s="1197"/>
      <c r="L226" s="1197"/>
      <c r="M226" s="1196"/>
      <c r="N226" s="1192"/>
      <c r="O226" s="1199"/>
      <c r="P226" s="1199"/>
      <c r="Q226" s="1199"/>
      <c r="R226" s="1192"/>
      <c r="S226" s="1196">
        <v>21.05</v>
      </c>
      <c r="T226" s="1197" t="s">
        <v>61</v>
      </c>
      <c r="U226" s="1192" t="s">
        <v>44</v>
      </c>
      <c r="V226" s="1192" t="s">
        <v>391</v>
      </c>
      <c r="W226" s="1200" t="s">
        <v>392</v>
      </c>
      <c r="X226" s="1192"/>
      <c r="Y226" s="1210">
        <v>44544</v>
      </c>
      <c r="Z226" s="1230">
        <f t="shared" si="91"/>
        <v>44910</v>
      </c>
      <c r="AA226" s="1212">
        <f>Z226+1825</f>
        <v>46735</v>
      </c>
      <c r="AB226" s="1196"/>
      <c r="AC226" s="1204">
        <f>AG226*G226</f>
        <v>353.33000000000004</v>
      </c>
      <c r="AD226" s="1205">
        <v>275</v>
      </c>
      <c r="AE226" s="1206">
        <v>20475</v>
      </c>
      <c r="AF226" s="1207" t="s">
        <v>145</v>
      </c>
      <c r="AG226" s="1208">
        <v>7.94</v>
      </c>
      <c r="AJ226" s="1209" t="str">
        <f t="shared" si="94"/>
        <v>HL2402</v>
      </c>
    </row>
    <row r="227" spans="1:36" s="1209" customFormat="1" ht="10.5" thickBot="1" x14ac:dyDescent="0.25">
      <c r="A227" s="1190">
        <v>1</v>
      </c>
      <c r="B227" s="1231">
        <v>307056</v>
      </c>
      <c r="C227" s="1214" t="s">
        <v>50</v>
      </c>
      <c r="D227" s="1215" t="s">
        <v>390</v>
      </c>
      <c r="E227" s="1216">
        <v>1</v>
      </c>
      <c r="F227" s="1217" t="s">
        <v>53</v>
      </c>
      <c r="G227" s="1218" t="s">
        <v>393</v>
      </c>
      <c r="H227" s="1219">
        <v>128</v>
      </c>
      <c r="I227" s="1220" t="s">
        <v>380</v>
      </c>
      <c r="J227" s="1221">
        <f>I227/9.81</f>
        <v>1609.9898063200815</v>
      </c>
      <c r="K227" s="1220"/>
      <c r="L227" s="1220"/>
      <c r="M227" s="1218"/>
      <c r="N227" s="1214"/>
      <c r="O227" s="1222"/>
      <c r="P227" s="1222"/>
      <c r="Q227" s="1222"/>
      <c r="R227" s="1214"/>
      <c r="S227" s="1218">
        <v>21.05</v>
      </c>
      <c r="T227" s="1220" t="s">
        <v>61</v>
      </c>
      <c r="U227" s="1214" t="s">
        <v>44</v>
      </c>
      <c r="V227" s="1214" t="s">
        <v>391</v>
      </c>
      <c r="W227" s="1214" t="s">
        <v>382</v>
      </c>
      <c r="X227" s="1224" t="s">
        <v>394</v>
      </c>
      <c r="Y227" s="1210">
        <v>44544</v>
      </c>
      <c r="Z227" s="1230">
        <f t="shared" si="91"/>
        <v>44910</v>
      </c>
      <c r="AA227" s="1212">
        <f>Z227+1825</f>
        <v>46735</v>
      </c>
      <c r="AB227" s="1218"/>
      <c r="AC227" s="1225"/>
      <c r="AD227" s="1226"/>
      <c r="AE227" s="1227"/>
      <c r="AF227" s="1228"/>
      <c r="AG227" s="1228"/>
      <c r="AJ227" s="1209" t="str">
        <f t="shared" si="94"/>
        <v>HL2402</v>
      </c>
    </row>
    <row r="228" spans="1:36" ht="10.5" thickBot="1" x14ac:dyDescent="0.25">
      <c r="A228" s="1129"/>
      <c r="B228" s="1112"/>
      <c r="C228" s="238"/>
      <c r="D228" s="909"/>
      <c r="E228" s="324"/>
      <c r="F228" s="523"/>
      <c r="G228" s="246"/>
      <c r="H228" s="245"/>
      <c r="I228" s="241"/>
      <c r="J228" s="247"/>
      <c r="K228" s="241"/>
      <c r="L228" s="241"/>
      <c r="M228" s="246"/>
      <c r="N228" s="238"/>
      <c r="O228" s="248"/>
      <c r="P228" s="248"/>
      <c r="Q228" s="248"/>
      <c r="R228" s="238"/>
      <c r="S228" s="246"/>
      <c r="T228" s="241"/>
      <c r="U228" s="238"/>
      <c r="V228" s="238"/>
      <c r="W228" s="238"/>
      <c r="X228" s="773"/>
      <c r="Y228" s="415"/>
      <c r="Z228" s="417" t="s">
        <v>38</v>
      </c>
      <c r="AA228" s="238"/>
      <c r="AB228" s="246"/>
      <c r="AC228" s="250"/>
      <c r="AD228" s="251"/>
      <c r="AE228" s="252"/>
      <c r="AF228" s="254"/>
      <c r="AG228" s="254"/>
    </row>
    <row r="229" spans="1:36" s="1209" customFormat="1" ht="10.5" thickBot="1" x14ac:dyDescent="0.25">
      <c r="A229" s="1190">
        <v>1</v>
      </c>
      <c r="B229" s="1191">
        <v>307064</v>
      </c>
      <c r="C229" s="1192"/>
      <c r="D229" s="1193" t="s">
        <v>394</v>
      </c>
      <c r="E229" s="1194">
        <v>1</v>
      </c>
      <c r="F229" s="1195" t="s">
        <v>53</v>
      </c>
      <c r="G229" s="1196">
        <v>44.5</v>
      </c>
      <c r="H229" s="1194">
        <v>128</v>
      </c>
      <c r="I229" s="1197" t="s">
        <v>380</v>
      </c>
      <c r="J229" s="1198">
        <f t="shared" ref="J229" si="97">I229/9.81</f>
        <v>1609.9898063200815</v>
      </c>
      <c r="K229" s="1197"/>
      <c r="L229" s="1197"/>
      <c r="M229" s="1196"/>
      <c r="N229" s="1192"/>
      <c r="O229" s="1199"/>
      <c r="P229" s="1199"/>
      <c r="Q229" s="1199"/>
      <c r="R229" s="1192"/>
      <c r="S229" s="1196" t="s">
        <v>38</v>
      </c>
      <c r="T229" s="1197" t="s">
        <v>61</v>
      </c>
      <c r="U229" s="1192" t="s">
        <v>44</v>
      </c>
      <c r="V229" s="1192" t="s">
        <v>395</v>
      </c>
      <c r="W229" s="1200" t="s">
        <v>396</v>
      </c>
      <c r="X229" s="1201"/>
      <c r="Y229" s="1202" t="s">
        <v>397</v>
      </c>
      <c r="Z229" s="1203" t="s">
        <v>397</v>
      </c>
      <c r="AA229" s="1192"/>
      <c r="AB229" s="1196"/>
      <c r="AC229" s="1204">
        <f>AG229*G229</f>
        <v>353.33000000000004</v>
      </c>
      <c r="AD229" s="1205">
        <v>275</v>
      </c>
      <c r="AE229" s="1206">
        <v>20475</v>
      </c>
      <c r="AF229" s="1207" t="s">
        <v>143</v>
      </c>
      <c r="AG229" s="1208">
        <v>7.94</v>
      </c>
      <c r="AJ229" s="1209" t="str">
        <f t="shared" si="82"/>
        <v>HL2351</v>
      </c>
    </row>
    <row r="230" spans="1:36" s="156" customFormat="1" ht="10.5" thickBot="1" x14ac:dyDescent="0.25">
      <c r="A230" s="1115">
        <v>1</v>
      </c>
      <c r="B230" s="1114">
        <v>307064</v>
      </c>
      <c r="C230" s="151"/>
      <c r="D230" s="897" t="s">
        <v>394</v>
      </c>
      <c r="E230" s="148">
        <v>1</v>
      </c>
      <c r="F230" s="650" t="s">
        <v>53</v>
      </c>
      <c r="G230" s="150">
        <v>44.5</v>
      </c>
      <c r="H230" s="148">
        <v>128</v>
      </c>
      <c r="I230" s="149" t="s">
        <v>380</v>
      </c>
      <c r="J230" s="627">
        <f>I230/9.81</f>
        <v>1609.9898063200815</v>
      </c>
      <c r="K230" s="149"/>
      <c r="L230" s="149"/>
      <c r="M230" s="150"/>
      <c r="N230" s="151"/>
      <c r="O230" s="152"/>
      <c r="P230" s="152"/>
      <c r="Q230" s="152"/>
      <c r="R230" s="151"/>
      <c r="S230" s="150" t="s">
        <v>38</v>
      </c>
      <c r="T230" s="149" t="s">
        <v>61</v>
      </c>
      <c r="U230" s="151" t="s">
        <v>44</v>
      </c>
      <c r="V230" s="151" t="s">
        <v>398</v>
      </c>
      <c r="W230" s="162"/>
      <c r="X230" s="151"/>
      <c r="Y230" s="415">
        <v>44294</v>
      </c>
      <c r="Z230" s="427">
        <f t="shared" si="91"/>
        <v>44660</v>
      </c>
      <c r="AA230" s="416">
        <f>Z230+1825</f>
        <v>46485</v>
      </c>
      <c r="AB230" s="150"/>
      <c r="AC230" s="153">
        <f>AG230*G230</f>
        <v>353.33000000000004</v>
      </c>
      <c r="AD230" s="154">
        <v>275</v>
      </c>
      <c r="AE230" s="155">
        <v>20475</v>
      </c>
      <c r="AF230" s="264" t="s">
        <v>145</v>
      </c>
      <c r="AG230" s="441">
        <v>7.94</v>
      </c>
      <c r="AJ230" s="156" t="str">
        <f t="shared" si="82"/>
        <v>HL2352</v>
      </c>
    </row>
    <row r="231" spans="1:36" s="1209" customFormat="1" ht="10.5" thickBot="1" x14ac:dyDescent="0.25">
      <c r="A231" s="1190">
        <v>1</v>
      </c>
      <c r="B231" s="1213">
        <v>307064</v>
      </c>
      <c r="C231" s="1214" t="s">
        <v>50</v>
      </c>
      <c r="D231" s="1215" t="s">
        <v>394</v>
      </c>
      <c r="E231" s="1216">
        <v>2</v>
      </c>
      <c r="F231" s="1217" t="s">
        <v>53</v>
      </c>
      <c r="G231" s="1218">
        <v>44.5</v>
      </c>
      <c r="H231" s="1219">
        <v>128</v>
      </c>
      <c r="I231" s="1220" t="s">
        <v>380</v>
      </c>
      <c r="J231" s="1221">
        <f>I231/9.81</f>
        <v>1609.9898063200815</v>
      </c>
      <c r="K231" s="1220"/>
      <c r="L231" s="1220"/>
      <c r="M231" s="1218"/>
      <c r="N231" s="1214"/>
      <c r="O231" s="1222"/>
      <c r="P231" s="1222"/>
      <c r="Q231" s="1222"/>
      <c r="R231" s="1214"/>
      <c r="S231" s="1218" t="s">
        <v>38</v>
      </c>
      <c r="T231" s="1220" t="s">
        <v>61</v>
      </c>
      <c r="U231" s="1214" t="s">
        <v>44</v>
      </c>
      <c r="V231" s="1214" t="s">
        <v>399</v>
      </c>
      <c r="W231" s="1223" t="s">
        <v>396</v>
      </c>
      <c r="X231" s="1224" t="s">
        <v>394</v>
      </c>
      <c r="Y231" s="1210">
        <v>44294</v>
      </c>
      <c r="Z231" s="1211">
        <f t="shared" si="91"/>
        <v>44660</v>
      </c>
      <c r="AA231" s="1212">
        <f>Z231+1825</f>
        <v>46485</v>
      </c>
      <c r="AB231" s="1218"/>
      <c r="AC231" s="1225"/>
      <c r="AD231" s="1226"/>
      <c r="AE231" s="1227"/>
      <c r="AF231" s="1228"/>
      <c r="AG231" s="1228"/>
      <c r="AJ231" s="1209" t="str">
        <f t="shared" si="82"/>
        <v>HL2351-2352</v>
      </c>
    </row>
    <row r="232" spans="1:36" s="156" customFormat="1" ht="10.5" thickBot="1" x14ac:dyDescent="0.25">
      <c r="A232" s="1129"/>
      <c r="B232" s="1112"/>
      <c r="C232" s="151"/>
      <c r="D232" s="945"/>
      <c r="E232" s="198"/>
      <c r="F232" s="650"/>
      <c r="G232" s="150"/>
      <c r="H232" s="148"/>
      <c r="I232" s="149"/>
      <c r="J232" s="440"/>
      <c r="K232" s="149"/>
      <c r="L232" s="149"/>
      <c r="M232" s="150"/>
      <c r="N232" s="151"/>
      <c r="O232" s="152"/>
      <c r="P232" s="152"/>
      <c r="Q232" s="152"/>
      <c r="R232" s="151"/>
      <c r="S232" s="150"/>
      <c r="T232" s="149"/>
      <c r="U232" s="151"/>
      <c r="V232" s="151"/>
      <c r="W232" s="151"/>
      <c r="X232" s="860"/>
      <c r="Y232" s="429"/>
      <c r="Z232" s="427"/>
      <c r="AA232" s="151"/>
      <c r="AB232" s="150"/>
      <c r="AC232" s="153"/>
      <c r="AD232" s="154"/>
      <c r="AE232" s="155"/>
      <c r="AF232" s="441"/>
      <c r="AG232" s="441"/>
    </row>
    <row r="233" spans="1:36" s="156" customFormat="1" ht="10.5" thickBot="1" x14ac:dyDescent="0.25">
      <c r="A233" s="1115">
        <v>1</v>
      </c>
      <c r="B233" s="1126">
        <v>307069</v>
      </c>
      <c r="C233" s="1082"/>
      <c r="D233" s="1086" t="s">
        <v>400</v>
      </c>
      <c r="E233" s="1087">
        <v>1</v>
      </c>
      <c r="F233" s="1089" t="s">
        <v>53</v>
      </c>
      <c r="G233" s="1080">
        <v>44.5</v>
      </c>
      <c r="H233" s="1087">
        <v>128</v>
      </c>
      <c r="I233" s="1081" t="s">
        <v>380</v>
      </c>
      <c r="J233" s="1090">
        <f>I233/9.81</f>
        <v>1609.9898063200815</v>
      </c>
      <c r="K233" s="1081"/>
      <c r="L233" s="1081"/>
      <c r="M233" s="1080"/>
      <c r="N233" s="1082"/>
      <c r="O233" s="1091"/>
      <c r="P233" s="1091"/>
      <c r="Q233" s="1091"/>
      <c r="R233" s="1082"/>
      <c r="S233" s="1080" t="s">
        <v>38</v>
      </c>
      <c r="T233" s="1081" t="s">
        <v>61</v>
      </c>
      <c r="U233" s="1082" t="s">
        <v>44</v>
      </c>
      <c r="V233" s="1082" t="s">
        <v>401</v>
      </c>
      <c r="W233" s="1082" t="s">
        <v>142</v>
      </c>
      <c r="X233" s="1082"/>
      <c r="Y233" s="1083">
        <v>44294</v>
      </c>
      <c r="Z233" s="1019">
        <f t="shared" ref="Z233:Z234" si="98">Y233+366</f>
        <v>44660</v>
      </c>
      <c r="AA233" s="1019">
        <f>Z233+1825</f>
        <v>46485</v>
      </c>
      <c r="AB233" s="1080"/>
      <c r="AC233" s="1092">
        <f>AG233*G233</f>
        <v>353.33000000000004</v>
      </c>
      <c r="AD233" s="1093">
        <v>275</v>
      </c>
      <c r="AE233" s="1094">
        <v>21775</v>
      </c>
      <c r="AF233" s="1095" t="s">
        <v>145</v>
      </c>
      <c r="AG233" s="1096">
        <v>7.94</v>
      </c>
      <c r="AH233" s="1097"/>
      <c r="AI233" s="1097"/>
      <c r="AJ233" s="1097" t="str">
        <f t="shared" ref="AJ233:AJ234" si="99">CONCATENATE(U233,AK233,V233)</f>
        <v>HL2399</v>
      </c>
    </row>
    <row r="234" spans="1:36" s="156" customFormat="1" ht="10.5" thickBot="1" x14ac:dyDescent="0.25">
      <c r="A234" s="1115">
        <v>1</v>
      </c>
      <c r="B234" s="1126">
        <v>307069</v>
      </c>
      <c r="C234" s="1098" t="s">
        <v>50</v>
      </c>
      <c r="D234" s="1099" t="s">
        <v>400</v>
      </c>
      <c r="E234" s="1100">
        <v>2</v>
      </c>
      <c r="F234" s="1101" t="s">
        <v>53</v>
      </c>
      <c r="G234" s="1102">
        <v>44.5</v>
      </c>
      <c r="H234" s="1103">
        <v>128</v>
      </c>
      <c r="I234" s="1104" t="s">
        <v>380</v>
      </c>
      <c r="J234" s="1105">
        <f>I234/9.81</f>
        <v>1609.9898063200815</v>
      </c>
      <c r="K234" s="1104"/>
      <c r="L234" s="1104"/>
      <c r="M234" s="1102"/>
      <c r="N234" s="1098"/>
      <c r="O234" s="1106"/>
      <c r="P234" s="1106"/>
      <c r="Q234" s="1106"/>
      <c r="R234" s="1098"/>
      <c r="S234" s="1102" t="s">
        <v>38</v>
      </c>
      <c r="T234" s="1104" t="s">
        <v>61</v>
      </c>
      <c r="U234" s="1098" t="s">
        <v>44</v>
      </c>
      <c r="V234" s="1098" t="s">
        <v>401</v>
      </c>
      <c r="W234" s="1098" t="s">
        <v>402</v>
      </c>
      <c r="X234" s="1107" t="s">
        <v>400</v>
      </c>
      <c r="Y234" s="1083">
        <v>44627</v>
      </c>
      <c r="Z234" s="1019">
        <f t="shared" si="98"/>
        <v>44993</v>
      </c>
      <c r="AA234" s="1019">
        <f>Z234+1825</f>
        <v>46818</v>
      </c>
      <c r="AB234" s="1102"/>
      <c r="AC234" s="1108"/>
      <c r="AD234" s="1109"/>
      <c r="AE234" s="1110"/>
      <c r="AF234" s="1111"/>
      <c r="AG234" s="1111"/>
      <c r="AH234" s="1097"/>
      <c r="AI234" s="1097"/>
      <c r="AJ234" s="1097" t="str">
        <f t="shared" si="99"/>
        <v>HL2399</v>
      </c>
    </row>
    <row r="235" spans="1:36" s="156" customFormat="1" ht="10.5" thickBot="1" x14ac:dyDescent="0.25">
      <c r="A235" s="1129"/>
      <c r="B235" s="998"/>
      <c r="C235" s="151"/>
      <c r="D235" s="945"/>
      <c r="E235" s="198"/>
      <c r="F235" s="650"/>
      <c r="G235" s="150"/>
      <c r="H235" s="148"/>
      <c r="I235" s="149"/>
      <c r="J235" s="440"/>
      <c r="K235" s="149"/>
      <c r="L235" s="149"/>
      <c r="M235" s="150"/>
      <c r="N235" s="151"/>
      <c r="O235" s="152"/>
      <c r="P235" s="152"/>
      <c r="Q235" s="152"/>
      <c r="R235" s="151"/>
      <c r="S235" s="150"/>
      <c r="T235" s="149"/>
      <c r="U235" s="151"/>
      <c r="V235" s="151"/>
      <c r="W235" s="151"/>
      <c r="X235" s="860"/>
      <c r="Y235" s="429"/>
      <c r="Z235" s="427"/>
      <c r="AA235" s="151"/>
      <c r="AB235" s="150"/>
      <c r="AC235" s="153"/>
      <c r="AD235" s="154"/>
      <c r="AE235" s="155"/>
      <c r="AF235" s="441"/>
      <c r="AG235" s="441"/>
    </row>
    <row r="236" spans="1:36" ht="10.5" thickBot="1" x14ac:dyDescent="0.25">
      <c r="A236" s="1129"/>
      <c r="B236" s="995"/>
      <c r="C236" s="238"/>
      <c r="D236" s="905"/>
      <c r="E236" s="324"/>
      <c r="F236" s="241"/>
      <c r="G236" s="246"/>
      <c r="H236" s="245"/>
      <c r="I236" s="241"/>
      <c r="J236" s="247"/>
      <c r="K236" s="241"/>
      <c r="L236" s="241"/>
      <c r="M236" s="246"/>
      <c r="N236" s="238"/>
      <c r="O236" s="248"/>
      <c r="P236" s="248"/>
      <c r="Q236" s="248"/>
      <c r="R236" s="238"/>
      <c r="S236" s="246"/>
      <c r="T236" s="241"/>
      <c r="U236" s="238"/>
      <c r="V236" s="238"/>
      <c r="W236" s="238"/>
      <c r="X236" s="773"/>
      <c r="Y236" s="415"/>
      <c r="Z236" s="417" t="s">
        <v>38</v>
      </c>
      <c r="AA236" s="238"/>
      <c r="AB236" s="246"/>
      <c r="AC236" s="250"/>
      <c r="AD236" s="251"/>
      <c r="AE236" s="252"/>
      <c r="AF236" s="254"/>
      <c r="AG236" s="254"/>
      <c r="AJ236" s="255" t="str">
        <f t="shared" si="82"/>
        <v/>
      </c>
    </row>
    <row r="237" spans="1:36" ht="11.25" customHeight="1" thickBot="1" x14ac:dyDescent="0.25">
      <c r="A237" s="1115">
        <v>1</v>
      </c>
      <c r="B237" s="1044">
        <v>292828</v>
      </c>
      <c r="C237" s="238"/>
      <c r="D237" s="904" t="s">
        <v>403</v>
      </c>
      <c r="E237" s="245">
        <v>1</v>
      </c>
      <c r="F237" s="241" t="s">
        <v>186</v>
      </c>
      <c r="G237" s="246">
        <v>71.2</v>
      </c>
      <c r="H237" s="245">
        <v>127</v>
      </c>
      <c r="I237" s="241" t="s">
        <v>404</v>
      </c>
      <c r="J237" s="247">
        <f>I237/9.81</f>
        <v>1200.1019367991844</v>
      </c>
      <c r="K237" s="241" t="s">
        <v>405</v>
      </c>
      <c r="L237" s="241"/>
      <c r="M237" s="246"/>
      <c r="N237" s="238"/>
      <c r="O237" s="248"/>
      <c r="P237" s="248"/>
      <c r="Q237" s="248"/>
      <c r="R237" s="238"/>
      <c r="S237" s="246">
        <v>71.239999999999995</v>
      </c>
      <c r="T237" s="249" t="s">
        <v>61</v>
      </c>
      <c r="U237" s="238" t="s">
        <v>44</v>
      </c>
      <c r="V237" s="238" t="s">
        <v>406</v>
      </c>
      <c r="W237" s="238"/>
      <c r="X237" s="238"/>
      <c r="Y237" s="415">
        <v>43053</v>
      </c>
      <c r="Z237" s="417">
        <f>Y237+365</f>
        <v>43418</v>
      </c>
      <c r="AA237" s="238"/>
      <c r="AB237" s="246">
        <v>4</v>
      </c>
      <c r="AC237" s="250">
        <f>(G237+AB237*2.5)*AG237</f>
        <v>6081.880000000001</v>
      </c>
      <c r="AD237" s="251">
        <v>300</v>
      </c>
      <c r="AE237" s="252">
        <v>13695</v>
      </c>
      <c r="AF237" s="253" t="s">
        <v>407</v>
      </c>
      <c r="AG237" s="254">
        <v>74.900000000000006</v>
      </c>
      <c r="AJ237" s="255" t="str">
        <f t="shared" si="82"/>
        <v>HL1511</v>
      </c>
    </row>
    <row r="238" spans="1:36" ht="11.25" customHeight="1" thickBot="1" x14ac:dyDescent="0.25">
      <c r="A238" s="1115">
        <v>1</v>
      </c>
      <c r="B238" s="1044">
        <v>292828</v>
      </c>
      <c r="C238" s="238"/>
      <c r="D238" s="904" t="s">
        <v>403</v>
      </c>
      <c r="E238" s="245">
        <v>1</v>
      </c>
      <c r="F238" s="241" t="s">
        <v>186</v>
      </c>
      <c r="G238" s="246">
        <v>71.2</v>
      </c>
      <c r="H238" s="245">
        <v>127</v>
      </c>
      <c r="I238" s="241" t="s">
        <v>404</v>
      </c>
      <c r="J238" s="247">
        <f t="shared" ref="J238" si="100">I238/9.81</f>
        <v>1200.1019367991844</v>
      </c>
      <c r="K238" s="241" t="s">
        <v>405</v>
      </c>
      <c r="L238" s="241"/>
      <c r="M238" s="246"/>
      <c r="N238" s="238"/>
      <c r="O238" s="248"/>
      <c r="P238" s="248"/>
      <c r="Q238" s="248"/>
      <c r="R238" s="238"/>
      <c r="S238" s="246">
        <v>71.23</v>
      </c>
      <c r="T238" s="249" t="s">
        <v>61</v>
      </c>
      <c r="U238" s="238" t="s">
        <v>44</v>
      </c>
      <c r="V238" s="238" t="s">
        <v>408</v>
      </c>
      <c r="W238" s="238"/>
      <c r="X238" s="238"/>
      <c r="Y238" s="415">
        <v>43053</v>
      </c>
      <c r="Z238" s="417">
        <f t="shared" ref="Z238:Z249" si="101">Y238+365</f>
        <v>43418</v>
      </c>
      <c r="AA238" s="238"/>
      <c r="AB238" s="246">
        <v>4</v>
      </c>
      <c r="AC238" s="250">
        <f t="shared" ref="AC238" si="102">(G238+AB238*2.5)*AG238</f>
        <v>6081.880000000001</v>
      </c>
      <c r="AD238" s="251">
        <v>300</v>
      </c>
      <c r="AE238" s="252">
        <v>13695</v>
      </c>
      <c r="AF238" s="253" t="s">
        <v>409</v>
      </c>
      <c r="AG238" s="254">
        <v>74.900000000000006</v>
      </c>
      <c r="AJ238" s="255" t="str">
        <f t="shared" si="82"/>
        <v>HL1512</v>
      </c>
    </row>
    <row r="239" spans="1:36" s="319" customFormat="1" ht="11.25" customHeight="1" thickBot="1" x14ac:dyDescent="0.25">
      <c r="A239" s="1115">
        <v>1</v>
      </c>
      <c r="B239" s="1044">
        <v>292828</v>
      </c>
      <c r="C239" s="266" t="s">
        <v>50</v>
      </c>
      <c r="D239" s="892" t="s">
        <v>403</v>
      </c>
      <c r="E239" s="256">
        <f>SUM(E237:E238)</f>
        <v>2</v>
      </c>
      <c r="F239" s="240" t="s">
        <v>186</v>
      </c>
      <c r="G239" s="257">
        <v>71.2</v>
      </c>
      <c r="H239" s="258">
        <v>127</v>
      </c>
      <c r="I239" s="240" t="s">
        <v>404</v>
      </c>
      <c r="J239" s="317">
        <f>I239/9.81</f>
        <v>1200.1019367991844</v>
      </c>
      <c r="K239" s="240" t="s">
        <v>405</v>
      </c>
      <c r="L239" s="240"/>
      <c r="M239" s="257"/>
      <c r="N239" s="239"/>
      <c r="O239" s="259"/>
      <c r="P239" s="259"/>
      <c r="Q239" s="259"/>
      <c r="R239" s="239"/>
      <c r="S239" s="257">
        <v>71.234999999999999</v>
      </c>
      <c r="T239" s="240" t="s">
        <v>61</v>
      </c>
      <c r="U239" s="239" t="s">
        <v>44</v>
      </c>
      <c r="V239" s="239" t="s">
        <v>410</v>
      </c>
      <c r="W239" s="239"/>
      <c r="X239" s="634" t="s">
        <v>403</v>
      </c>
      <c r="Y239" s="415">
        <v>43053</v>
      </c>
      <c r="Z239" s="417">
        <f t="shared" si="101"/>
        <v>43418</v>
      </c>
      <c r="AA239" s="239"/>
      <c r="AB239" s="257">
        <v>4</v>
      </c>
      <c r="AC239" s="318"/>
      <c r="AD239" s="261"/>
      <c r="AE239" s="262"/>
      <c r="AF239" s="263"/>
      <c r="AG239" s="263"/>
      <c r="AJ239" s="255" t="str">
        <f t="shared" si="82"/>
        <v>HL1511-1512</v>
      </c>
    </row>
    <row r="240" spans="1:36" s="319" customFormat="1" ht="11.25" customHeight="1" thickBot="1" x14ac:dyDescent="0.25">
      <c r="A240" s="1115"/>
      <c r="B240" s="1044"/>
      <c r="C240" s="320"/>
      <c r="D240" s="945"/>
      <c r="E240" s="324"/>
      <c r="F240" s="241"/>
      <c r="G240" s="246"/>
      <c r="H240" s="245"/>
      <c r="I240" s="241"/>
      <c r="J240" s="242"/>
      <c r="K240" s="241"/>
      <c r="L240" s="241"/>
      <c r="M240" s="246"/>
      <c r="N240" s="238"/>
      <c r="O240" s="248"/>
      <c r="P240" s="248"/>
      <c r="Q240" s="248"/>
      <c r="R240" s="238"/>
      <c r="S240" s="246"/>
      <c r="T240" s="241"/>
      <c r="U240" s="238"/>
      <c r="V240" s="238"/>
      <c r="W240" s="238"/>
      <c r="X240" s="804"/>
      <c r="Y240" s="415"/>
      <c r="Z240" s="417"/>
      <c r="AA240" s="238"/>
      <c r="AB240" s="246"/>
      <c r="AC240" s="316"/>
      <c r="AD240" s="251"/>
      <c r="AE240" s="252"/>
      <c r="AF240" s="254"/>
      <c r="AG240" s="254"/>
      <c r="AJ240" s="255"/>
    </row>
    <row r="241" spans="1:36" s="156" customFormat="1" ht="10.5" thickBot="1" x14ac:dyDescent="0.25">
      <c r="A241" s="1115">
        <v>1</v>
      </c>
      <c r="B241" s="998"/>
      <c r="C241" s="151"/>
      <c r="D241" s="897" t="s">
        <v>411</v>
      </c>
      <c r="E241" s="148">
        <v>1</v>
      </c>
      <c r="F241" s="650" t="s">
        <v>53</v>
      </c>
      <c r="G241" s="150">
        <v>96.13</v>
      </c>
      <c r="H241" s="148">
        <v>126</v>
      </c>
      <c r="I241" s="149" t="s">
        <v>412</v>
      </c>
      <c r="J241" s="440">
        <f t="shared" ref="J241" si="103">I241/9.81</f>
        <v>1529.9694189602446</v>
      </c>
      <c r="K241" s="149"/>
      <c r="L241" s="149"/>
      <c r="M241" s="150"/>
      <c r="N241" s="151"/>
      <c r="O241" s="152"/>
      <c r="P241" s="152"/>
      <c r="Q241" s="152"/>
      <c r="R241" s="151"/>
      <c r="S241" s="150" t="s">
        <v>38</v>
      </c>
      <c r="T241" s="149" t="s">
        <v>61</v>
      </c>
      <c r="U241" s="151" t="s">
        <v>44</v>
      </c>
      <c r="V241" s="151" t="s">
        <v>413</v>
      </c>
      <c r="W241" s="151" t="s">
        <v>46</v>
      </c>
      <c r="X241" s="811"/>
      <c r="Y241" s="429" t="s">
        <v>47</v>
      </c>
      <c r="Z241" s="427" t="e">
        <f t="shared" ref="Z241:Z243" si="104">Y241+366</f>
        <v>#VALUE!</v>
      </c>
      <c r="AA241" s="151"/>
      <c r="AB241" s="150"/>
      <c r="AC241" s="153">
        <v>880</v>
      </c>
      <c r="AD241" s="148" t="s">
        <v>38</v>
      </c>
      <c r="AE241" s="988" t="s">
        <v>38</v>
      </c>
      <c r="AF241" s="526" t="s">
        <v>38</v>
      </c>
      <c r="AG241" s="441">
        <v>5.51</v>
      </c>
      <c r="AJ241" s="156" t="str">
        <f t="shared" ref="AJ241:AJ243" si="105">CONCATENATE(U241,AK241,V241)</f>
        <v>HL2509</v>
      </c>
    </row>
    <row r="242" spans="1:36" s="170" customFormat="1" ht="10.5" thickBot="1" x14ac:dyDescent="0.25">
      <c r="A242" s="1115">
        <v>1</v>
      </c>
      <c r="B242" s="1000"/>
      <c r="C242" s="162"/>
      <c r="D242" s="913" t="s">
        <v>411</v>
      </c>
      <c r="E242" s="161">
        <v>0</v>
      </c>
      <c r="F242" s="1117" t="s">
        <v>53</v>
      </c>
      <c r="G242" s="160">
        <v>96.13</v>
      </c>
      <c r="H242" s="161" t="s">
        <v>38</v>
      </c>
      <c r="I242" s="159" t="s">
        <v>412</v>
      </c>
      <c r="J242" s="1118">
        <f>I242/9.81</f>
        <v>1529.9694189602446</v>
      </c>
      <c r="K242" s="159"/>
      <c r="L242" s="159"/>
      <c r="M242" s="160"/>
      <c r="N242" s="162"/>
      <c r="O242" s="163"/>
      <c r="P242" s="163"/>
      <c r="Q242" s="163"/>
      <c r="R242" s="162"/>
      <c r="S242" s="160" t="s">
        <v>38</v>
      </c>
      <c r="T242" s="159" t="s">
        <v>61</v>
      </c>
      <c r="U242" s="162" t="s">
        <v>44</v>
      </c>
      <c r="V242" s="162" t="s">
        <v>414</v>
      </c>
      <c r="W242" s="1120" t="s">
        <v>81</v>
      </c>
      <c r="X242" s="162"/>
      <c r="Y242" s="418" t="s">
        <v>47</v>
      </c>
      <c r="Z242" s="419" t="e">
        <f t="shared" si="104"/>
        <v>#VALUE!</v>
      </c>
      <c r="AA242" s="162"/>
      <c r="AB242" s="160"/>
      <c r="AC242" s="164">
        <v>880</v>
      </c>
      <c r="AD242" s="161" t="s">
        <v>38</v>
      </c>
      <c r="AE242" s="1121" t="s">
        <v>38</v>
      </c>
      <c r="AF242" s="526" t="s">
        <v>38</v>
      </c>
      <c r="AG242" s="557">
        <v>5.51</v>
      </c>
      <c r="AJ242" s="170" t="str">
        <f t="shared" si="105"/>
        <v>HL2510</v>
      </c>
    </row>
    <row r="243" spans="1:36" s="156" customFormat="1" ht="10.5" thickBot="1" x14ac:dyDescent="0.25">
      <c r="A243" s="1115">
        <v>1</v>
      </c>
      <c r="B243" s="998"/>
      <c r="C243" s="579" t="s">
        <v>50</v>
      </c>
      <c r="D243" s="892" t="s">
        <v>411</v>
      </c>
      <c r="E243" s="580">
        <v>1</v>
      </c>
      <c r="F243" s="651" t="s">
        <v>53</v>
      </c>
      <c r="G243" s="216">
        <v>96.13</v>
      </c>
      <c r="H243" s="581">
        <v>126</v>
      </c>
      <c r="I243" s="985" t="s">
        <v>412</v>
      </c>
      <c r="J243" s="583">
        <f>I243/9.81</f>
        <v>1529.9694189602446</v>
      </c>
      <c r="K243" s="582"/>
      <c r="L243" s="582"/>
      <c r="M243" s="216"/>
      <c r="N243" s="579"/>
      <c r="O243" s="584"/>
      <c r="P243" s="584"/>
      <c r="Q243" s="584"/>
      <c r="R243" s="579"/>
      <c r="S243" s="216" t="s">
        <v>38</v>
      </c>
      <c r="T243" s="582" t="s">
        <v>61</v>
      </c>
      <c r="U243" s="579" t="s">
        <v>44</v>
      </c>
      <c r="V243" s="579" t="s">
        <v>413</v>
      </c>
      <c r="W243" s="987" t="s">
        <v>46</v>
      </c>
      <c r="X243" s="813" t="s">
        <v>411</v>
      </c>
      <c r="Y243" s="429" t="s">
        <v>47</v>
      </c>
      <c r="Z243" s="427" t="e">
        <f t="shared" si="104"/>
        <v>#VALUE!</v>
      </c>
      <c r="AA243" s="579"/>
      <c r="AB243" s="216"/>
      <c r="AC243" s="585"/>
      <c r="AD243" s="586"/>
      <c r="AE243" s="587"/>
      <c r="AF243" s="597"/>
      <c r="AG243" s="597"/>
      <c r="AJ243" s="156" t="str">
        <f t="shared" si="105"/>
        <v>HL2509</v>
      </c>
    </row>
    <row r="244" spans="1:36" s="319" customFormat="1" ht="11.25" customHeight="1" thickBot="1" x14ac:dyDescent="0.25">
      <c r="A244" s="1129"/>
      <c r="B244" s="996"/>
      <c r="C244" s="320"/>
      <c r="D244" s="905"/>
      <c r="E244" s="324"/>
      <c r="F244" s="241"/>
      <c r="G244" s="246"/>
      <c r="H244" s="245"/>
      <c r="I244" s="241"/>
      <c r="J244" s="242"/>
      <c r="K244" s="241"/>
      <c r="L244" s="241"/>
      <c r="M244" s="246"/>
      <c r="N244" s="238"/>
      <c r="O244" s="248"/>
      <c r="P244" s="248"/>
      <c r="Q244" s="248"/>
      <c r="R244" s="238"/>
      <c r="S244" s="246"/>
      <c r="T244" s="241"/>
      <c r="U244" s="238"/>
      <c r="V244" s="238"/>
      <c r="W244" s="238"/>
      <c r="X244" s="804"/>
      <c r="Y244" s="415"/>
      <c r="Z244" s="417"/>
      <c r="AA244" s="238"/>
      <c r="AB244" s="246"/>
      <c r="AC244" s="316"/>
      <c r="AD244" s="251"/>
      <c r="AE244" s="252"/>
      <c r="AF244" s="254"/>
      <c r="AG244" s="254"/>
      <c r="AJ244" s="255"/>
    </row>
    <row r="245" spans="1:36" s="156" customFormat="1" ht="12" customHeight="1" thickBot="1" x14ac:dyDescent="0.25">
      <c r="A245" s="1115">
        <v>1</v>
      </c>
      <c r="B245" s="1113">
        <v>313424</v>
      </c>
      <c r="C245" s="151"/>
      <c r="D245" s="897" t="s">
        <v>415</v>
      </c>
      <c r="E245" s="148">
        <v>1</v>
      </c>
      <c r="F245" s="149" t="s">
        <v>416</v>
      </c>
      <c r="G245" s="150">
        <v>10</v>
      </c>
      <c r="H245" s="148">
        <v>122</v>
      </c>
      <c r="I245" s="149" t="s">
        <v>417</v>
      </c>
      <c r="J245" s="440">
        <f t="shared" ref="J245:J248" si="106">I245/9.81</f>
        <v>249.94903160040772</v>
      </c>
      <c r="K245" s="149"/>
      <c r="L245" s="149"/>
      <c r="M245" s="150"/>
      <c r="N245" s="151"/>
      <c r="O245" s="152"/>
      <c r="P245" s="152"/>
      <c r="Q245" s="152"/>
      <c r="R245" s="151"/>
      <c r="S245" s="150">
        <v>10</v>
      </c>
      <c r="T245" s="149" t="s">
        <v>61</v>
      </c>
      <c r="U245" s="151" t="s">
        <v>44</v>
      </c>
      <c r="V245" s="151" t="s">
        <v>418</v>
      </c>
      <c r="W245" s="151"/>
      <c r="X245" s="151"/>
      <c r="Y245" s="429" t="s">
        <v>47</v>
      </c>
      <c r="Z245" s="427" t="e">
        <f t="shared" si="101"/>
        <v>#VALUE!</v>
      </c>
      <c r="AA245" s="151"/>
      <c r="AB245" s="150">
        <v>1</v>
      </c>
      <c r="AC245" s="153">
        <v>55</v>
      </c>
      <c r="AD245" s="154">
        <v>68</v>
      </c>
      <c r="AE245" s="155">
        <v>6000</v>
      </c>
      <c r="AF245" s="264"/>
      <c r="AG245" s="441"/>
      <c r="AJ245" s="156" t="str">
        <f t="shared" si="82"/>
        <v>HL2432</v>
      </c>
    </row>
    <row r="246" spans="1:36" s="156" customFormat="1" ht="12" customHeight="1" thickBot="1" x14ac:dyDescent="0.25">
      <c r="A246" s="1115">
        <v>1</v>
      </c>
      <c r="B246" s="1113">
        <v>313424</v>
      </c>
      <c r="C246" s="151"/>
      <c r="D246" s="897" t="s">
        <v>415</v>
      </c>
      <c r="E246" s="148">
        <v>1</v>
      </c>
      <c r="F246" s="149" t="s">
        <v>416</v>
      </c>
      <c r="G246" s="150">
        <v>10</v>
      </c>
      <c r="H246" s="148">
        <v>122</v>
      </c>
      <c r="I246" s="149" t="s">
        <v>417</v>
      </c>
      <c r="J246" s="440">
        <f t="shared" si="106"/>
        <v>249.94903160040772</v>
      </c>
      <c r="K246" s="149"/>
      <c r="L246" s="149"/>
      <c r="M246" s="150"/>
      <c r="N246" s="151"/>
      <c r="O246" s="152"/>
      <c r="P246" s="152"/>
      <c r="Q246" s="152"/>
      <c r="R246" s="151"/>
      <c r="S246" s="150">
        <v>10</v>
      </c>
      <c r="T246" s="149" t="s">
        <v>61</v>
      </c>
      <c r="U246" s="151" t="s">
        <v>44</v>
      </c>
      <c r="V246" s="151" t="s">
        <v>419</v>
      </c>
      <c r="W246" s="151"/>
      <c r="X246" s="151"/>
      <c r="Y246" s="429" t="s">
        <v>47</v>
      </c>
      <c r="Z246" s="427" t="e">
        <f t="shared" si="101"/>
        <v>#VALUE!</v>
      </c>
      <c r="AA246" s="151"/>
      <c r="AB246" s="150">
        <v>1</v>
      </c>
      <c r="AC246" s="153">
        <v>55</v>
      </c>
      <c r="AD246" s="154">
        <v>68</v>
      </c>
      <c r="AE246" s="155">
        <v>6000</v>
      </c>
      <c r="AF246" s="264"/>
      <c r="AG246" s="441"/>
      <c r="AJ246" s="156" t="str">
        <f t="shared" si="82"/>
        <v>HL2433</v>
      </c>
    </row>
    <row r="247" spans="1:36" s="156" customFormat="1" ht="12" customHeight="1" thickBot="1" x14ac:dyDescent="0.25">
      <c r="A247" s="1115">
        <v>1</v>
      </c>
      <c r="B247" s="1113">
        <v>313424</v>
      </c>
      <c r="C247" s="151"/>
      <c r="D247" s="897" t="s">
        <v>415</v>
      </c>
      <c r="E247" s="148">
        <v>1</v>
      </c>
      <c r="F247" s="149" t="s">
        <v>416</v>
      </c>
      <c r="G247" s="150">
        <v>10</v>
      </c>
      <c r="H247" s="148">
        <v>122</v>
      </c>
      <c r="I247" s="149" t="s">
        <v>417</v>
      </c>
      <c r="J247" s="440">
        <f t="shared" si="106"/>
        <v>249.94903160040772</v>
      </c>
      <c r="K247" s="149"/>
      <c r="L247" s="149"/>
      <c r="M247" s="150"/>
      <c r="N247" s="151"/>
      <c r="O247" s="152"/>
      <c r="P247" s="152"/>
      <c r="Q247" s="152"/>
      <c r="R247" s="151"/>
      <c r="S247" s="150">
        <v>10</v>
      </c>
      <c r="T247" s="149" t="s">
        <v>61</v>
      </c>
      <c r="U247" s="151" t="s">
        <v>44</v>
      </c>
      <c r="V247" s="151" t="s">
        <v>420</v>
      </c>
      <c r="W247" s="151"/>
      <c r="X247" s="151"/>
      <c r="Y247" s="429" t="s">
        <v>47</v>
      </c>
      <c r="Z247" s="427" t="e">
        <f t="shared" si="101"/>
        <v>#VALUE!</v>
      </c>
      <c r="AA247" s="151"/>
      <c r="AB247" s="150">
        <v>1</v>
      </c>
      <c r="AC247" s="153">
        <v>55</v>
      </c>
      <c r="AD247" s="154">
        <v>68</v>
      </c>
      <c r="AE247" s="155">
        <v>6000</v>
      </c>
      <c r="AF247" s="264"/>
      <c r="AG247" s="441"/>
      <c r="AJ247" s="156" t="str">
        <f t="shared" si="82"/>
        <v>HL2434</v>
      </c>
    </row>
    <row r="248" spans="1:36" s="156" customFormat="1" ht="12" customHeight="1" thickBot="1" x14ac:dyDescent="0.25">
      <c r="A248" s="1115">
        <v>1</v>
      </c>
      <c r="B248" s="1113">
        <v>313424</v>
      </c>
      <c r="C248" s="151"/>
      <c r="D248" s="897" t="s">
        <v>415</v>
      </c>
      <c r="E248" s="148">
        <v>1</v>
      </c>
      <c r="F248" s="149" t="s">
        <v>416</v>
      </c>
      <c r="G248" s="150">
        <v>10</v>
      </c>
      <c r="H248" s="148">
        <v>122</v>
      </c>
      <c r="I248" s="149" t="s">
        <v>417</v>
      </c>
      <c r="J248" s="627">
        <f t="shared" si="106"/>
        <v>249.94903160040772</v>
      </c>
      <c r="K248" s="149"/>
      <c r="L248" s="149"/>
      <c r="M248" s="150"/>
      <c r="N248" s="151"/>
      <c r="O248" s="152"/>
      <c r="P248" s="152"/>
      <c r="Q248" s="152"/>
      <c r="R248" s="151"/>
      <c r="S248" s="150">
        <v>10</v>
      </c>
      <c r="T248" s="149" t="s">
        <v>61</v>
      </c>
      <c r="U248" s="151" t="s">
        <v>44</v>
      </c>
      <c r="V248" s="151" t="s">
        <v>421</v>
      </c>
      <c r="W248" s="151"/>
      <c r="X248" s="151"/>
      <c r="Y248" s="429" t="s">
        <v>47</v>
      </c>
      <c r="Z248" s="427" t="e">
        <f t="shared" si="101"/>
        <v>#VALUE!</v>
      </c>
      <c r="AA248" s="151"/>
      <c r="AB248" s="150">
        <v>1</v>
      </c>
      <c r="AC248" s="628">
        <v>55</v>
      </c>
      <c r="AD248" s="154">
        <v>68</v>
      </c>
      <c r="AE248" s="155">
        <v>6000</v>
      </c>
      <c r="AF248" s="264"/>
      <c r="AG248" s="441"/>
      <c r="AJ248" s="156" t="str">
        <f t="shared" si="82"/>
        <v>HL2435</v>
      </c>
    </row>
    <row r="249" spans="1:36" ht="10.5" thickBot="1" x14ac:dyDescent="0.25">
      <c r="A249" s="1115">
        <v>1</v>
      </c>
      <c r="B249" s="1113">
        <v>313424</v>
      </c>
      <c r="C249" s="579" t="s">
        <v>50</v>
      </c>
      <c r="D249" s="892" t="s">
        <v>415</v>
      </c>
      <c r="E249" s="580">
        <v>4</v>
      </c>
      <c r="F249" s="582" t="s">
        <v>53</v>
      </c>
      <c r="G249" s="216">
        <v>10</v>
      </c>
      <c r="H249" s="581">
        <v>122</v>
      </c>
      <c r="I249" s="582" t="s">
        <v>417</v>
      </c>
      <c r="J249" s="583">
        <f>I249/9.81</f>
        <v>249.94903160040772</v>
      </c>
      <c r="K249" s="582"/>
      <c r="L249" s="582"/>
      <c r="M249" s="216"/>
      <c r="N249" s="579"/>
      <c r="O249" s="584"/>
      <c r="P249" s="584"/>
      <c r="Q249" s="584"/>
      <c r="R249" s="579"/>
      <c r="S249" s="216">
        <v>10</v>
      </c>
      <c r="T249" s="582" t="s">
        <v>61</v>
      </c>
      <c r="U249" s="579" t="s">
        <v>44</v>
      </c>
      <c r="V249" s="579" t="s">
        <v>422</v>
      </c>
      <c r="W249" s="579" t="s">
        <v>423</v>
      </c>
      <c r="X249" s="499" t="s">
        <v>415</v>
      </c>
      <c r="Y249" s="429" t="s">
        <v>47</v>
      </c>
      <c r="Z249" s="427" t="e">
        <f t="shared" si="101"/>
        <v>#VALUE!</v>
      </c>
      <c r="AA249" s="239"/>
      <c r="AB249" s="257"/>
      <c r="AC249" s="585">
        <v>55</v>
      </c>
      <c r="AD249" s="261"/>
      <c r="AE249" s="262"/>
      <c r="AF249" s="263"/>
      <c r="AG249" s="263"/>
      <c r="AJ249" s="255" t="str">
        <f t="shared" si="82"/>
        <v>HL2432-2435</v>
      </c>
    </row>
    <row r="250" spans="1:36" s="319" customFormat="1" ht="11.25" customHeight="1" thickBot="1" x14ac:dyDescent="0.25">
      <c r="A250" s="1129"/>
      <c r="B250" s="996"/>
      <c r="C250" s="320"/>
      <c r="D250" s="905"/>
      <c r="E250" s="324"/>
      <c r="F250" s="241"/>
      <c r="G250" s="246"/>
      <c r="H250" s="245"/>
      <c r="I250" s="241"/>
      <c r="J250" s="242"/>
      <c r="K250" s="241"/>
      <c r="L250" s="241"/>
      <c r="M250" s="246"/>
      <c r="N250" s="238"/>
      <c r="O250" s="248"/>
      <c r="P250" s="248"/>
      <c r="Q250" s="248"/>
      <c r="R250" s="238"/>
      <c r="S250" s="246"/>
      <c r="T250" s="241"/>
      <c r="U250" s="238"/>
      <c r="V250" s="238"/>
      <c r="W250" s="238"/>
      <c r="X250" s="804"/>
      <c r="Y250" s="415"/>
      <c r="Z250" s="417" t="s">
        <v>38</v>
      </c>
      <c r="AA250" s="238"/>
      <c r="AB250" s="246"/>
      <c r="AC250" s="316"/>
      <c r="AD250" s="251"/>
      <c r="AE250" s="252"/>
      <c r="AF250" s="254"/>
      <c r="AG250" s="254"/>
      <c r="AJ250" s="255"/>
    </row>
    <row r="251" spans="1:36" s="156" customFormat="1" ht="10.5" thickBot="1" x14ac:dyDescent="0.25">
      <c r="A251" s="1115">
        <v>1</v>
      </c>
      <c r="B251" s="1126">
        <v>307077</v>
      </c>
      <c r="C251" s="151"/>
      <c r="D251" s="897" t="s">
        <v>424</v>
      </c>
      <c r="E251" s="148">
        <v>1</v>
      </c>
      <c r="F251" s="650" t="s">
        <v>53</v>
      </c>
      <c r="G251" s="150">
        <v>46</v>
      </c>
      <c r="H251" s="148">
        <v>120</v>
      </c>
      <c r="I251" s="149" t="s">
        <v>425</v>
      </c>
      <c r="J251" s="440">
        <f t="shared" ref="J251" si="107">I251/9.81</f>
        <v>1360.0407747196737</v>
      </c>
      <c r="K251" s="149"/>
      <c r="L251" s="149"/>
      <c r="M251" s="150"/>
      <c r="N251" s="151"/>
      <c r="O251" s="152"/>
      <c r="P251" s="152"/>
      <c r="Q251" s="152"/>
      <c r="R251" s="151"/>
      <c r="S251" s="150">
        <v>22.5</v>
      </c>
      <c r="T251" s="149" t="s">
        <v>61</v>
      </c>
      <c r="U251" s="151" t="s">
        <v>44</v>
      </c>
      <c r="V251" s="151" t="s">
        <v>426</v>
      </c>
      <c r="W251" s="151" t="s">
        <v>427</v>
      </c>
      <c r="X251" s="811"/>
      <c r="Y251" s="415">
        <v>44544</v>
      </c>
      <c r="Z251" s="1019">
        <f>Y251+365</f>
        <v>44909</v>
      </c>
      <c r="AA251" s="416">
        <f>Z251+1825</f>
        <v>46734</v>
      </c>
      <c r="AB251" s="150">
        <v>2.5</v>
      </c>
      <c r="AC251" s="153">
        <f>AG251*G251</f>
        <v>325.68</v>
      </c>
      <c r="AD251" s="154">
        <v>366</v>
      </c>
      <c r="AE251" s="155">
        <v>20475</v>
      </c>
      <c r="AF251" s="264" t="s">
        <v>428</v>
      </c>
      <c r="AG251" s="441">
        <v>7.08</v>
      </c>
      <c r="AJ251" s="156" t="str">
        <f t="shared" ref="AJ251:AJ253" si="108">CONCATENATE(U251,AK251,V251)</f>
        <v>HL2400</v>
      </c>
    </row>
    <row r="252" spans="1:36" s="156" customFormat="1" ht="10.5" thickBot="1" x14ac:dyDescent="0.25">
      <c r="A252" s="1115">
        <v>1</v>
      </c>
      <c r="B252" s="1127">
        <v>307077</v>
      </c>
      <c r="C252" s="151"/>
      <c r="D252" s="897" t="s">
        <v>424</v>
      </c>
      <c r="E252" s="148">
        <v>1</v>
      </c>
      <c r="F252" s="650" t="s">
        <v>53</v>
      </c>
      <c r="G252" s="150">
        <v>46</v>
      </c>
      <c r="H252" s="148">
        <v>120</v>
      </c>
      <c r="I252" s="149" t="s">
        <v>425</v>
      </c>
      <c r="J252" s="627">
        <f>I252/9.81</f>
        <v>1360.0407747196737</v>
      </c>
      <c r="K252" s="149"/>
      <c r="L252" s="149"/>
      <c r="M252" s="150"/>
      <c r="N252" s="151"/>
      <c r="O252" s="152"/>
      <c r="P252" s="152"/>
      <c r="Q252" s="152"/>
      <c r="R252" s="151"/>
      <c r="S252" s="150">
        <v>22.5</v>
      </c>
      <c r="T252" s="149" t="s">
        <v>61</v>
      </c>
      <c r="U252" s="151" t="s">
        <v>44</v>
      </c>
      <c r="V252" s="151" t="s">
        <v>429</v>
      </c>
      <c r="W252" s="151" t="s">
        <v>427</v>
      </c>
      <c r="X252" s="151"/>
      <c r="Y252" s="415">
        <v>44544</v>
      </c>
      <c r="Z252" s="1019">
        <f>Y252+365</f>
        <v>44909</v>
      </c>
      <c r="AA252" s="416">
        <f t="shared" ref="AA252:AA257" si="109">Z252+1825</f>
        <v>46734</v>
      </c>
      <c r="AB252" s="150">
        <v>2.5</v>
      </c>
      <c r="AC252" s="153">
        <f>AG252*G252</f>
        <v>325.68</v>
      </c>
      <c r="AD252" s="154">
        <v>366</v>
      </c>
      <c r="AE252" s="155">
        <v>20475</v>
      </c>
      <c r="AF252" s="264" t="s">
        <v>430</v>
      </c>
      <c r="AG252" s="441">
        <v>7.08</v>
      </c>
      <c r="AJ252" s="156" t="str">
        <f t="shared" si="108"/>
        <v>HL2401</v>
      </c>
    </row>
    <row r="253" spans="1:36" s="156" customFormat="1" ht="10.5" thickBot="1" x14ac:dyDescent="0.25">
      <c r="A253" s="1115">
        <v>1</v>
      </c>
      <c r="B253" s="1127">
        <v>307077</v>
      </c>
      <c r="C253" s="579" t="s">
        <v>50</v>
      </c>
      <c r="D253" s="892" t="s">
        <v>424</v>
      </c>
      <c r="E253" s="580">
        <v>2</v>
      </c>
      <c r="F253" s="651" t="s">
        <v>53</v>
      </c>
      <c r="G253" s="216" t="s">
        <v>431</v>
      </c>
      <c r="H253" s="581">
        <v>120</v>
      </c>
      <c r="I253" s="582" t="s">
        <v>425</v>
      </c>
      <c r="J253" s="583">
        <f>I253/9.81</f>
        <v>1360.0407747196737</v>
      </c>
      <c r="K253" s="582"/>
      <c r="L253" s="582"/>
      <c r="M253" s="216"/>
      <c r="N253" s="579"/>
      <c r="O253" s="584"/>
      <c r="P253" s="584"/>
      <c r="Q253" s="584"/>
      <c r="R253" s="579"/>
      <c r="S253" s="216">
        <f>SUM(S251:S252)/2</f>
        <v>22.5</v>
      </c>
      <c r="T253" s="582" t="s">
        <v>61</v>
      </c>
      <c r="U253" s="579" t="s">
        <v>44</v>
      </c>
      <c r="V253" s="579" t="s">
        <v>432</v>
      </c>
      <c r="W253" s="579" t="s">
        <v>433</v>
      </c>
      <c r="X253" s="813" t="s">
        <v>434</v>
      </c>
      <c r="Y253" s="415">
        <v>44544</v>
      </c>
      <c r="Z253" s="1019">
        <f>Y253+365</f>
        <v>44909</v>
      </c>
      <c r="AA253" s="416">
        <f t="shared" si="109"/>
        <v>46734</v>
      </c>
      <c r="AB253" s="216"/>
      <c r="AC253" s="585"/>
      <c r="AD253" s="586"/>
      <c r="AE253" s="587"/>
      <c r="AF253" s="597"/>
      <c r="AG253" s="597"/>
      <c r="AJ253" s="156" t="str">
        <f t="shared" si="108"/>
        <v>HL2400-2401</v>
      </c>
    </row>
    <row r="254" spans="1:36" s="319" customFormat="1" ht="11.25" customHeight="1" thickBot="1" x14ac:dyDescent="0.25">
      <c r="A254" s="1129"/>
      <c r="B254" s="1112"/>
      <c r="C254" s="320"/>
      <c r="D254" s="905"/>
      <c r="E254" s="324"/>
      <c r="F254" s="241"/>
      <c r="G254" s="246"/>
      <c r="H254" s="245"/>
      <c r="I254" s="241"/>
      <c r="J254" s="242"/>
      <c r="K254" s="241"/>
      <c r="L254" s="241"/>
      <c r="M254" s="246"/>
      <c r="N254" s="238"/>
      <c r="O254" s="248"/>
      <c r="P254" s="248"/>
      <c r="Q254" s="248"/>
      <c r="R254" s="238"/>
      <c r="S254" s="246"/>
      <c r="T254" s="241"/>
      <c r="U254" s="238"/>
      <c r="V254" s="238"/>
      <c r="W254" s="238"/>
      <c r="X254" s="804"/>
      <c r="Y254" s="415"/>
      <c r="Z254" s="417" t="s">
        <v>38</v>
      </c>
      <c r="AA254" s="238"/>
      <c r="AB254" s="246"/>
      <c r="AC254" s="316"/>
      <c r="AD254" s="251"/>
      <c r="AE254" s="252"/>
      <c r="AF254" s="254"/>
      <c r="AG254" s="254"/>
      <c r="AJ254" s="255"/>
    </row>
    <row r="255" spans="1:36" ht="10.5" thickBot="1" x14ac:dyDescent="0.25">
      <c r="A255" s="1115">
        <v>1</v>
      </c>
      <c r="B255" s="1113">
        <v>307079</v>
      </c>
      <c r="C255" s="238"/>
      <c r="D255" s="904" t="s">
        <v>434</v>
      </c>
      <c r="E255" s="245">
        <v>1</v>
      </c>
      <c r="F255" s="523" t="s">
        <v>53</v>
      </c>
      <c r="G255" s="246">
        <v>42.39</v>
      </c>
      <c r="H255" s="245">
        <v>120</v>
      </c>
      <c r="I255" s="241" t="s">
        <v>425</v>
      </c>
      <c r="J255" s="247">
        <f t="shared" ref="J255" si="110">I255/9.81</f>
        <v>1360.0407747196737</v>
      </c>
      <c r="K255" s="241"/>
      <c r="L255" s="241"/>
      <c r="M255" s="246"/>
      <c r="N255" s="238"/>
      <c r="O255" s="248"/>
      <c r="P255" s="248"/>
      <c r="Q255" s="248"/>
      <c r="R255" s="238"/>
      <c r="S255" s="246">
        <v>20.93</v>
      </c>
      <c r="T255" s="241" t="s">
        <v>61</v>
      </c>
      <c r="U255" s="238" t="s">
        <v>44</v>
      </c>
      <c r="V255" s="238" t="s">
        <v>435</v>
      </c>
      <c r="W255" s="238" t="s">
        <v>142</v>
      </c>
      <c r="X255" s="801"/>
      <c r="Y255" s="415">
        <v>44308</v>
      </c>
      <c r="Z255" s="417">
        <f>Y255+365</f>
        <v>44673</v>
      </c>
      <c r="AA255" s="416">
        <f t="shared" si="109"/>
        <v>46498</v>
      </c>
      <c r="AB255" s="246">
        <v>2.5</v>
      </c>
      <c r="AC255" s="250">
        <f>AG255*G255</f>
        <v>300.12119999999999</v>
      </c>
      <c r="AD255" s="251">
        <v>366</v>
      </c>
      <c r="AE255" s="252">
        <v>20475</v>
      </c>
      <c r="AF255" s="253" t="s">
        <v>428</v>
      </c>
      <c r="AG255" s="254">
        <v>7.08</v>
      </c>
      <c r="AJ255" s="255" t="str">
        <f t="shared" ref="AJ255:AJ257" si="111">CONCATENATE(U255,AK255,V255)</f>
        <v>HL2353</v>
      </c>
    </row>
    <row r="256" spans="1:36" ht="10.5" thickBot="1" x14ac:dyDescent="0.25">
      <c r="A256" s="1115">
        <v>1</v>
      </c>
      <c r="B256" s="1113">
        <v>307079</v>
      </c>
      <c r="C256" s="238"/>
      <c r="D256" s="904" t="s">
        <v>434</v>
      </c>
      <c r="E256" s="245">
        <v>1</v>
      </c>
      <c r="F256" s="523" t="s">
        <v>53</v>
      </c>
      <c r="G256" s="246">
        <v>42.39</v>
      </c>
      <c r="H256" s="245">
        <v>120</v>
      </c>
      <c r="I256" s="241" t="s">
        <v>425</v>
      </c>
      <c r="J256" s="802">
        <f>I256/9.81</f>
        <v>1360.0407747196737</v>
      </c>
      <c r="K256" s="241"/>
      <c r="L256" s="241"/>
      <c r="M256" s="246"/>
      <c r="N256" s="238"/>
      <c r="O256" s="248"/>
      <c r="P256" s="248"/>
      <c r="Q256" s="248"/>
      <c r="R256" s="238"/>
      <c r="S256" s="246">
        <v>20.98</v>
      </c>
      <c r="T256" s="241" t="s">
        <v>61</v>
      </c>
      <c r="U256" s="238" t="s">
        <v>44</v>
      </c>
      <c r="V256" s="238" t="s">
        <v>436</v>
      </c>
      <c r="W256" s="238" t="s">
        <v>142</v>
      </c>
      <c r="X256" s="238"/>
      <c r="Y256" s="415">
        <v>44308</v>
      </c>
      <c r="Z256" s="417">
        <f>Y256+365</f>
        <v>44673</v>
      </c>
      <c r="AA256" s="416">
        <f t="shared" si="109"/>
        <v>46498</v>
      </c>
      <c r="AB256" s="246">
        <v>2.5</v>
      </c>
      <c r="AC256" s="250">
        <f>AG256*G256</f>
        <v>300.12119999999999</v>
      </c>
      <c r="AD256" s="251">
        <v>366</v>
      </c>
      <c r="AE256" s="252">
        <v>20475</v>
      </c>
      <c r="AF256" s="253" t="s">
        <v>430</v>
      </c>
      <c r="AG256" s="254">
        <v>7.08</v>
      </c>
      <c r="AJ256" s="255" t="str">
        <f t="shared" si="111"/>
        <v>HL2354</v>
      </c>
    </row>
    <row r="257" spans="1:36" ht="10.5" thickBot="1" x14ac:dyDescent="0.25">
      <c r="A257" s="1115">
        <v>1</v>
      </c>
      <c r="B257" s="1114">
        <v>307079</v>
      </c>
      <c r="C257" s="239" t="s">
        <v>50</v>
      </c>
      <c r="D257" s="892" t="s">
        <v>434</v>
      </c>
      <c r="E257" s="256">
        <v>2</v>
      </c>
      <c r="F257" s="524" t="s">
        <v>53</v>
      </c>
      <c r="G257" s="257">
        <v>42.39</v>
      </c>
      <c r="H257" s="258">
        <v>120</v>
      </c>
      <c r="I257" s="240" t="s">
        <v>425</v>
      </c>
      <c r="J257" s="489">
        <f>I257/9.81</f>
        <v>1360.0407747196737</v>
      </c>
      <c r="K257" s="240"/>
      <c r="L257" s="240"/>
      <c r="M257" s="257"/>
      <c r="N257" s="239"/>
      <c r="O257" s="259"/>
      <c r="P257" s="259"/>
      <c r="Q257" s="259"/>
      <c r="R257" s="239"/>
      <c r="S257" s="257">
        <f>SUM(S255:S256)/2</f>
        <v>20.954999999999998</v>
      </c>
      <c r="T257" s="240" t="s">
        <v>61</v>
      </c>
      <c r="U257" s="239" t="s">
        <v>44</v>
      </c>
      <c r="V257" s="239" t="s">
        <v>437</v>
      </c>
      <c r="W257" s="239" t="s">
        <v>162</v>
      </c>
      <c r="X257" s="780" t="s">
        <v>434</v>
      </c>
      <c r="Y257" s="415">
        <v>44308</v>
      </c>
      <c r="Z257" s="417">
        <f>Y257+365</f>
        <v>44673</v>
      </c>
      <c r="AA257" s="416">
        <f t="shared" si="109"/>
        <v>46498</v>
      </c>
      <c r="AB257" s="257"/>
      <c r="AC257" s="260"/>
      <c r="AD257" s="261"/>
      <c r="AE257" s="262"/>
      <c r="AF257" s="263"/>
      <c r="AG257" s="263"/>
      <c r="AJ257" s="255" t="str">
        <f t="shared" si="111"/>
        <v>HL2353-2354</v>
      </c>
    </row>
    <row r="258" spans="1:36" s="319" customFormat="1" ht="11.25" customHeight="1" thickBot="1" x14ac:dyDescent="0.25">
      <c r="A258" s="1129"/>
      <c r="B258" s="996"/>
      <c r="C258" s="320"/>
      <c r="D258" s="905"/>
      <c r="E258" s="324"/>
      <c r="F258" s="241"/>
      <c r="G258" s="246"/>
      <c r="H258" s="245"/>
      <c r="I258" s="241"/>
      <c r="J258" s="814"/>
      <c r="K258" s="241"/>
      <c r="L258" s="241"/>
      <c r="M258" s="246"/>
      <c r="N258" s="238"/>
      <c r="O258" s="248"/>
      <c r="P258" s="248"/>
      <c r="Q258" s="248"/>
      <c r="R258" s="238"/>
      <c r="S258" s="246"/>
      <c r="T258" s="241"/>
      <c r="U258" s="238"/>
      <c r="V258" s="238"/>
      <c r="W258" s="238"/>
      <c r="X258" s="804"/>
      <c r="Y258" s="415"/>
      <c r="Z258" s="417" t="s">
        <v>38</v>
      </c>
      <c r="AA258" s="238"/>
      <c r="AB258" s="246"/>
      <c r="AC258" s="316"/>
      <c r="AD258" s="251"/>
      <c r="AE258" s="252"/>
      <c r="AF258" s="254"/>
      <c r="AG258" s="254"/>
      <c r="AJ258" s="255"/>
    </row>
    <row r="259" spans="1:36" s="649" customFormat="1" ht="11.25" customHeight="1" thickBot="1" x14ac:dyDescent="0.35">
      <c r="A259" s="1115">
        <v>1</v>
      </c>
      <c r="B259" s="1122">
        <v>313200</v>
      </c>
      <c r="C259" s="748"/>
      <c r="D259" s="749" t="s">
        <v>438</v>
      </c>
      <c r="E259" s="750">
        <v>1</v>
      </c>
      <c r="F259" s="749" t="s">
        <v>40</v>
      </c>
      <c r="G259" s="751">
        <v>41.09</v>
      </c>
      <c r="H259" s="750">
        <v>120</v>
      </c>
      <c r="I259" s="749" t="s">
        <v>439</v>
      </c>
      <c r="J259" s="752">
        <f>I259/9.81</f>
        <v>1286.0346585117227</v>
      </c>
      <c r="K259" s="753" t="s">
        <v>234</v>
      </c>
      <c r="L259" s="749"/>
      <c r="M259" s="751"/>
      <c r="N259" s="748"/>
      <c r="O259" s="754"/>
      <c r="P259" s="754"/>
      <c r="Q259" s="754"/>
      <c r="R259" s="748"/>
      <c r="S259" s="751" t="s">
        <v>38</v>
      </c>
      <c r="T259" s="749" t="s">
        <v>61</v>
      </c>
      <c r="U259" s="748" t="s">
        <v>44</v>
      </c>
      <c r="V259" s="748" t="s">
        <v>440</v>
      </c>
      <c r="W259" s="761" t="s">
        <v>237</v>
      </c>
      <c r="X259" s="748"/>
      <c r="Y259" s="755">
        <v>44068</v>
      </c>
      <c r="Z259" s="644">
        <f t="shared" ref="Z259:Z260" si="112">Y259+366</f>
        <v>44434</v>
      </c>
      <c r="AA259" s="748"/>
      <c r="AB259" s="751"/>
      <c r="AC259" s="815">
        <f>G259*AG259</f>
        <v>2019.9844000000001</v>
      </c>
      <c r="AD259" s="758">
        <v>300</v>
      </c>
      <c r="AE259" s="759"/>
      <c r="AF259" s="789" t="s">
        <v>441</v>
      </c>
      <c r="AG259" s="760">
        <v>49.16</v>
      </c>
      <c r="AJ259" s="649" t="str">
        <f t="shared" ref="AJ259:AJ260" si="113">CONCATENATE(U259,AK259,V259)</f>
        <v>HL2113</v>
      </c>
    </row>
    <row r="260" spans="1:36" s="649" customFormat="1" ht="11.25" customHeight="1" thickBot="1" x14ac:dyDescent="0.35">
      <c r="A260" s="1115">
        <v>1</v>
      </c>
      <c r="B260" s="1122">
        <v>313200</v>
      </c>
      <c r="C260" s="761" t="s">
        <v>50</v>
      </c>
      <c r="D260" s="892" t="s">
        <v>438</v>
      </c>
      <c r="E260" s="762">
        <v>1</v>
      </c>
      <c r="F260" s="763" t="s">
        <v>40</v>
      </c>
      <c r="G260" s="764">
        <v>41.09</v>
      </c>
      <c r="H260" s="765">
        <v>120</v>
      </c>
      <c r="I260" s="763" t="s">
        <v>439</v>
      </c>
      <c r="J260" s="766">
        <f>I260/9.81</f>
        <v>1286.0346585117227</v>
      </c>
      <c r="K260" s="767" t="s">
        <v>234</v>
      </c>
      <c r="L260" s="763"/>
      <c r="M260" s="764"/>
      <c r="N260" s="761"/>
      <c r="O260" s="768"/>
      <c r="P260" s="768"/>
      <c r="Q260" s="768"/>
      <c r="R260" s="761"/>
      <c r="S260" s="764" t="s">
        <v>38</v>
      </c>
      <c r="T260" s="763" t="s">
        <v>61</v>
      </c>
      <c r="U260" s="761" t="s">
        <v>44</v>
      </c>
      <c r="V260" s="761" t="s">
        <v>440</v>
      </c>
      <c r="W260" s="761" t="s">
        <v>237</v>
      </c>
      <c r="X260" s="761" t="s">
        <v>438</v>
      </c>
      <c r="Y260" s="755">
        <v>44068</v>
      </c>
      <c r="Z260" s="644">
        <f t="shared" si="112"/>
        <v>44434</v>
      </c>
      <c r="AA260" s="761"/>
      <c r="AB260" s="764"/>
      <c r="AC260" s="815"/>
      <c r="AD260" s="770">
        <v>300</v>
      </c>
      <c r="AE260" s="771"/>
      <c r="AF260" s="772"/>
      <c r="AG260" s="772"/>
      <c r="AJ260" s="649" t="str">
        <f t="shared" si="113"/>
        <v>HL2113</v>
      </c>
    </row>
    <row r="261" spans="1:36" s="319" customFormat="1" ht="10.5" thickBot="1" x14ac:dyDescent="0.25">
      <c r="A261" s="1129"/>
      <c r="B261" s="996"/>
      <c r="C261" s="320"/>
      <c r="D261" s="905"/>
      <c r="E261" s="324"/>
      <c r="F261" s="241"/>
      <c r="G261" s="246"/>
      <c r="H261" s="245"/>
      <c r="I261" s="241"/>
      <c r="J261" s="242"/>
      <c r="K261" s="241"/>
      <c r="L261" s="241"/>
      <c r="M261" s="246"/>
      <c r="N261" s="238"/>
      <c r="O261" s="248"/>
      <c r="P261" s="248"/>
      <c r="Q261" s="248"/>
      <c r="R261" s="238"/>
      <c r="S261" s="246"/>
      <c r="T261" s="241"/>
      <c r="U261" s="238"/>
      <c r="V261" s="238"/>
      <c r="W261" s="238"/>
      <c r="X261" s="803"/>
      <c r="Y261" s="415"/>
      <c r="Z261" s="416" t="s">
        <v>38</v>
      </c>
      <c r="AA261" s="238"/>
      <c r="AB261" s="246"/>
      <c r="AC261" s="316"/>
      <c r="AD261" s="251"/>
      <c r="AE261" s="252"/>
      <c r="AF261" s="245"/>
      <c r="AG261" s="254"/>
      <c r="AJ261" s="255" t="str">
        <f t="shared" si="82"/>
        <v/>
      </c>
    </row>
    <row r="262" spans="1:36" ht="10.5" thickBot="1" x14ac:dyDescent="0.25">
      <c r="A262" s="1115">
        <v>1</v>
      </c>
      <c r="B262" s="1113">
        <v>313149</v>
      </c>
      <c r="C262" s="238"/>
      <c r="D262" s="904" t="s">
        <v>442</v>
      </c>
      <c r="E262" s="245">
        <v>1</v>
      </c>
      <c r="F262" s="241" t="s">
        <v>40</v>
      </c>
      <c r="G262" s="246">
        <v>40.433</v>
      </c>
      <c r="H262" s="245">
        <v>120</v>
      </c>
      <c r="I262" s="241" t="s">
        <v>439</v>
      </c>
      <c r="J262" s="247">
        <f>I262/9.81</f>
        <v>1286.0346585117227</v>
      </c>
      <c r="K262" s="241" t="s">
        <v>443</v>
      </c>
      <c r="L262" s="241"/>
      <c r="M262" s="246"/>
      <c r="N262" s="238"/>
      <c r="O262" s="248"/>
      <c r="P262" s="248"/>
      <c r="Q262" s="248"/>
      <c r="R262" s="238"/>
      <c r="S262" s="246" t="s">
        <v>38</v>
      </c>
      <c r="T262" s="241" t="s">
        <v>61</v>
      </c>
      <c r="U262" s="238" t="s">
        <v>44</v>
      </c>
      <c r="V262" s="238" t="s">
        <v>444</v>
      </c>
      <c r="W262" s="238" t="s">
        <v>123</v>
      </c>
      <c r="X262" s="238"/>
      <c r="Y262" s="415">
        <v>44069</v>
      </c>
      <c r="Z262" s="417">
        <f>Y262+366</f>
        <v>44435</v>
      </c>
      <c r="AA262" s="238"/>
      <c r="AB262" s="246"/>
      <c r="AC262" s="250">
        <f>G262*AG262</f>
        <v>2028.92794</v>
      </c>
      <c r="AD262" s="251">
        <v>300</v>
      </c>
      <c r="AE262" s="252">
        <v>5850</v>
      </c>
      <c r="AF262" s="253" t="s">
        <v>445</v>
      </c>
      <c r="AG262" s="254">
        <v>50.18</v>
      </c>
      <c r="AJ262" s="255" t="str">
        <f t="shared" si="82"/>
        <v>HL1866</v>
      </c>
    </row>
    <row r="263" spans="1:36" ht="10.5" thickBot="1" x14ac:dyDescent="0.25">
      <c r="A263" s="1115">
        <v>1</v>
      </c>
      <c r="B263" s="1113">
        <v>313149</v>
      </c>
      <c r="C263" s="238"/>
      <c r="D263" s="904" t="s">
        <v>442</v>
      </c>
      <c r="E263" s="245">
        <v>1</v>
      </c>
      <c r="F263" s="241" t="s">
        <v>40</v>
      </c>
      <c r="G263" s="246">
        <v>40.46</v>
      </c>
      <c r="H263" s="245">
        <v>120</v>
      </c>
      <c r="I263" s="241" t="s">
        <v>439</v>
      </c>
      <c r="J263" s="802">
        <f>I263/9.81</f>
        <v>1286.0346585117227</v>
      </c>
      <c r="K263" s="241" t="s">
        <v>443</v>
      </c>
      <c r="L263" s="241"/>
      <c r="M263" s="246"/>
      <c r="N263" s="238"/>
      <c r="O263" s="248"/>
      <c r="P263" s="248"/>
      <c r="Q263" s="248"/>
      <c r="R263" s="238"/>
      <c r="S263" s="246" t="s">
        <v>38</v>
      </c>
      <c r="T263" s="241" t="s">
        <v>61</v>
      </c>
      <c r="U263" s="238" t="s">
        <v>44</v>
      </c>
      <c r="V263" s="238" t="s">
        <v>446</v>
      </c>
      <c r="W263" s="238" t="s">
        <v>123</v>
      </c>
      <c r="X263" s="238"/>
      <c r="Y263" s="415">
        <v>44069</v>
      </c>
      <c r="Z263" s="417">
        <f t="shared" ref="Z263:Z264" si="114">Y263+366</f>
        <v>44435</v>
      </c>
      <c r="AA263" s="238"/>
      <c r="AB263" s="246"/>
      <c r="AC263" s="511">
        <f>G263*AG263</f>
        <v>2030.2828</v>
      </c>
      <c r="AD263" s="251">
        <v>300</v>
      </c>
      <c r="AE263" s="252">
        <v>5850</v>
      </c>
      <c r="AF263" s="253" t="s">
        <v>447</v>
      </c>
      <c r="AG263" s="254">
        <v>50.18</v>
      </c>
      <c r="AJ263" s="255" t="str">
        <f t="shared" si="82"/>
        <v>HL1867</v>
      </c>
    </row>
    <row r="264" spans="1:36" ht="10.5" thickBot="1" x14ac:dyDescent="0.25">
      <c r="A264" s="1115">
        <v>1</v>
      </c>
      <c r="B264" s="1113">
        <v>313149</v>
      </c>
      <c r="C264" s="239" t="s">
        <v>50</v>
      </c>
      <c r="D264" s="892" t="s">
        <v>442</v>
      </c>
      <c r="E264" s="256">
        <v>2</v>
      </c>
      <c r="F264" s="240" t="s">
        <v>40</v>
      </c>
      <c r="G264" s="257">
        <f>(G262+G263)/E264</f>
        <v>40.4465</v>
      </c>
      <c r="H264" s="258">
        <v>120</v>
      </c>
      <c r="I264" s="240" t="s">
        <v>439</v>
      </c>
      <c r="J264" s="489">
        <f>I264/9.81</f>
        <v>1286.0346585117227</v>
      </c>
      <c r="K264" s="240" t="s">
        <v>443</v>
      </c>
      <c r="L264" s="240"/>
      <c r="M264" s="257"/>
      <c r="N264" s="239"/>
      <c r="O264" s="259"/>
      <c r="P264" s="259"/>
      <c r="Q264" s="259"/>
      <c r="R264" s="239"/>
      <c r="S264" s="257" t="s">
        <v>38</v>
      </c>
      <c r="T264" s="240" t="s">
        <v>61</v>
      </c>
      <c r="U264" s="239" t="s">
        <v>44</v>
      </c>
      <c r="V264" s="239" t="s">
        <v>448</v>
      </c>
      <c r="W264" s="239" t="s">
        <v>123</v>
      </c>
      <c r="X264" s="813" t="s">
        <v>442</v>
      </c>
      <c r="Y264" s="415">
        <v>44069</v>
      </c>
      <c r="Z264" s="417">
        <f t="shared" si="114"/>
        <v>44435</v>
      </c>
      <c r="AA264" s="239"/>
      <c r="AB264" s="257"/>
      <c r="AC264" s="260"/>
      <c r="AD264" s="261">
        <v>300</v>
      </c>
      <c r="AE264" s="262"/>
      <c r="AF264" s="263"/>
      <c r="AG264" s="263"/>
      <c r="AJ264" s="255" t="str">
        <f t="shared" si="82"/>
        <v>HL1866-1867</v>
      </c>
    </row>
    <row r="265" spans="1:36" s="461" customFormat="1" ht="10.5" thickBot="1" x14ac:dyDescent="0.25">
      <c r="A265" s="1129"/>
      <c r="B265" s="1008"/>
      <c r="C265" s="450"/>
      <c r="D265" s="907"/>
      <c r="E265" s="486"/>
      <c r="F265" s="452"/>
      <c r="G265" s="453"/>
      <c r="H265" s="451"/>
      <c r="I265" s="452"/>
      <c r="J265" s="454"/>
      <c r="K265" s="452"/>
      <c r="L265" s="452"/>
      <c r="M265" s="453"/>
      <c r="N265" s="450"/>
      <c r="O265" s="455"/>
      <c r="P265" s="455"/>
      <c r="Q265" s="455"/>
      <c r="R265" s="450"/>
      <c r="S265" s="453"/>
      <c r="T265" s="452"/>
      <c r="U265" s="450"/>
      <c r="V265" s="450"/>
      <c r="W265" s="450"/>
      <c r="X265" s="809"/>
      <c r="Y265" s="456"/>
      <c r="Z265" s="457" t="s">
        <v>38</v>
      </c>
      <c r="AA265" s="450"/>
      <c r="AB265" s="453"/>
      <c r="AC265" s="458"/>
      <c r="AD265" s="459"/>
      <c r="AE265" s="460"/>
      <c r="AF265" s="810"/>
      <c r="AG265" s="810"/>
      <c r="AJ265" s="255" t="str">
        <f t="shared" si="82"/>
        <v/>
      </c>
    </row>
    <row r="266" spans="1:36" s="170" customFormat="1" ht="10.5" thickBot="1" x14ac:dyDescent="0.25">
      <c r="A266" s="1115">
        <v>1</v>
      </c>
      <c r="B266" s="1044">
        <v>295533</v>
      </c>
      <c r="C266" s="162"/>
      <c r="D266" s="913" t="s">
        <v>449</v>
      </c>
      <c r="E266" s="161">
        <v>0</v>
      </c>
      <c r="F266" s="159" t="s">
        <v>40</v>
      </c>
      <c r="G266" s="160">
        <v>11.76</v>
      </c>
      <c r="H266" s="161">
        <v>120</v>
      </c>
      <c r="I266" s="159" t="s">
        <v>450</v>
      </c>
      <c r="J266" s="556">
        <f>I266/9.81</f>
        <v>1287.9714576962283</v>
      </c>
      <c r="K266" s="159" t="s">
        <v>443</v>
      </c>
      <c r="L266" s="159"/>
      <c r="M266" s="160"/>
      <c r="N266" s="162"/>
      <c r="O266" s="163"/>
      <c r="P266" s="163"/>
      <c r="Q266" s="163"/>
      <c r="R266" s="162"/>
      <c r="S266" s="160" t="s">
        <v>38</v>
      </c>
      <c r="T266" s="159" t="s">
        <v>61</v>
      </c>
      <c r="U266" s="162" t="s">
        <v>44</v>
      </c>
      <c r="V266" s="162" t="s">
        <v>451</v>
      </c>
      <c r="W266" s="162" t="s">
        <v>396</v>
      </c>
      <c r="X266" s="162"/>
      <c r="Y266" s="418">
        <v>43971</v>
      </c>
      <c r="Z266" s="419">
        <f>Y266+366</f>
        <v>44337</v>
      </c>
      <c r="AA266" s="162"/>
      <c r="AB266" s="160"/>
      <c r="AC266" s="164">
        <f>G266*AG266</f>
        <v>590.11680000000001</v>
      </c>
      <c r="AD266" s="165">
        <v>300</v>
      </c>
      <c r="AE266" s="166">
        <v>3425</v>
      </c>
      <c r="AF266" s="526" t="s">
        <v>452</v>
      </c>
      <c r="AG266" s="557">
        <v>50.18</v>
      </c>
      <c r="AJ266" s="170" t="str">
        <f t="shared" si="82"/>
        <v>HL1845</v>
      </c>
    </row>
    <row r="267" spans="1:36" ht="10.5" thickBot="1" x14ac:dyDescent="0.25">
      <c r="A267" s="1115">
        <v>1</v>
      </c>
      <c r="B267" s="1044">
        <v>295533</v>
      </c>
      <c r="C267" s="238"/>
      <c r="D267" s="904" t="s">
        <v>449</v>
      </c>
      <c r="E267" s="245">
        <v>1</v>
      </c>
      <c r="F267" s="241" t="s">
        <v>40</v>
      </c>
      <c r="G267" s="246">
        <v>11.68</v>
      </c>
      <c r="H267" s="245">
        <v>120</v>
      </c>
      <c r="I267" s="241" t="s">
        <v>453</v>
      </c>
      <c r="J267" s="802">
        <f>I267/9.81</f>
        <v>1288.0733944954127</v>
      </c>
      <c r="K267" s="241" t="s">
        <v>443</v>
      </c>
      <c r="L267" s="241"/>
      <c r="M267" s="246"/>
      <c r="N267" s="238"/>
      <c r="O267" s="248"/>
      <c r="P267" s="248"/>
      <c r="Q267" s="248"/>
      <c r="R267" s="238"/>
      <c r="S267" s="246" t="s">
        <v>38</v>
      </c>
      <c r="T267" s="241" t="s">
        <v>61</v>
      </c>
      <c r="U267" s="238" t="s">
        <v>44</v>
      </c>
      <c r="V267" s="238" t="s">
        <v>454</v>
      </c>
      <c r="W267" s="238"/>
      <c r="X267" s="238"/>
      <c r="Y267" s="431">
        <v>43971</v>
      </c>
      <c r="Z267" s="417">
        <f t="shared" ref="Z267:Z272" si="115">Y267+366</f>
        <v>44337</v>
      </c>
      <c r="AA267" s="238"/>
      <c r="AB267" s="246"/>
      <c r="AC267" s="511">
        <f>G267*AG267</f>
        <v>586.10239999999999</v>
      </c>
      <c r="AD267" s="251">
        <v>300</v>
      </c>
      <c r="AE267" s="252">
        <v>3425</v>
      </c>
      <c r="AF267" s="253" t="s">
        <v>455</v>
      </c>
      <c r="AG267" s="254">
        <v>50.18</v>
      </c>
      <c r="AJ267" s="255" t="str">
        <f t="shared" si="82"/>
        <v>HL1846</v>
      </c>
    </row>
    <row r="268" spans="1:36" s="156" customFormat="1" ht="10.5" thickBot="1" x14ac:dyDescent="0.25">
      <c r="A268" s="1115">
        <v>1</v>
      </c>
      <c r="B268" s="1044">
        <v>295533</v>
      </c>
      <c r="C268" s="239" t="s">
        <v>50</v>
      </c>
      <c r="D268" s="892" t="s">
        <v>449</v>
      </c>
      <c r="E268" s="256">
        <v>1</v>
      </c>
      <c r="F268" s="240" t="s">
        <v>40</v>
      </c>
      <c r="G268" s="257">
        <f>G267</f>
        <v>11.68</v>
      </c>
      <c r="H268" s="258">
        <v>120</v>
      </c>
      <c r="I268" s="240" t="s">
        <v>450</v>
      </c>
      <c r="J268" s="489">
        <f>I268/9.81</f>
        <v>1287.9714576962283</v>
      </c>
      <c r="K268" s="240" t="s">
        <v>443</v>
      </c>
      <c r="L268" s="240"/>
      <c r="M268" s="257"/>
      <c r="N268" s="239"/>
      <c r="O268" s="259"/>
      <c r="P268" s="259"/>
      <c r="Q268" s="259"/>
      <c r="R268" s="239"/>
      <c r="S268" s="257" t="s">
        <v>38</v>
      </c>
      <c r="T268" s="240" t="s">
        <v>61</v>
      </c>
      <c r="U268" s="239" t="s">
        <v>44</v>
      </c>
      <c r="V268" s="239" t="s">
        <v>456</v>
      </c>
      <c r="W268" s="239" t="s">
        <v>457</v>
      </c>
      <c r="X268" s="780" t="s">
        <v>449</v>
      </c>
      <c r="Y268" s="431">
        <v>43971</v>
      </c>
      <c r="Z268" s="417">
        <f t="shared" si="115"/>
        <v>44337</v>
      </c>
      <c r="AA268" s="239"/>
      <c r="AB268" s="257"/>
      <c r="AC268" s="260"/>
      <c r="AD268" s="261">
        <v>300</v>
      </c>
      <c r="AE268" s="262"/>
      <c r="AF268" s="263"/>
      <c r="AG268" s="263"/>
      <c r="AJ268" s="255" t="str">
        <f t="shared" si="82"/>
        <v>HL1845-1846</v>
      </c>
    </row>
    <row r="269" spans="1:36" s="156" customFormat="1" ht="10.5" thickBot="1" x14ac:dyDescent="0.25">
      <c r="A269" s="1129"/>
      <c r="B269" s="998"/>
      <c r="C269" s="238"/>
      <c r="D269" s="909"/>
      <c r="E269" s="324"/>
      <c r="F269" s="241"/>
      <c r="G269" s="246"/>
      <c r="H269" s="245"/>
      <c r="I269" s="241"/>
      <c r="J269" s="247"/>
      <c r="K269" s="241"/>
      <c r="L269" s="241"/>
      <c r="M269" s="246"/>
      <c r="N269" s="238"/>
      <c r="O269" s="248"/>
      <c r="P269" s="248"/>
      <c r="Q269" s="248"/>
      <c r="R269" s="238"/>
      <c r="S269" s="246"/>
      <c r="T269" s="241"/>
      <c r="U269" s="238"/>
      <c r="V269" s="238"/>
      <c r="W269" s="238"/>
      <c r="X269" s="773"/>
      <c r="Y269" s="431"/>
      <c r="Z269" s="417" t="s">
        <v>38</v>
      </c>
      <c r="AA269" s="238"/>
      <c r="AB269" s="246"/>
      <c r="AC269" s="250"/>
      <c r="AD269" s="251"/>
      <c r="AE269" s="252"/>
      <c r="AF269" s="254"/>
      <c r="AG269" s="254"/>
      <c r="AJ269" s="255"/>
    </row>
    <row r="270" spans="1:36" s="156" customFormat="1" ht="10.5" thickBot="1" x14ac:dyDescent="0.25">
      <c r="A270" s="1115">
        <v>1</v>
      </c>
      <c r="B270" s="1113">
        <v>307088</v>
      </c>
      <c r="C270" s="151"/>
      <c r="D270" s="897" t="s">
        <v>458</v>
      </c>
      <c r="E270" s="148">
        <v>1</v>
      </c>
      <c r="F270" s="650" t="s">
        <v>53</v>
      </c>
      <c r="G270" s="150">
        <v>16.84</v>
      </c>
      <c r="H270" s="148">
        <v>114</v>
      </c>
      <c r="I270" s="149" t="s">
        <v>459</v>
      </c>
      <c r="J270" s="440">
        <f t="shared" ref="J270" si="116">I270/9.81</f>
        <v>1219.9796126401629</v>
      </c>
      <c r="K270" s="149"/>
      <c r="L270" s="149"/>
      <c r="M270" s="150"/>
      <c r="N270" s="151"/>
      <c r="O270" s="152"/>
      <c r="P270" s="152"/>
      <c r="Q270" s="152"/>
      <c r="R270" s="151"/>
      <c r="S270" s="150" t="s">
        <v>38</v>
      </c>
      <c r="T270" s="149" t="s">
        <v>61</v>
      </c>
      <c r="U270" s="151" t="s">
        <v>44</v>
      </c>
      <c r="V270" s="151" t="s">
        <v>460</v>
      </c>
      <c r="W270" s="151" t="s">
        <v>142</v>
      </c>
      <c r="X270" s="811"/>
      <c r="Y270" s="415">
        <v>44294</v>
      </c>
      <c r="Z270" s="427">
        <f t="shared" si="115"/>
        <v>44660</v>
      </c>
      <c r="AA270" s="416">
        <f t="shared" ref="AA270:AA272" si="117">Z270+1825</f>
        <v>46485</v>
      </c>
      <c r="AB270" s="150"/>
      <c r="AC270" s="153">
        <f>AG270*G270</f>
        <v>122.42679999999999</v>
      </c>
      <c r="AD270" s="154">
        <v>243</v>
      </c>
      <c r="AE270" s="155">
        <v>8775</v>
      </c>
      <c r="AF270" s="264" t="s">
        <v>143</v>
      </c>
      <c r="AG270" s="441">
        <v>7.27</v>
      </c>
      <c r="AJ270" s="156" t="str">
        <f t="shared" si="82"/>
        <v>HL2355</v>
      </c>
    </row>
    <row r="271" spans="1:36" s="156" customFormat="1" ht="10.5" thickBot="1" x14ac:dyDescent="0.25">
      <c r="A271" s="1115">
        <v>1</v>
      </c>
      <c r="B271" s="1114">
        <v>307088</v>
      </c>
      <c r="C271" s="151"/>
      <c r="D271" s="897" t="s">
        <v>458</v>
      </c>
      <c r="E271" s="148">
        <v>1</v>
      </c>
      <c r="F271" s="650" t="s">
        <v>53</v>
      </c>
      <c r="G271" s="150">
        <v>16.84</v>
      </c>
      <c r="H271" s="148">
        <v>114</v>
      </c>
      <c r="I271" s="149" t="s">
        <v>459</v>
      </c>
      <c r="J271" s="627">
        <f>I271/9.81</f>
        <v>1219.9796126401629</v>
      </c>
      <c r="K271" s="149"/>
      <c r="L271" s="149"/>
      <c r="M271" s="150"/>
      <c r="N271" s="151"/>
      <c r="O271" s="152"/>
      <c r="P271" s="152"/>
      <c r="Q271" s="152"/>
      <c r="R271" s="151"/>
      <c r="S271" s="150" t="s">
        <v>38</v>
      </c>
      <c r="T271" s="149" t="s">
        <v>61</v>
      </c>
      <c r="U271" s="151" t="s">
        <v>44</v>
      </c>
      <c r="V271" s="151" t="s">
        <v>461</v>
      </c>
      <c r="W271" s="151" t="s">
        <v>142</v>
      </c>
      <c r="X271" s="151"/>
      <c r="Y271" s="415">
        <v>44294</v>
      </c>
      <c r="Z271" s="427">
        <f t="shared" si="115"/>
        <v>44660</v>
      </c>
      <c r="AA271" s="416">
        <f t="shared" si="117"/>
        <v>46485</v>
      </c>
      <c r="AB271" s="150"/>
      <c r="AC271" s="153">
        <f>AG271*G271</f>
        <v>122.42679999999999</v>
      </c>
      <c r="AD271" s="154">
        <v>243</v>
      </c>
      <c r="AE271" s="155">
        <v>8775</v>
      </c>
      <c r="AF271" s="264" t="s">
        <v>145</v>
      </c>
      <c r="AG271" s="441">
        <v>7.27</v>
      </c>
      <c r="AJ271" s="156" t="str">
        <f t="shared" si="82"/>
        <v>HL2356</v>
      </c>
    </row>
    <row r="272" spans="1:36" s="156" customFormat="1" ht="10.5" thickBot="1" x14ac:dyDescent="0.25">
      <c r="A272" s="1115">
        <v>1</v>
      </c>
      <c r="B272" s="1114">
        <v>307088</v>
      </c>
      <c r="C272" s="579" t="s">
        <v>50</v>
      </c>
      <c r="D272" s="892" t="s">
        <v>458</v>
      </c>
      <c r="E272" s="580">
        <v>2</v>
      </c>
      <c r="F272" s="651" t="s">
        <v>53</v>
      </c>
      <c r="G272" s="216">
        <v>16.84</v>
      </c>
      <c r="H272" s="581">
        <v>114</v>
      </c>
      <c r="I272" s="582" t="s">
        <v>459</v>
      </c>
      <c r="J272" s="583">
        <f>I272/9.81</f>
        <v>1219.9796126401629</v>
      </c>
      <c r="K272" s="582"/>
      <c r="L272" s="582"/>
      <c r="M272" s="216"/>
      <c r="N272" s="579"/>
      <c r="O272" s="584"/>
      <c r="P272" s="584"/>
      <c r="Q272" s="584"/>
      <c r="R272" s="579"/>
      <c r="S272" s="216" t="s">
        <v>38</v>
      </c>
      <c r="T272" s="582" t="s">
        <v>61</v>
      </c>
      <c r="U272" s="579" t="s">
        <v>44</v>
      </c>
      <c r="V272" s="579" t="s">
        <v>462</v>
      </c>
      <c r="W272" s="579" t="s">
        <v>147</v>
      </c>
      <c r="X272" s="813" t="s">
        <v>458</v>
      </c>
      <c r="Y272" s="415">
        <v>44294</v>
      </c>
      <c r="Z272" s="427">
        <f t="shared" si="115"/>
        <v>44660</v>
      </c>
      <c r="AA272" s="416">
        <f t="shared" si="117"/>
        <v>46485</v>
      </c>
      <c r="AB272" s="216"/>
      <c r="AC272" s="585"/>
      <c r="AD272" s="586"/>
      <c r="AE272" s="587"/>
      <c r="AF272" s="597"/>
      <c r="AG272" s="597"/>
      <c r="AJ272" s="156" t="str">
        <f t="shared" si="82"/>
        <v>HL2355-2356</v>
      </c>
    </row>
    <row r="273" spans="1:36" s="156" customFormat="1" ht="10.5" thickBot="1" x14ac:dyDescent="0.25">
      <c r="A273" s="1129"/>
      <c r="B273" s="998"/>
      <c r="C273" s="238"/>
      <c r="D273" s="909"/>
      <c r="E273" s="324"/>
      <c r="F273" s="241"/>
      <c r="G273" s="246"/>
      <c r="H273" s="245"/>
      <c r="I273" s="241"/>
      <c r="J273" s="247"/>
      <c r="K273" s="241"/>
      <c r="L273" s="241"/>
      <c r="M273" s="246"/>
      <c r="N273" s="238"/>
      <c r="O273" s="248"/>
      <c r="P273" s="248"/>
      <c r="Q273" s="248"/>
      <c r="R273" s="238"/>
      <c r="S273" s="246"/>
      <c r="T273" s="241"/>
      <c r="U273" s="238"/>
      <c r="V273" s="238"/>
      <c r="W273" s="238"/>
      <c r="X273" s="773"/>
      <c r="Y273" s="415"/>
      <c r="Z273" s="417" t="s">
        <v>38</v>
      </c>
      <c r="AA273" s="238"/>
      <c r="AB273" s="246"/>
      <c r="AC273" s="250"/>
      <c r="AD273" s="251"/>
      <c r="AE273" s="252"/>
      <c r="AF273" s="254"/>
      <c r="AG273" s="254"/>
      <c r="AJ273" s="255"/>
    </row>
    <row r="274" spans="1:36" ht="11.25" customHeight="1" thickBot="1" x14ac:dyDescent="0.25">
      <c r="A274" s="1115">
        <v>1</v>
      </c>
      <c r="B274" s="1113">
        <v>313159</v>
      </c>
      <c r="C274" s="238"/>
      <c r="D274" s="904" t="s">
        <v>463</v>
      </c>
      <c r="E274" s="245">
        <v>1</v>
      </c>
      <c r="F274" s="241" t="s">
        <v>40</v>
      </c>
      <c r="G274" s="246">
        <v>55.45</v>
      </c>
      <c r="H274" s="245">
        <v>114</v>
      </c>
      <c r="I274" s="241" t="s">
        <v>464</v>
      </c>
      <c r="J274" s="247">
        <f t="shared" ref="J274:J275" si="118">I274/9.81</f>
        <v>1161.0601427115189</v>
      </c>
      <c r="K274" s="241" t="s">
        <v>42</v>
      </c>
      <c r="L274" s="241"/>
      <c r="M274" s="246"/>
      <c r="N274" s="238"/>
      <c r="O274" s="248"/>
      <c r="P274" s="248"/>
      <c r="Q274" s="248"/>
      <c r="R274" s="238"/>
      <c r="S274" s="246" t="s">
        <v>38</v>
      </c>
      <c r="T274" s="241" t="s">
        <v>61</v>
      </c>
      <c r="U274" s="238" t="s">
        <v>44</v>
      </c>
      <c r="V274" s="238" t="s">
        <v>39</v>
      </c>
      <c r="W274" s="238" t="s">
        <v>123</v>
      </c>
      <c r="X274" s="238"/>
      <c r="Y274" s="415">
        <v>44069</v>
      </c>
      <c r="Z274" s="417">
        <f>Y274+366</f>
        <v>44435</v>
      </c>
      <c r="AA274" s="238"/>
      <c r="AB274" s="246"/>
      <c r="AC274" s="250">
        <f>G274*AG274</f>
        <v>2511.8849999999998</v>
      </c>
      <c r="AD274" s="251">
        <v>300</v>
      </c>
      <c r="AE274" s="252">
        <v>7250</v>
      </c>
      <c r="AF274" s="253" t="s">
        <v>465</v>
      </c>
      <c r="AG274" s="254">
        <v>45.3</v>
      </c>
      <c r="AJ274" s="255" t="str">
        <f>CONCATENATE(U274,AK274,V274)</f>
        <v>HL1870</v>
      </c>
    </row>
    <row r="275" spans="1:36" ht="11.25" customHeight="1" thickBot="1" x14ac:dyDescent="0.25">
      <c r="A275" s="1115">
        <v>1</v>
      </c>
      <c r="B275" s="1113">
        <v>313159</v>
      </c>
      <c r="C275" s="238"/>
      <c r="D275" s="904" t="s">
        <v>463</v>
      </c>
      <c r="E275" s="245">
        <v>1</v>
      </c>
      <c r="F275" s="241" t="s">
        <v>40</v>
      </c>
      <c r="G275" s="246">
        <v>55.49</v>
      </c>
      <c r="H275" s="245">
        <v>114</v>
      </c>
      <c r="I275" s="241" t="s">
        <v>464</v>
      </c>
      <c r="J275" s="247">
        <f t="shared" si="118"/>
        <v>1161.0601427115189</v>
      </c>
      <c r="K275" s="241" t="s">
        <v>42</v>
      </c>
      <c r="L275" s="241"/>
      <c r="M275" s="246"/>
      <c r="N275" s="238"/>
      <c r="O275" s="248"/>
      <c r="P275" s="248"/>
      <c r="Q275" s="248"/>
      <c r="R275" s="238"/>
      <c r="S275" s="246" t="s">
        <v>38</v>
      </c>
      <c r="T275" s="241" t="s">
        <v>61</v>
      </c>
      <c r="U275" s="238" t="s">
        <v>44</v>
      </c>
      <c r="V275" s="238" t="s">
        <v>52</v>
      </c>
      <c r="W275" s="238" t="s">
        <v>123</v>
      </c>
      <c r="X275" s="238"/>
      <c r="Y275" s="415">
        <v>44069</v>
      </c>
      <c r="Z275" s="417">
        <f t="shared" ref="Z275:Z276" si="119">Y275+366</f>
        <v>44435</v>
      </c>
      <c r="AA275" s="238"/>
      <c r="AB275" s="246"/>
      <c r="AC275" s="250">
        <f t="shared" ref="AC275" si="120">G275*AG275</f>
        <v>2513.6970000000001</v>
      </c>
      <c r="AD275" s="251">
        <v>300</v>
      </c>
      <c r="AE275" s="252">
        <v>7250</v>
      </c>
      <c r="AF275" s="253" t="s">
        <v>466</v>
      </c>
      <c r="AG275" s="254">
        <v>45.3</v>
      </c>
      <c r="AJ275" s="255" t="str">
        <f>CONCATENATE(U275,AK275,V275)</f>
        <v>HL1871</v>
      </c>
    </row>
    <row r="276" spans="1:36" ht="11.25" customHeight="1" thickBot="1" x14ac:dyDescent="0.25">
      <c r="A276" s="1115">
        <v>1</v>
      </c>
      <c r="B276" s="1113">
        <v>313159</v>
      </c>
      <c r="C276" s="239" t="s">
        <v>50</v>
      </c>
      <c r="D276" s="892" t="s">
        <v>463</v>
      </c>
      <c r="E276" s="256">
        <v>2</v>
      </c>
      <c r="F276" s="240" t="s">
        <v>40</v>
      </c>
      <c r="G276" s="257">
        <v>55.47</v>
      </c>
      <c r="H276" s="258">
        <v>114</v>
      </c>
      <c r="I276" s="240" t="s">
        <v>464</v>
      </c>
      <c r="J276" s="489">
        <f>I276/9.81</f>
        <v>1161.0601427115189</v>
      </c>
      <c r="K276" s="240" t="s">
        <v>42</v>
      </c>
      <c r="L276" s="240"/>
      <c r="M276" s="257"/>
      <c r="N276" s="239"/>
      <c r="O276" s="259"/>
      <c r="P276" s="259"/>
      <c r="Q276" s="259"/>
      <c r="R276" s="239"/>
      <c r="S276" s="257" t="s">
        <v>38</v>
      </c>
      <c r="T276" s="240" t="s">
        <v>61</v>
      </c>
      <c r="U276" s="239" t="s">
        <v>44</v>
      </c>
      <c r="V276" s="239" t="s">
        <v>467</v>
      </c>
      <c r="W276" s="239" t="s">
        <v>123</v>
      </c>
      <c r="X276" s="634" t="s">
        <v>463</v>
      </c>
      <c r="Y276" s="415">
        <v>44069</v>
      </c>
      <c r="Z276" s="417">
        <f t="shared" si="119"/>
        <v>44435</v>
      </c>
      <c r="AA276" s="239"/>
      <c r="AB276" s="257"/>
      <c r="AC276" s="260"/>
      <c r="AD276" s="261"/>
      <c r="AE276" s="262"/>
      <c r="AF276" s="263"/>
      <c r="AG276" s="263"/>
      <c r="AJ276" s="255" t="str">
        <f>CONCATENATE(U276,AK276,V276)</f>
        <v>HL1870-1871</v>
      </c>
    </row>
    <row r="277" spans="1:36" s="461" customFormat="1" ht="10.5" thickBot="1" x14ac:dyDescent="0.25">
      <c r="A277" s="1129"/>
      <c r="B277" s="1008"/>
      <c r="C277" s="450"/>
      <c r="D277" s="907"/>
      <c r="E277" s="486"/>
      <c r="F277" s="452"/>
      <c r="G277" s="453"/>
      <c r="H277" s="451"/>
      <c r="I277" s="452"/>
      <c r="J277" s="454"/>
      <c r="K277" s="452"/>
      <c r="L277" s="452"/>
      <c r="M277" s="453"/>
      <c r="N277" s="450"/>
      <c r="O277" s="455"/>
      <c r="P277" s="455"/>
      <c r="Q277" s="455"/>
      <c r="R277" s="450"/>
      <c r="S277" s="453"/>
      <c r="T277" s="452"/>
      <c r="U277" s="450"/>
      <c r="V277" s="450"/>
      <c r="W277" s="450"/>
      <c r="X277" s="809"/>
      <c r="Y277" s="456"/>
      <c r="Z277" s="457" t="s">
        <v>38</v>
      </c>
      <c r="AA277" s="450"/>
      <c r="AB277" s="453"/>
      <c r="AC277" s="458"/>
      <c r="AD277" s="459"/>
      <c r="AE277" s="460"/>
      <c r="AF277" s="810"/>
      <c r="AG277" s="810"/>
      <c r="AJ277" s="255" t="str">
        <f t="shared" si="82"/>
        <v/>
      </c>
    </row>
    <row r="278" spans="1:36" s="178" customFormat="1" ht="10.5" thickBot="1" x14ac:dyDescent="0.25">
      <c r="A278" s="1115">
        <v>1</v>
      </c>
      <c r="B278" s="1044">
        <v>293111</v>
      </c>
      <c r="C278" s="174"/>
      <c r="D278" s="919" t="s">
        <v>468</v>
      </c>
      <c r="E278" s="171">
        <v>1</v>
      </c>
      <c r="F278" s="172" t="s">
        <v>40</v>
      </c>
      <c r="G278" s="173">
        <v>30.795000000000002</v>
      </c>
      <c r="H278" s="171">
        <v>114</v>
      </c>
      <c r="I278" s="172" t="s">
        <v>469</v>
      </c>
      <c r="J278" s="775">
        <f>I278/9.81</f>
        <v>1158.0020387359837</v>
      </c>
      <c r="K278" s="172" t="s">
        <v>42</v>
      </c>
      <c r="L278" s="172"/>
      <c r="M278" s="173"/>
      <c r="N278" s="174"/>
      <c r="O278" s="175"/>
      <c r="P278" s="175"/>
      <c r="Q278" s="175"/>
      <c r="R278" s="174"/>
      <c r="S278" s="173" t="s">
        <v>38</v>
      </c>
      <c r="T278" s="172" t="s">
        <v>61</v>
      </c>
      <c r="U278" s="174" t="s">
        <v>44</v>
      </c>
      <c r="V278" s="174" t="s">
        <v>470</v>
      </c>
      <c r="W278" s="174"/>
      <c r="X278" s="174"/>
      <c r="Y278" s="415">
        <v>43643</v>
      </c>
      <c r="Z278" s="428">
        <f t="shared" ref="Z278:Z279" si="121">Y278+366</f>
        <v>44009</v>
      </c>
      <c r="AA278" s="174"/>
      <c r="AB278" s="173"/>
      <c r="AC278" s="776">
        <f>G278*AG278</f>
        <v>1395.0135</v>
      </c>
      <c r="AD278" s="176">
        <v>300</v>
      </c>
      <c r="AE278" s="177">
        <v>5150</v>
      </c>
      <c r="AF278" s="180" t="s">
        <v>471</v>
      </c>
      <c r="AG278" s="184">
        <v>45.3</v>
      </c>
      <c r="AJ278" s="255" t="str">
        <f t="shared" si="82"/>
        <v>HL1616</v>
      </c>
    </row>
    <row r="279" spans="1:36" s="178" customFormat="1" ht="10.5" thickBot="1" x14ac:dyDescent="0.25">
      <c r="A279" s="1115">
        <v>1</v>
      </c>
      <c r="B279" s="1044">
        <v>293111</v>
      </c>
      <c r="C279" s="210" t="s">
        <v>50</v>
      </c>
      <c r="D279" s="892">
        <v>1546</v>
      </c>
      <c r="E279" s="205">
        <v>1</v>
      </c>
      <c r="F279" s="206" t="s">
        <v>40</v>
      </c>
      <c r="G279" s="207">
        <v>30.795000000000002</v>
      </c>
      <c r="H279" s="209">
        <v>114</v>
      </c>
      <c r="I279" s="206" t="s">
        <v>469</v>
      </c>
      <c r="J279" s="775">
        <f>I279/9.81</f>
        <v>1158.0020387359837</v>
      </c>
      <c r="K279" s="206" t="s">
        <v>42</v>
      </c>
      <c r="L279" s="206"/>
      <c r="M279" s="207"/>
      <c r="N279" s="210"/>
      <c r="O279" s="211"/>
      <c r="P279" s="211"/>
      <c r="Q279" s="211"/>
      <c r="R279" s="210"/>
      <c r="S279" s="207" t="s">
        <v>38</v>
      </c>
      <c r="T279" s="206" t="s">
        <v>61</v>
      </c>
      <c r="U279" s="210" t="s">
        <v>44</v>
      </c>
      <c r="V279" s="210" t="s">
        <v>470</v>
      </c>
      <c r="W279" s="210"/>
      <c r="X279" s="777" t="s">
        <v>472</v>
      </c>
      <c r="Y279" s="415">
        <v>43643</v>
      </c>
      <c r="Z279" s="428">
        <f t="shared" si="121"/>
        <v>44009</v>
      </c>
      <c r="AA279" s="210"/>
      <c r="AB279" s="207"/>
      <c r="AC279" s="213"/>
      <c r="AD279" s="214">
        <v>300</v>
      </c>
      <c r="AE279" s="215"/>
      <c r="AF279" s="209"/>
      <c r="AG279" s="445"/>
      <c r="AJ279" s="255" t="str">
        <f t="shared" si="82"/>
        <v>HL1616</v>
      </c>
    </row>
    <row r="280" spans="1:36" s="319" customFormat="1" ht="10.5" thickBot="1" x14ac:dyDescent="0.25">
      <c r="A280" s="1129"/>
      <c r="B280" s="996"/>
      <c r="C280" s="320"/>
      <c r="D280" s="905"/>
      <c r="E280" s="324"/>
      <c r="F280" s="241"/>
      <c r="G280" s="246"/>
      <c r="H280" s="245"/>
      <c r="I280" s="241"/>
      <c r="J280" s="242"/>
      <c r="K280" s="241"/>
      <c r="L280" s="241"/>
      <c r="M280" s="246"/>
      <c r="N280" s="238"/>
      <c r="O280" s="248"/>
      <c r="P280" s="248"/>
      <c r="Q280" s="248"/>
      <c r="R280" s="238"/>
      <c r="S280" s="246"/>
      <c r="T280" s="241"/>
      <c r="U280" s="238"/>
      <c r="V280" s="238"/>
      <c r="W280" s="238"/>
      <c r="X280" s="804"/>
      <c r="Y280" s="415"/>
      <c r="Z280" s="416" t="s">
        <v>38</v>
      </c>
      <c r="AA280" s="238"/>
      <c r="AB280" s="246"/>
      <c r="AC280" s="316"/>
      <c r="AD280" s="251"/>
      <c r="AE280" s="252"/>
      <c r="AF280" s="245"/>
      <c r="AG280" s="245"/>
      <c r="AJ280" s="255" t="str">
        <f t="shared" si="82"/>
        <v/>
      </c>
    </row>
    <row r="281" spans="1:36" s="178" customFormat="1" ht="10.5" thickBot="1" x14ac:dyDescent="0.25">
      <c r="A281" s="1115">
        <v>1</v>
      </c>
      <c r="B281" s="1044">
        <v>293095</v>
      </c>
      <c r="C281" s="174"/>
      <c r="D281" s="919" t="s">
        <v>473</v>
      </c>
      <c r="E281" s="171">
        <v>1</v>
      </c>
      <c r="F281" s="172" t="s">
        <v>40</v>
      </c>
      <c r="G281" s="173">
        <v>30.033000000000001</v>
      </c>
      <c r="H281" s="171">
        <v>114</v>
      </c>
      <c r="I281" s="172" t="s">
        <v>469</v>
      </c>
      <c r="J281" s="775">
        <f>I281/9.81</f>
        <v>1158.0020387359837</v>
      </c>
      <c r="K281" s="172" t="s">
        <v>42</v>
      </c>
      <c r="L281" s="172"/>
      <c r="M281" s="173"/>
      <c r="N281" s="174"/>
      <c r="O281" s="175"/>
      <c r="P281" s="175"/>
      <c r="Q281" s="175"/>
      <c r="R281" s="174"/>
      <c r="S281" s="173" t="s">
        <v>38</v>
      </c>
      <c r="T281" s="172" t="s">
        <v>61</v>
      </c>
      <c r="U281" s="174" t="s">
        <v>44</v>
      </c>
      <c r="V281" s="174" t="s">
        <v>251</v>
      </c>
      <c r="W281" s="174"/>
      <c r="X281" s="174"/>
      <c r="Y281" s="415">
        <v>43643</v>
      </c>
      <c r="Z281" s="428">
        <f t="shared" ref="Z281:Z282" si="122">Y281+366</f>
        <v>44009</v>
      </c>
      <c r="AA281" s="174"/>
      <c r="AB281" s="173"/>
      <c r="AC281" s="776">
        <f>G281*AG281</f>
        <v>1360.4948999999999</v>
      </c>
      <c r="AD281" s="176">
        <v>300</v>
      </c>
      <c r="AE281" s="177">
        <v>5055</v>
      </c>
      <c r="AF281" s="180" t="s">
        <v>474</v>
      </c>
      <c r="AG281" s="184">
        <v>45.3</v>
      </c>
      <c r="AJ281" s="255" t="str">
        <f t="shared" si="82"/>
        <v>HL1612</v>
      </c>
    </row>
    <row r="282" spans="1:36" s="178" customFormat="1" ht="10.5" thickBot="1" x14ac:dyDescent="0.25">
      <c r="A282" s="1115">
        <v>1</v>
      </c>
      <c r="B282" s="1044">
        <v>293095</v>
      </c>
      <c r="C282" s="210" t="s">
        <v>50</v>
      </c>
      <c r="D282" s="892">
        <v>1544</v>
      </c>
      <c r="E282" s="205">
        <v>1</v>
      </c>
      <c r="F282" s="206" t="s">
        <v>40</v>
      </c>
      <c r="G282" s="207">
        <v>30.033000000000001</v>
      </c>
      <c r="H282" s="209">
        <v>114</v>
      </c>
      <c r="I282" s="206" t="s">
        <v>469</v>
      </c>
      <c r="J282" s="775">
        <f>I282/9.81</f>
        <v>1158.0020387359837</v>
      </c>
      <c r="K282" s="206" t="s">
        <v>42</v>
      </c>
      <c r="L282" s="206"/>
      <c r="M282" s="207"/>
      <c r="N282" s="210"/>
      <c r="O282" s="211"/>
      <c r="P282" s="211"/>
      <c r="Q282" s="211"/>
      <c r="R282" s="210"/>
      <c r="S282" s="207" t="s">
        <v>38</v>
      </c>
      <c r="T282" s="206" t="s">
        <v>61</v>
      </c>
      <c r="U282" s="210" t="s">
        <v>44</v>
      </c>
      <c r="V282" s="210" t="s">
        <v>251</v>
      </c>
      <c r="W282" s="210"/>
      <c r="X282" s="777" t="s">
        <v>473</v>
      </c>
      <c r="Y282" s="415">
        <v>43643</v>
      </c>
      <c r="Z282" s="428">
        <f t="shared" si="122"/>
        <v>44009</v>
      </c>
      <c r="AA282" s="210"/>
      <c r="AB282" s="207"/>
      <c r="AC282" s="213"/>
      <c r="AD282" s="214">
        <v>300</v>
      </c>
      <c r="AE282" s="215"/>
      <c r="AF282" s="209"/>
      <c r="AG282" s="445"/>
      <c r="AJ282" s="255" t="str">
        <f t="shared" si="82"/>
        <v>HL1612</v>
      </c>
    </row>
    <row r="283" spans="1:36" s="319" customFormat="1" ht="10.5" thickBot="1" x14ac:dyDescent="0.25">
      <c r="A283" s="1129"/>
      <c r="B283" s="996"/>
      <c r="C283" s="320"/>
      <c r="D283" s="905"/>
      <c r="E283" s="324"/>
      <c r="F283" s="241"/>
      <c r="G283" s="246"/>
      <c r="H283" s="245"/>
      <c r="I283" s="241"/>
      <c r="J283" s="242"/>
      <c r="K283" s="241"/>
      <c r="L283" s="241"/>
      <c r="M283" s="246"/>
      <c r="N283" s="238"/>
      <c r="O283" s="248"/>
      <c r="P283" s="248"/>
      <c r="Q283" s="248"/>
      <c r="R283" s="238"/>
      <c r="S283" s="246"/>
      <c r="T283" s="241"/>
      <c r="U283" s="238"/>
      <c r="V283" s="238"/>
      <c r="W283" s="238"/>
      <c r="X283" s="804"/>
      <c r="Y283" s="415"/>
      <c r="Z283" s="416" t="s">
        <v>38</v>
      </c>
      <c r="AA283" s="238"/>
      <c r="AB283" s="246"/>
      <c r="AC283" s="316"/>
      <c r="AD283" s="251"/>
      <c r="AE283" s="252"/>
      <c r="AF283" s="245"/>
      <c r="AG283" s="245"/>
      <c r="AJ283" s="255" t="str">
        <f t="shared" si="82"/>
        <v/>
      </c>
    </row>
    <row r="284" spans="1:36" s="178" customFormat="1" ht="10.5" thickBot="1" x14ac:dyDescent="0.25">
      <c r="A284" s="1115">
        <v>1</v>
      </c>
      <c r="B284" s="1044">
        <v>293161</v>
      </c>
      <c r="C284" s="174"/>
      <c r="D284" s="919" t="s">
        <v>472</v>
      </c>
      <c r="E284" s="171">
        <v>1</v>
      </c>
      <c r="F284" s="172" t="s">
        <v>40</v>
      </c>
      <c r="G284" s="173">
        <v>28.003</v>
      </c>
      <c r="H284" s="171">
        <v>114</v>
      </c>
      <c r="I284" s="172" t="s">
        <v>469</v>
      </c>
      <c r="J284" s="775">
        <f>I284/9.81</f>
        <v>1158.0020387359837</v>
      </c>
      <c r="K284" s="172" t="s">
        <v>42</v>
      </c>
      <c r="L284" s="172"/>
      <c r="M284" s="173"/>
      <c r="N284" s="174"/>
      <c r="O284" s="175"/>
      <c r="P284" s="175"/>
      <c r="Q284" s="175"/>
      <c r="R284" s="174"/>
      <c r="S284" s="173" t="s">
        <v>38</v>
      </c>
      <c r="T284" s="172" t="s">
        <v>61</v>
      </c>
      <c r="U284" s="174" t="s">
        <v>44</v>
      </c>
      <c r="V284" s="174" t="s">
        <v>449</v>
      </c>
      <c r="W284" s="174"/>
      <c r="X284" s="174"/>
      <c r="Y284" s="415">
        <v>43643</v>
      </c>
      <c r="Z284" s="428">
        <f t="shared" ref="Z284:Z285" si="123">Y284+366</f>
        <v>44009</v>
      </c>
      <c r="AA284" s="174"/>
      <c r="AB284" s="173"/>
      <c r="AC284" s="776">
        <f>G284*AG284</f>
        <v>1268.5358999999999</v>
      </c>
      <c r="AD284" s="176">
        <v>300</v>
      </c>
      <c r="AE284" s="177">
        <v>4795</v>
      </c>
      <c r="AF284" s="180" t="s">
        <v>475</v>
      </c>
      <c r="AG284" s="184">
        <v>45.3</v>
      </c>
      <c r="AJ284" s="255" t="str">
        <f t="shared" si="82"/>
        <v>HL1614</v>
      </c>
    </row>
    <row r="285" spans="1:36" s="178" customFormat="1" ht="10.5" thickBot="1" x14ac:dyDescent="0.25">
      <c r="A285" s="1115">
        <v>1</v>
      </c>
      <c r="B285" s="1044">
        <v>293161</v>
      </c>
      <c r="C285" s="210" t="s">
        <v>50</v>
      </c>
      <c r="D285" s="892" t="s">
        <v>472</v>
      </c>
      <c r="E285" s="205">
        <v>1</v>
      </c>
      <c r="F285" s="206" t="s">
        <v>40</v>
      </c>
      <c r="G285" s="207">
        <v>28.003</v>
      </c>
      <c r="H285" s="209">
        <v>114</v>
      </c>
      <c r="I285" s="206" t="s">
        <v>469</v>
      </c>
      <c r="J285" s="775">
        <f>I285/9.81</f>
        <v>1158.0020387359837</v>
      </c>
      <c r="K285" s="206" t="s">
        <v>42</v>
      </c>
      <c r="L285" s="206"/>
      <c r="M285" s="207"/>
      <c r="N285" s="210"/>
      <c r="O285" s="211"/>
      <c r="P285" s="211"/>
      <c r="Q285" s="211"/>
      <c r="R285" s="210"/>
      <c r="S285" s="207" t="s">
        <v>38</v>
      </c>
      <c r="T285" s="206" t="s">
        <v>61</v>
      </c>
      <c r="U285" s="210" t="s">
        <v>44</v>
      </c>
      <c r="V285" s="210" t="s">
        <v>449</v>
      </c>
      <c r="W285" s="210"/>
      <c r="X285" s="777" t="s">
        <v>472</v>
      </c>
      <c r="Y285" s="415">
        <v>43643</v>
      </c>
      <c r="Z285" s="428">
        <f t="shared" si="123"/>
        <v>44009</v>
      </c>
      <c r="AA285" s="210"/>
      <c r="AB285" s="207"/>
      <c r="AC285" s="213"/>
      <c r="AD285" s="214">
        <v>300</v>
      </c>
      <c r="AE285" s="215"/>
      <c r="AF285" s="209"/>
      <c r="AG285" s="445"/>
      <c r="AJ285" s="255" t="str">
        <f t="shared" si="82"/>
        <v>HL1614</v>
      </c>
    </row>
    <row r="286" spans="1:36" s="178" customFormat="1" ht="10.5" thickBot="1" x14ac:dyDescent="0.25">
      <c r="A286" s="1129"/>
      <c r="B286" s="999"/>
      <c r="C286" s="174"/>
      <c r="D286" s="915"/>
      <c r="E286" s="503"/>
      <c r="F286" s="172"/>
      <c r="G286" s="173"/>
      <c r="H286" s="171"/>
      <c r="I286" s="172"/>
      <c r="J286" s="444"/>
      <c r="K286" s="172"/>
      <c r="L286" s="172"/>
      <c r="M286" s="173"/>
      <c r="N286" s="174"/>
      <c r="O286" s="175"/>
      <c r="P286" s="175"/>
      <c r="Q286" s="175"/>
      <c r="R286" s="174"/>
      <c r="S286" s="173"/>
      <c r="T286" s="172"/>
      <c r="U286" s="174"/>
      <c r="V286" s="174"/>
      <c r="W286" s="174"/>
      <c r="X286" s="778"/>
      <c r="Y286" s="431"/>
      <c r="Z286" s="428" t="s">
        <v>38</v>
      </c>
      <c r="AA286" s="174"/>
      <c r="AB286" s="173"/>
      <c r="AC286" s="196"/>
      <c r="AD286" s="176"/>
      <c r="AE286" s="177"/>
      <c r="AF286" s="171"/>
      <c r="AG286" s="184"/>
      <c r="AJ286" s="255" t="str">
        <f t="shared" si="82"/>
        <v/>
      </c>
    </row>
    <row r="287" spans="1:36" ht="11.25" customHeight="1" thickBot="1" x14ac:dyDescent="0.25">
      <c r="A287" s="1115">
        <v>1</v>
      </c>
      <c r="B287" s="1044">
        <v>293325</v>
      </c>
      <c r="C287" s="238"/>
      <c r="D287" s="908" t="s">
        <v>476</v>
      </c>
      <c r="E287" s="245">
        <v>1</v>
      </c>
      <c r="F287" s="241" t="s">
        <v>40</v>
      </c>
      <c r="G287" s="246">
        <v>28.023</v>
      </c>
      <c r="H287" s="245">
        <v>114</v>
      </c>
      <c r="I287" s="241" t="s">
        <v>477</v>
      </c>
      <c r="J287" s="247">
        <f t="shared" ref="J287:J288" si="124">I287/9.81</f>
        <v>1161.3659531090723</v>
      </c>
      <c r="K287" s="241" t="s">
        <v>203</v>
      </c>
      <c r="L287" s="241"/>
      <c r="M287" s="246"/>
      <c r="N287" s="238"/>
      <c r="O287" s="248"/>
      <c r="P287" s="248"/>
      <c r="Q287" s="248"/>
      <c r="R287" s="238"/>
      <c r="S287" s="246" t="s">
        <v>38</v>
      </c>
      <c r="T287" s="241" t="s">
        <v>61</v>
      </c>
      <c r="U287" s="238" t="s">
        <v>44</v>
      </c>
      <c r="V287" s="238" t="s">
        <v>478</v>
      </c>
      <c r="W287" s="238"/>
      <c r="X287" s="238"/>
      <c r="Y287" s="415">
        <v>43635</v>
      </c>
      <c r="Z287" s="417">
        <f>Y287+366</f>
        <v>44001</v>
      </c>
      <c r="AA287" s="238"/>
      <c r="AB287" s="246"/>
      <c r="AC287" s="250">
        <f t="shared" ref="AC287:AC288" si="125">G287*AG287</f>
        <v>1269.4418999999998</v>
      </c>
      <c r="AD287" s="251">
        <v>300</v>
      </c>
      <c r="AE287" s="252">
        <v>4525</v>
      </c>
      <c r="AF287" s="253" t="s">
        <v>479</v>
      </c>
      <c r="AG287" s="254">
        <v>45.3</v>
      </c>
      <c r="AJ287" s="255" t="str">
        <f t="shared" si="82"/>
        <v>HL1681</v>
      </c>
    </row>
    <row r="288" spans="1:36" ht="11.25" customHeight="1" thickBot="1" x14ac:dyDescent="0.25">
      <c r="A288" s="1115">
        <v>1</v>
      </c>
      <c r="B288" s="1044">
        <v>293325</v>
      </c>
      <c r="C288" s="238"/>
      <c r="D288" s="908" t="s">
        <v>476</v>
      </c>
      <c r="E288" s="245">
        <v>1</v>
      </c>
      <c r="F288" s="241" t="s">
        <v>40</v>
      </c>
      <c r="G288" s="246">
        <v>28.023</v>
      </c>
      <c r="H288" s="245">
        <v>114</v>
      </c>
      <c r="I288" s="241" t="s">
        <v>477</v>
      </c>
      <c r="J288" s="247">
        <f t="shared" si="124"/>
        <v>1161.3659531090723</v>
      </c>
      <c r="K288" s="296" t="s">
        <v>203</v>
      </c>
      <c r="L288" s="241"/>
      <c r="M288" s="246"/>
      <c r="N288" s="238"/>
      <c r="O288" s="248"/>
      <c r="P288" s="248"/>
      <c r="Q288" s="248"/>
      <c r="R288" s="238"/>
      <c r="S288" s="246" t="s">
        <v>38</v>
      </c>
      <c r="T288" s="241" t="s">
        <v>61</v>
      </c>
      <c r="U288" s="238" t="s">
        <v>44</v>
      </c>
      <c r="V288" s="238" t="s">
        <v>480</v>
      </c>
      <c r="W288" s="238"/>
      <c r="X288" s="238"/>
      <c r="Y288" s="415">
        <v>43635</v>
      </c>
      <c r="Z288" s="417">
        <f t="shared" ref="Z288:Z289" si="126">Y288+366</f>
        <v>44001</v>
      </c>
      <c r="AA288" s="238"/>
      <c r="AB288" s="246"/>
      <c r="AC288" s="250">
        <f t="shared" si="125"/>
        <v>1269.4418999999998</v>
      </c>
      <c r="AD288" s="251">
        <v>300</v>
      </c>
      <c r="AE288" s="252">
        <v>4525</v>
      </c>
      <c r="AF288" s="253" t="s">
        <v>481</v>
      </c>
      <c r="AG288" s="254">
        <v>45.3</v>
      </c>
      <c r="AJ288" s="255" t="str">
        <f t="shared" si="82"/>
        <v>HL1682</v>
      </c>
    </row>
    <row r="289" spans="1:36" ht="11.25" customHeight="1" thickBot="1" x14ac:dyDescent="0.25">
      <c r="A289" s="1115">
        <v>1</v>
      </c>
      <c r="B289" s="1044">
        <v>293325</v>
      </c>
      <c r="C289" s="239" t="s">
        <v>50</v>
      </c>
      <c r="D289" s="892" t="s">
        <v>476</v>
      </c>
      <c r="E289" s="256">
        <v>2</v>
      </c>
      <c r="F289" s="240" t="s">
        <v>40</v>
      </c>
      <c r="G289" s="257">
        <f>(G287+G288)/2</f>
        <v>28.023</v>
      </c>
      <c r="H289" s="258">
        <v>114</v>
      </c>
      <c r="I289" s="240" t="s">
        <v>477</v>
      </c>
      <c r="J289" s="489">
        <f>I289/9.81</f>
        <v>1161.3659531090723</v>
      </c>
      <c r="K289" s="240" t="s">
        <v>203</v>
      </c>
      <c r="L289" s="240"/>
      <c r="M289" s="257"/>
      <c r="N289" s="239"/>
      <c r="O289" s="259"/>
      <c r="P289" s="259"/>
      <c r="Q289" s="259"/>
      <c r="R289" s="239"/>
      <c r="S289" s="257" t="s">
        <v>38</v>
      </c>
      <c r="T289" s="240" t="s">
        <v>61</v>
      </c>
      <c r="U289" s="239" t="s">
        <v>44</v>
      </c>
      <c r="V289" s="239" t="s">
        <v>482</v>
      </c>
      <c r="W289" s="210"/>
      <c r="X289" s="780" t="s">
        <v>476</v>
      </c>
      <c r="Y289" s="415">
        <v>43635</v>
      </c>
      <c r="Z289" s="417">
        <f t="shared" si="126"/>
        <v>44001</v>
      </c>
      <c r="AA289" s="239"/>
      <c r="AB289" s="257"/>
      <c r="AC289" s="260"/>
      <c r="AD289" s="261"/>
      <c r="AE289" s="262"/>
      <c r="AF289" s="263"/>
      <c r="AG289" s="263"/>
      <c r="AJ289" s="255" t="str">
        <f t="shared" si="82"/>
        <v>HL1681-1682</v>
      </c>
    </row>
    <row r="290" spans="1:36" s="178" customFormat="1" ht="10.5" thickBot="1" x14ac:dyDescent="0.25">
      <c r="A290" s="1129"/>
      <c r="B290" s="999"/>
      <c r="C290" s="174"/>
      <c r="D290" s="915"/>
      <c r="E290" s="503"/>
      <c r="F290" s="172"/>
      <c r="G290" s="173"/>
      <c r="H290" s="171"/>
      <c r="I290" s="172"/>
      <c r="J290" s="444"/>
      <c r="K290" s="172"/>
      <c r="L290" s="172"/>
      <c r="M290" s="173"/>
      <c r="N290" s="174"/>
      <c r="O290" s="175"/>
      <c r="P290" s="175"/>
      <c r="Q290" s="175"/>
      <c r="R290" s="174"/>
      <c r="S290" s="173"/>
      <c r="T290" s="172"/>
      <c r="U290" s="174"/>
      <c r="V290" s="174"/>
      <c r="W290" s="174" t="s">
        <v>483</v>
      </c>
      <c r="X290" s="778"/>
      <c r="Y290" s="431"/>
      <c r="Z290" s="428" t="s">
        <v>38</v>
      </c>
      <c r="AA290" s="174"/>
      <c r="AB290" s="173"/>
      <c r="AC290" s="196"/>
      <c r="AD290" s="176"/>
      <c r="AE290" s="177"/>
      <c r="AF290" s="171"/>
      <c r="AG290" s="184"/>
      <c r="AJ290" s="255" t="str">
        <f t="shared" si="82"/>
        <v/>
      </c>
    </row>
    <row r="291" spans="1:36" s="178" customFormat="1" ht="10.5" thickBot="1" x14ac:dyDescent="0.25">
      <c r="A291" s="1115">
        <v>1</v>
      </c>
      <c r="B291" s="1044">
        <v>293157</v>
      </c>
      <c r="C291" s="174"/>
      <c r="D291" s="919" t="s">
        <v>484</v>
      </c>
      <c r="E291" s="171">
        <v>1</v>
      </c>
      <c r="F291" s="172" t="s">
        <v>40</v>
      </c>
      <c r="G291" s="173">
        <v>27.469000000000001</v>
      </c>
      <c r="H291" s="171">
        <v>114</v>
      </c>
      <c r="I291" s="172" t="s">
        <v>469</v>
      </c>
      <c r="J291" s="775">
        <f>I291/9.81</f>
        <v>1158.0020387359837</v>
      </c>
      <c r="K291" s="172" t="s">
        <v>42</v>
      </c>
      <c r="L291" s="172"/>
      <c r="M291" s="173"/>
      <c r="N291" s="174"/>
      <c r="O291" s="175"/>
      <c r="P291" s="175"/>
      <c r="Q291" s="175"/>
      <c r="R291" s="174"/>
      <c r="S291" s="173" t="s">
        <v>38</v>
      </c>
      <c r="T291" s="172" t="s">
        <v>61</v>
      </c>
      <c r="U291" s="174" t="s">
        <v>44</v>
      </c>
      <c r="V291" s="174" t="s">
        <v>485</v>
      </c>
      <c r="W291" s="174"/>
      <c r="X291" s="174"/>
      <c r="Y291" s="415">
        <v>43643</v>
      </c>
      <c r="Z291" s="428">
        <f t="shared" ref="Z291:Z292" si="127">Y291+366</f>
        <v>44009</v>
      </c>
      <c r="AA291" s="174"/>
      <c r="AB291" s="173"/>
      <c r="AC291" s="776">
        <f>G291*AG291</f>
        <v>1244.3457000000001</v>
      </c>
      <c r="AD291" s="176">
        <v>300</v>
      </c>
      <c r="AE291" s="177">
        <v>4730</v>
      </c>
      <c r="AF291" s="180" t="s">
        <v>486</v>
      </c>
      <c r="AG291" s="184">
        <v>45.3</v>
      </c>
      <c r="AJ291" s="255" t="str">
        <f t="shared" si="82"/>
        <v>HL1610</v>
      </c>
    </row>
    <row r="292" spans="1:36" s="178" customFormat="1" ht="10.5" thickBot="1" x14ac:dyDescent="0.25">
      <c r="A292" s="1115">
        <v>1</v>
      </c>
      <c r="B292" s="1044">
        <v>293157</v>
      </c>
      <c r="C292" s="210" t="s">
        <v>50</v>
      </c>
      <c r="D292" s="892" t="s">
        <v>484</v>
      </c>
      <c r="E292" s="205">
        <v>1</v>
      </c>
      <c r="F292" s="206" t="s">
        <v>40</v>
      </c>
      <c r="G292" s="207">
        <f>G291</f>
        <v>27.469000000000001</v>
      </c>
      <c r="H292" s="209">
        <v>114</v>
      </c>
      <c r="I292" s="206" t="s">
        <v>469</v>
      </c>
      <c r="J292" s="775">
        <f>I292/9.81</f>
        <v>1158.0020387359837</v>
      </c>
      <c r="K292" s="206" t="s">
        <v>42</v>
      </c>
      <c r="L292" s="206"/>
      <c r="M292" s="207"/>
      <c r="N292" s="210"/>
      <c r="O292" s="211"/>
      <c r="P292" s="211"/>
      <c r="Q292" s="211"/>
      <c r="R292" s="210"/>
      <c r="S292" s="207" t="s">
        <v>38</v>
      </c>
      <c r="T292" s="206" t="s">
        <v>61</v>
      </c>
      <c r="U292" s="210" t="s">
        <v>44</v>
      </c>
      <c r="V292" s="210" t="s">
        <v>485</v>
      </c>
      <c r="W292" s="210"/>
      <c r="X292" s="777" t="s">
        <v>484</v>
      </c>
      <c r="Y292" s="415">
        <v>43643</v>
      </c>
      <c r="Z292" s="428">
        <f t="shared" si="127"/>
        <v>44009</v>
      </c>
      <c r="AA292" s="210"/>
      <c r="AB292" s="207"/>
      <c r="AC292" s="776"/>
      <c r="AD292" s="214">
        <v>300</v>
      </c>
      <c r="AE292" s="215"/>
      <c r="AF292" s="209"/>
      <c r="AG292" s="445"/>
      <c r="AJ292" s="255" t="str">
        <f t="shared" si="82"/>
        <v>HL1610</v>
      </c>
    </row>
    <row r="293" spans="1:36" s="156" customFormat="1" ht="10.5" thickBot="1" x14ac:dyDescent="0.25">
      <c r="A293" s="1129"/>
      <c r="B293" s="998"/>
      <c r="C293" s="151"/>
      <c r="D293" s="914"/>
      <c r="E293" s="198"/>
      <c r="F293" s="149"/>
      <c r="G293" s="150"/>
      <c r="H293" s="148"/>
      <c r="I293" s="149"/>
      <c r="J293" s="440"/>
      <c r="K293" s="149"/>
      <c r="L293" s="149"/>
      <c r="M293" s="150"/>
      <c r="N293" s="151"/>
      <c r="O293" s="152"/>
      <c r="P293" s="152"/>
      <c r="Q293" s="152"/>
      <c r="R293" s="151"/>
      <c r="S293" s="150"/>
      <c r="T293" s="149"/>
      <c r="U293" s="151"/>
      <c r="V293" s="151"/>
      <c r="W293" s="151"/>
      <c r="X293" s="811"/>
      <c r="Y293" s="429"/>
      <c r="Z293" s="427" t="s">
        <v>38</v>
      </c>
      <c r="AA293" s="151"/>
      <c r="AB293" s="150"/>
      <c r="AC293" s="153"/>
      <c r="AD293" s="165"/>
      <c r="AE293" s="155"/>
      <c r="AF293" s="161"/>
      <c r="AG293" s="441"/>
      <c r="AJ293" s="255" t="str">
        <f t="shared" si="82"/>
        <v/>
      </c>
    </row>
    <row r="294" spans="1:36" ht="10.5" thickBot="1" x14ac:dyDescent="0.25">
      <c r="A294" s="1115">
        <v>1</v>
      </c>
      <c r="B294" s="1044">
        <v>293099</v>
      </c>
      <c r="C294" s="238"/>
      <c r="D294" s="904" t="s">
        <v>487</v>
      </c>
      <c r="E294" s="245">
        <v>1</v>
      </c>
      <c r="F294" s="241" t="s">
        <v>40</v>
      </c>
      <c r="G294" s="246">
        <v>27.274999999999999</v>
      </c>
      <c r="H294" s="245">
        <v>114</v>
      </c>
      <c r="I294" s="241" t="s">
        <v>469</v>
      </c>
      <c r="J294" s="802">
        <f>I294/9.81</f>
        <v>1158.0020387359837</v>
      </c>
      <c r="K294" s="241" t="s">
        <v>203</v>
      </c>
      <c r="L294" s="241"/>
      <c r="M294" s="246"/>
      <c r="N294" s="238"/>
      <c r="O294" s="248"/>
      <c r="P294" s="248"/>
      <c r="Q294" s="248"/>
      <c r="R294" s="238"/>
      <c r="S294" s="246" t="s">
        <v>38</v>
      </c>
      <c r="T294" s="241" t="s">
        <v>61</v>
      </c>
      <c r="U294" s="238" t="s">
        <v>44</v>
      </c>
      <c r="V294" s="238" t="s">
        <v>488</v>
      </c>
      <c r="W294" s="238"/>
      <c r="X294" s="238"/>
      <c r="Y294" s="415">
        <v>43643</v>
      </c>
      <c r="Z294" s="428">
        <f t="shared" ref="Z294:Z295" si="128">Y294+366</f>
        <v>44009</v>
      </c>
      <c r="AA294" s="238"/>
      <c r="AB294" s="246"/>
      <c r="AC294" s="511">
        <f>G294*AG294</f>
        <v>1235.5574999999999</v>
      </c>
      <c r="AD294" s="251">
        <v>300</v>
      </c>
      <c r="AE294" s="252">
        <v>4705</v>
      </c>
      <c r="AF294" s="253" t="s">
        <v>489</v>
      </c>
      <c r="AG294" s="254">
        <v>45.3</v>
      </c>
      <c r="AJ294" s="255" t="str">
        <f t="shared" si="82"/>
        <v>HL1626</v>
      </c>
    </row>
    <row r="295" spans="1:36" ht="10.5" thickBot="1" x14ac:dyDescent="0.25">
      <c r="A295" s="1115">
        <v>1</v>
      </c>
      <c r="B295" s="1044">
        <v>293099</v>
      </c>
      <c r="C295" s="239" t="s">
        <v>50</v>
      </c>
      <c r="D295" s="892" t="s">
        <v>487</v>
      </c>
      <c r="E295" s="256">
        <v>1</v>
      </c>
      <c r="F295" s="240" t="s">
        <v>40</v>
      </c>
      <c r="G295" s="257">
        <v>27.274999999999999</v>
      </c>
      <c r="H295" s="258">
        <v>114</v>
      </c>
      <c r="I295" s="240" t="s">
        <v>469</v>
      </c>
      <c r="J295" s="802">
        <f>I295/9.81</f>
        <v>1158.0020387359837</v>
      </c>
      <c r="K295" s="240" t="s">
        <v>203</v>
      </c>
      <c r="L295" s="240"/>
      <c r="M295" s="257"/>
      <c r="N295" s="239"/>
      <c r="O295" s="259"/>
      <c r="P295" s="259"/>
      <c r="Q295" s="259"/>
      <c r="R295" s="239"/>
      <c r="S295" s="257" t="s">
        <v>38</v>
      </c>
      <c r="T295" s="240" t="s">
        <v>61</v>
      </c>
      <c r="U295" s="239" t="s">
        <v>44</v>
      </c>
      <c r="V295" s="239" t="s">
        <v>488</v>
      </c>
      <c r="W295" s="210"/>
      <c r="X295" s="780" t="s">
        <v>487</v>
      </c>
      <c r="Y295" s="415">
        <v>43643</v>
      </c>
      <c r="Z295" s="428">
        <f t="shared" si="128"/>
        <v>44009</v>
      </c>
      <c r="AA295" s="239"/>
      <c r="AB295" s="257"/>
      <c r="AC295" s="260"/>
      <c r="AD295" s="261">
        <v>300</v>
      </c>
      <c r="AE295" s="262"/>
      <c r="AF295" s="258"/>
      <c r="AG295" s="258"/>
      <c r="AJ295" s="255" t="str">
        <f t="shared" si="82"/>
        <v>HL1626</v>
      </c>
    </row>
    <row r="296" spans="1:36" s="156" customFormat="1" ht="12.75" customHeight="1" thickBot="1" x14ac:dyDescent="0.25">
      <c r="A296" s="1129"/>
      <c r="B296" s="998"/>
      <c r="C296" s="151"/>
      <c r="D296" s="914"/>
      <c r="E296" s="198"/>
      <c r="F296" s="149"/>
      <c r="G296" s="150"/>
      <c r="H296" s="148"/>
      <c r="I296" s="149"/>
      <c r="J296" s="440"/>
      <c r="K296" s="149"/>
      <c r="L296" s="149"/>
      <c r="M296" s="150"/>
      <c r="N296" s="151"/>
      <c r="O296" s="152"/>
      <c r="P296" s="152"/>
      <c r="Q296" s="152"/>
      <c r="R296" s="151"/>
      <c r="S296" s="150"/>
      <c r="T296" s="149"/>
      <c r="U296" s="151"/>
      <c r="V296" s="151"/>
      <c r="W296" s="151"/>
      <c r="X296" s="811"/>
      <c r="Y296" s="429"/>
      <c r="Z296" s="427" t="s">
        <v>38</v>
      </c>
      <c r="AA296" s="151"/>
      <c r="AB296" s="150"/>
      <c r="AC296" s="153"/>
      <c r="AD296" s="165"/>
      <c r="AE296" s="155"/>
      <c r="AF296" s="161"/>
      <c r="AG296" s="441"/>
      <c r="AJ296" s="255" t="str">
        <f t="shared" si="82"/>
        <v/>
      </c>
    </row>
    <row r="297" spans="1:36" s="156" customFormat="1" ht="12.75" customHeight="1" thickBot="1" x14ac:dyDescent="0.25">
      <c r="A297" s="1115">
        <v>1</v>
      </c>
      <c r="B297" s="1044">
        <v>293152</v>
      </c>
      <c r="C297" s="151"/>
      <c r="D297" s="904" t="s">
        <v>490</v>
      </c>
      <c r="E297" s="245">
        <v>1</v>
      </c>
      <c r="F297" s="241" t="s">
        <v>40</v>
      </c>
      <c r="G297" s="246">
        <v>26.965</v>
      </c>
      <c r="H297" s="245">
        <v>114</v>
      </c>
      <c r="I297" s="241" t="s">
        <v>469</v>
      </c>
      <c r="J297" s="247">
        <f>I297/9.81</f>
        <v>1158.0020387359837</v>
      </c>
      <c r="K297" s="241" t="s">
        <v>491</v>
      </c>
      <c r="L297" s="241"/>
      <c r="M297" s="246"/>
      <c r="N297" s="238"/>
      <c r="O297" s="248"/>
      <c r="P297" s="248"/>
      <c r="Q297" s="248"/>
      <c r="R297" s="238"/>
      <c r="S297" s="246" t="s">
        <v>38</v>
      </c>
      <c r="T297" s="241" t="s">
        <v>61</v>
      </c>
      <c r="U297" s="238" t="s">
        <v>44</v>
      </c>
      <c r="V297" s="238" t="s">
        <v>442</v>
      </c>
      <c r="W297" s="238"/>
      <c r="X297" s="238"/>
      <c r="Y297" s="415">
        <v>43643</v>
      </c>
      <c r="Z297" s="428">
        <f t="shared" ref="Z297:Z299" si="129">Y297+366</f>
        <v>44009</v>
      </c>
      <c r="AA297" s="238"/>
      <c r="AB297" s="246"/>
      <c r="AC297" s="250">
        <f>G297*AG297</f>
        <v>1221.5145</v>
      </c>
      <c r="AD297" s="251">
        <v>300</v>
      </c>
      <c r="AE297" s="252">
        <v>4665</v>
      </c>
      <c r="AF297" s="253" t="s">
        <v>492</v>
      </c>
      <c r="AG297" s="254">
        <v>45.3</v>
      </c>
      <c r="AH297" s="255"/>
      <c r="AI297" s="255"/>
      <c r="AJ297" s="255" t="str">
        <f t="shared" si="82"/>
        <v>HL1622</v>
      </c>
    </row>
    <row r="298" spans="1:36" ht="10.5" thickBot="1" x14ac:dyDescent="0.25">
      <c r="A298" s="1115">
        <v>1</v>
      </c>
      <c r="B298" s="1044">
        <v>293152</v>
      </c>
      <c r="C298" s="238"/>
      <c r="D298" s="904" t="s">
        <v>490</v>
      </c>
      <c r="E298" s="245">
        <v>1</v>
      </c>
      <c r="F298" s="241" t="s">
        <v>40</v>
      </c>
      <c r="G298" s="246">
        <v>26.957000000000001</v>
      </c>
      <c r="H298" s="245">
        <v>114</v>
      </c>
      <c r="I298" s="241" t="s">
        <v>469</v>
      </c>
      <c r="J298" s="802">
        <f>I298/9.81</f>
        <v>1158.0020387359837</v>
      </c>
      <c r="K298" s="241" t="s">
        <v>203</v>
      </c>
      <c r="L298" s="241"/>
      <c r="M298" s="246"/>
      <c r="N298" s="238"/>
      <c r="O298" s="248"/>
      <c r="P298" s="248"/>
      <c r="Q298" s="248"/>
      <c r="R298" s="238"/>
      <c r="S298" s="246" t="s">
        <v>38</v>
      </c>
      <c r="T298" s="241" t="s">
        <v>61</v>
      </c>
      <c r="U298" s="238" t="s">
        <v>44</v>
      </c>
      <c r="V298" s="238" t="s">
        <v>493</v>
      </c>
      <c r="W298" s="238"/>
      <c r="X298" s="238"/>
      <c r="Y298" s="415">
        <v>43643</v>
      </c>
      <c r="Z298" s="428">
        <f t="shared" si="129"/>
        <v>44009</v>
      </c>
      <c r="AA298" s="238"/>
      <c r="AB298" s="246"/>
      <c r="AC298" s="511">
        <f>G298*AG298</f>
        <v>1221.1521</v>
      </c>
      <c r="AD298" s="251">
        <v>300</v>
      </c>
      <c r="AE298" s="252">
        <v>4665</v>
      </c>
      <c r="AF298" s="253" t="s">
        <v>494</v>
      </c>
      <c r="AG298" s="254">
        <v>45.3</v>
      </c>
      <c r="AJ298" s="255" t="str">
        <f t="shared" si="82"/>
        <v>HL1623</v>
      </c>
    </row>
    <row r="299" spans="1:36" ht="10.5" thickBot="1" x14ac:dyDescent="0.25">
      <c r="A299" s="1115">
        <v>1</v>
      </c>
      <c r="B299" s="1044">
        <v>293152</v>
      </c>
      <c r="C299" s="239" t="s">
        <v>50</v>
      </c>
      <c r="D299" s="892" t="s">
        <v>490</v>
      </c>
      <c r="E299" s="256">
        <v>2</v>
      </c>
      <c r="F299" s="240" t="s">
        <v>40</v>
      </c>
      <c r="G299" s="257">
        <f>(G297+G298)/2</f>
        <v>26.960999999999999</v>
      </c>
      <c r="H299" s="258">
        <v>114</v>
      </c>
      <c r="I299" s="240" t="s">
        <v>469</v>
      </c>
      <c r="J299" s="802">
        <f>I299/9.81</f>
        <v>1158.0020387359837</v>
      </c>
      <c r="K299" s="240" t="s">
        <v>203</v>
      </c>
      <c r="L299" s="240"/>
      <c r="M299" s="257"/>
      <c r="N299" s="239"/>
      <c r="O299" s="259"/>
      <c r="P299" s="259"/>
      <c r="Q299" s="259"/>
      <c r="R299" s="239"/>
      <c r="S299" s="257" t="s">
        <v>38</v>
      </c>
      <c r="T299" s="240" t="s">
        <v>61</v>
      </c>
      <c r="U299" s="239" t="s">
        <v>44</v>
      </c>
      <c r="V299" s="239" t="s">
        <v>493</v>
      </c>
      <c r="W299" s="210"/>
      <c r="X299" s="780" t="s">
        <v>490</v>
      </c>
      <c r="Y299" s="415">
        <v>43643</v>
      </c>
      <c r="Z299" s="428">
        <f t="shared" si="129"/>
        <v>44009</v>
      </c>
      <c r="AA299" s="239"/>
      <c r="AB299" s="257"/>
      <c r="AC299" s="260"/>
      <c r="AD299" s="261">
        <v>300</v>
      </c>
      <c r="AE299" s="262"/>
      <c r="AF299" s="258"/>
      <c r="AG299" s="263"/>
      <c r="AJ299" s="255" t="str">
        <f t="shared" si="82"/>
        <v>HL1623</v>
      </c>
    </row>
    <row r="300" spans="1:36" s="156" customFormat="1" ht="10.5" thickBot="1" x14ac:dyDescent="0.25">
      <c r="A300" s="1129"/>
      <c r="B300" s="998"/>
      <c r="C300" s="151"/>
      <c r="D300" s="914"/>
      <c r="E300" s="198"/>
      <c r="F300" s="149"/>
      <c r="G300" s="150"/>
      <c r="H300" s="148"/>
      <c r="I300" s="149"/>
      <c r="J300" s="440"/>
      <c r="K300" s="149"/>
      <c r="L300" s="149"/>
      <c r="M300" s="150"/>
      <c r="N300" s="151"/>
      <c r="O300" s="152"/>
      <c r="P300" s="152"/>
      <c r="Q300" s="152"/>
      <c r="R300" s="151"/>
      <c r="S300" s="150"/>
      <c r="T300" s="149"/>
      <c r="U300" s="151"/>
      <c r="V300" s="151"/>
      <c r="W300" s="151"/>
      <c r="X300" s="811"/>
      <c r="Y300" s="429"/>
      <c r="Z300" s="427" t="s">
        <v>38</v>
      </c>
      <c r="AA300" s="151"/>
      <c r="AB300" s="150"/>
      <c r="AC300" s="153"/>
      <c r="AD300" s="165"/>
      <c r="AE300" s="155"/>
      <c r="AF300" s="161"/>
      <c r="AG300" s="441"/>
      <c r="AJ300" s="255" t="str">
        <f t="shared" si="82"/>
        <v/>
      </c>
    </row>
    <row r="301" spans="1:36" ht="10.5" thickBot="1" x14ac:dyDescent="0.25">
      <c r="A301" s="1115">
        <v>1</v>
      </c>
      <c r="B301" s="1044">
        <v>293118</v>
      </c>
      <c r="C301" s="238"/>
      <c r="D301" s="904" t="s">
        <v>495</v>
      </c>
      <c r="E301" s="245">
        <v>1</v>
      </c>
      <c r="F301" s="241" t="s">
        <v>40</v>
      </c>
      <c r="G301" s="246">
        <v>26.733000000000001</v>
      </c>
      <c r="H301" s="245">
        <v>114</v>
      </c>
      <c r="I301" s="241" t="s">
        <v>469</v>
      </c>
      <c r="J301" s="802">
        <f>I301/9.81</f>
        <v>1158.0020387359837</v>
      </c>
      <c r="K301" s="241" t="s">
        <v>203</v>
      </c>
      <c r="L301" s="241"/>
      <c r="M301" s="246"/>
      <c r="N301" s="238"/>
      <c r="O301" s="248"/>
      <c r="P301" s="248"/>
      <c r="Q301" s="248"/>
      <c r="R301" s="238"/>
      <c r="S301" s="246" t="s">
        <v>38</v>
      </c>
      <c r="T301" s="241" t="s">
        <v>61</v>
      </c>
      <c r="U301" s="238" t="s">
        <v>44</v>
      </c>
      <c r="V301" s="238" t="s">
        <v>463</v>
      </c>
      <c r="W301" s="238"/>
      <c r="X301" s="238"/>
      <c r="Y301" s="415">
        <v>43643</v>
      </c>
      <c r="Z301" s="428">
        <f t="shared" ref="Z301:Z302" si="130">Y301+366</f>
        <v>44009</v>
      </c>
      <c r="AA301" s="238"/>
      <c r="AB301" s="246"/>
      <c r="AC301" s="511">
        <f>G301*AG301</f>
        <v>1211.0048999999999</v>
      </c>
      <c r="AD301" s="251">
        <v>300</v>
      </c>
      <c r="AE301" s="252">
        <v>4630</v>
      </c>
      <c r="AF301" s="253" t="s">
        <v>496</v>
      </c>
      <c r="AG301" s="254">
        <v>45.3</v>
      </c>
      <c r="AJ301" s="255" t="str">
        <f t="shared" si="82"/>
        <v>HL1624</v>
      </c>
    </row>
    <row r="302" spans="1:36" ht="10.5" thickBot="1" x14ac:dyDescent="0.25">
      <c r="A302" s="1115">
        <v>1</v>
      </c>
      <c r="B302" s="1044">
        <v>293118</v>
      </c>
      <c r="C302" s="239" t="s">
        <v>50</v>
      </c>
      <c r="D302" s="892" t="s">
        <v>495</v>
      </c>
      <c r="E302" s="256">
        <v>1</v>
      </c>
      <c r="F302" s="240" t="s">
        <v>40</v>
      </c>
      <c r="G302" s="257">
        <v>26.733000000000001</v>
      </c>
      <c r="H302" s="258">
        <v>114</v>
      </c>
      <c r="I302" s="240" t="s">
        <v>469</v>
      </c>
      <c r="J302" s="802">
        <f>I302/9.81</f>
        <v>1158.0020387359837</v>
      </c>
      <c r="K302" s="240" t="s">
        <v>203</v>
      </c>
      <c r="L302" s="240"/>
      <c r="M302" s="257"/>
      <c r="N302" s="239"/>
      <c r="O302" s="259"/>
      <c r="P302" s="259"/>
      <c r="Q302" s="259"/>
      <c r="R302" s="239"/>
      <c r="S302" s="257" t="s">
        <v>38</v>
      </c>
      <c r="T302" s="240" t="s">
        <v>61</v>
      </c>
      <c r="U302" s="239" t="s">
        <v>44</v>
      </c>
      <c r="V302" s="239" t="s">
        <v>463</v>
      </c>
      <c r="W302" s="210"/>
      <c r="X302" s="780" t="s">
        <v>495</v>
      </c>
      <c r="Y302" s="415">
        <v>43643</v>
      </c>
      <c r="Z302" s="428">
        <f t="shared" si="130"/>
        <v>44009</v>
      </c>
      <c r="AA302" s="239"/>
      <c r="AB302" s="257"/>
      <c r="AC302" s="260"/>
      <c r="AD302" s="261">
        <v>300</v>
      </c>
      <c r="AE302" s="262"/>
      <c r="AF302" s="258"/>
      <c r="AG302" s="263"/>
      <c r="AJ302" s="255" t="str">
        <f t="shared" si="82"/>
        <v>HL1624</v>
      </c>
    </row>
    <row r="303" spans="1:36" s="178" customFormat="1" ht="10.5" thickBot="1" x14ac:dyDescent="0.25">
      <c r="A303" s="1129"/>
      <c r="B303" s="999"/>
      <c r="C303" s="174"/>
      <c r="D303" s="915"/>
      <c r="E303" s="503"/>
      <c r="F303" s="172"/>
      <c r="G303" s="173"/>
      <c r="H303" s="171"/>
      <c r="I303" s="172"/>
      <c r="J303" s="444"/>
      <c r="K303" s="172"/>
      <c r="L303" s="172"/>
      <c r="M303" s="173"/>
      <c r="N303" s="174"/>
      <c r="O303" s="175"/>
      <c r="P303" s="175"/>
      <c r="Q303" s="175"/>
      <c r="R303" s="174"/>
      <c r="S303" s="173"/>
      <c r="T303" s="172"/>
      <c r="U303" s="174"/>
      <c r="V303" s="174"/>
      <c r="W303" s="174"/>
      <c r="X303" s="778"/>
      <c r="Y303" s="431"/>
      <c r="Z303" s="428" t="s">
        <v>38</v>
      </c>
      <c r="AA303" s="174"/>
      <c r="AB303" s="173"/>
      <c r="AC303" s="196"/>
      <c r="AD303" s="176"/>
      <c r="AE303" s="177"/>
      <c r="AF303" s="171"/>
      <c r="AG303" s="184"/>
      <c r="AJ303" s="255" t="str">
        <f t="shared" ref="AJ303:AJ380" si="131">CONCATENATE(U303,AK303,V303)</f>
        <v/>
      </c>
    </row>
    <row r="304" spans="1:36" ht="11.25" customHeight="1" thickBot="1" x14ac:dyDescent="0.25">
      <c r="A304" s="1115">
        <v>1</v>
      </c>
      <c r="B304" s="1044">
        <v>290043</v>
      </c>
      <c r="C304" s="238"/>
      <c r="D304" s="904" t="s">
        <v>497</v>
      </c>
      <c r="E304" s="245">
        <v>1</v>
      </c>
      <c r="F304" s="241" t="s">
        <v>40</v>
      </c>
      <c r="G304" s="246">
        <v>18.670000000000002</v>
      </c>
      <c r="H304" s="245">
        <v>114</v>
      </c>
      <c r="I304" s="241" t="s">
        <v>464</v>
      </c>
      <c r="J304" s="247">
        <f t="shared" ref="J304:J305" si="132">I304/9.81</f>
        <v>1161.0601427115189</v>
      </c>
      <c r="K304" s="241" t="s">
        <v>498</v>
      </c>
      <c r="L304" s="241"/>
      <c r="M304" s="246"/>
      <c r="N304" s="238"/>
      <c r="O304" s="248"/>
      <c r="P304" s="248"/>
      <c r="Q304" s="248"/>
      <c r="R304" s="238"/>
      <c r="S304" s="246" t="s">
        <v>38</v>
      </c>
      <c r="T304" s="241" t="s">
        <v>61</v>
      </c>
      <c r="U304" s="238" t="s">
        <v>44</v>
      </c>
      <c r="V304" s="238" t="s">
        <v>499</v>
      </c>
      <c r="W304" s="238"/>
      <c r="X304" s="238"/>
      <c r="Y304" s="415">
        <v>44300</v>
      </c>
      <c r="Z304" s="417">
        <f>Y304+366</f>
        <v>44666</v>
      </c>
      <c r="AA304" s="238"/>
      <c r="AB304" s="246"/>
      <c r="AC304" s="250">
        <f t="shared" ref="AC304:AC305" si="133">G304*AG304</f>
        <v>845.75099999999998</v>
      </c>
      <c r="AD304" s="251">
        <v>300</v>
      </c>
      <c r="AE304" s="252">
        <v>2450</v>
      </c>
      <c r="AF304" s="253" t="s">
        <v>500</v>
      </c>
      <c r="AG304" s="254">
        <v>45.3</v>
      </c>
      <c r="AJ304" s="255" t="str">
        <f t="shared" si="131"/>
        <v>HL1864</v>
      </c>
    </row>
    <row r="305" spans="1:36" ht="11.25" customHeight="1" thickBot="1" x14ac:dyDescent="0.25">
      <c r="A305" s="1115">
        <v>1</v>
      </c>
      <c r="B305" s="1044">
        <v>290043</v>
      </c>
      <c r="C305" s="238"/>
      <c r="D305" s="904" t="s">
        <v>497</v>
      </c>
      <c r="E305" s="245">
        <v>1</v>
      </c>
      <c r="F305" s="241" t="s">
        <v>40</v>
      </c>
      <c r="G305" s="246">
        <v>18.63</v>
      </c>
      <c r="H305" s="245">
        <v>114</v>
      </c>
      <c r="I305" s="241" t="s">
        <v>501</v>
      </c>
      <c r="J305" s="247">
        <f t="shared" si="132"/>
        <v>1161.1620795107033</v>
      </c>
      <c r="K305" s="241" t="s">
        <v>498</v>
      </c>
      <c r="L305" s="241"/>
      <c r="M305" s="246"/>
      <c r="N305" s="238"/>
      <c r="O305" s="248"/>
      <c r="P305" s="248"/>
      <c r="Q305" s="248"/>
      <c r="R305" s="238"/>
      <c r="S305" s="246" t="s">
        <v>38</v>
      </c>
      <c r="T305" s="241" t="s">
        <v>61</v>
      </c>
      <c r="U305" s="238" t="s">
        <v>44</v>
      </c>
      <c r="V305" s="238" t="s">
        <v>502</v>
      </c>
      <c r="W305" s="238"/>
      <c r="X305" s="238"/>
      <c r="Y305" s="415">
        <v>44300</v>
      </c>
      <c r="Z305" s="417">
        <f t="shared" ref="Z305:Z306" si="134">Y305+366</f>
        <v>44666</v>
      </c>
      <c r="AA305" s="238"/>
      <c r="AB305" s="246"/>
      <c r="AC305" s="250">
        <f t="shared" si="133"/>
        <v>843.93899999999985</v>
      </c>
      <c r="AD305" s="251">
        <v>300</v>
      </c>
      <c r="AE305" s="252">
        <v>2450</v>
      </c>
      <c r="AF305" s="253" t="s">
        <v>503</v>
      </c>
      <c r="AG305" s="254">
        <v>45.3</v>
      </c>
      <c r="AJ305" s="255" t="str">
        <f t="shared" si="131"/>
        <v>HL1865</v>
      </c>
    </row>
    <row r="306" spans="1:36" ht="11.25" customHeight="1" thickBot="1" x14ac:dyDescent="0.25">
      <c r="A306" s="1115">
        <v>1</v>
      </c>
      <c r="B306" s="1044">
        <v>290043</v>
      </c>
      <c r="C306" s="239" t="s">
        <v>50</v>
      </c>
      <c r="D306" s="892" t="s">
        <v>497</v>
      </c>
      <c r="E306" s="256">
        <v>2</v>
      </c>
      <c r="F306" s="240" t="s">
        <v>40</v>
      </c>
      <c r="G306" s="257">
        <v>18.649999999999999</v>
      </c>
      <c r="H306" s="258">
        <v>114</v>
      </c>
      <c r="I306" s="240" t="s">
        <v>464</v>
      </c>
      <c r="J306" s="489">
        <f>I306/9.81</f>
        <v>1161.0601427115189</v>
      </c>
      <c r="K306" s="240" t="s">
        <v>498</v>
      </c>
      <c r="L306" s="240"/>
      <c r="M306" s="257"/>
      <c r="N306" s="239"/>
      <c r="O306" s="259"/>
      <c r="P306" s="259"/>
      <c r="Q306" s="259"/>
      <c r="R306" s="239"/>
      <c r="S306" s="257" t="s">
        <v>38</v>
      </c>
      <c r="T306" s="240" t="s">
        <v>61</v>
      </c>
      <c r="U306" s="239" t="s">
        <v>44</v>
      </c>
      <c r="V306" s="239" t="s">
        <v>504</v>
      </c>
      <c r="W306" s="239"/>
      <c r="X306" s="780" t="s">
        <v>497</v>
      </c>
      <c r="Y306" s="415">
        <v>44300</v>
      </c>
      <c r="Z306" s="417">
        <f t="shared" si="134"/>
        <v>44666</v>
      </c>
      <c r="AA306" s="239"/>
      <c r="AB306" s="257"/>
      <c r="AC306" s="260"/>
      <c r="AD306" s="261"/>
      <c r="AE306" s="262"/>
      <c r="AF306" s="263"/>
      <c r="AG306" s="263"/>
      <c r="AJ306" s="255" t="str">
        <f t="shared" si="131"/>
        <v>HL1864-1865</v>
      </c>
    </row>
    <row r="307" spans="1:36" s="178" customFormat="1" ht="10.5" thickBot="1" x14ac:dyDescent="0.25">
      <c r="A307" s="1129"/>
      <c r="B307" s="999"/>
      <c r="C307" s="174"/>
      <c r="D307" s="915"/>
      <c r="E307" s="503"/>
      <c r="F307" s="172"/>
      <c r="G307" s="173"/>
      <c r="H307" s="171"/>
      <c r="I307" s="172"/>
      <c r="J307" s="444"/>
      <c r="K307" s="172"/>
      <c r="L307" s="172"/>
      <c r="M307" s="173"/>
      <c r="N307" s="174"/>
      <c r="O307" s="175"/>
      <c r="P307" s="175"/>
      <c r="Q307" s="175"/>
      <c r="R307" s="174"/>
      <c r="S307" s="173"/>
      <c r="T307" s="172"/>
      <c r="U307" s="174"/>
      <c r="V307" s="174"/>
      <c r="W307" s="174"/>
      <c r="X307" s="778"/>
      <c r="Y307" s="431"/>
      <c r="Z307" s="428" t="s">
        <v>38</v>
      </c>
      <c r="AA307" s="174"/>
      <c r="AB307" s="173"/>
      <c r="AC307" s="196"/>
      <c r="AD307" s="176"/>
      <c r="AE307" s="177"/>
      <c r="AF307" s="171"/>
      <c r="AG307" s="184"/>
      <c r="AJ307" s="255" t="str">
        <f t="shared" si="131"/>
        <v/>
      </c>
    </row>
    <row r="308" spans="1:36" ht="11.25" customHeight="1" thickBot="1" x14ac:dyDescent="0.25">
      <c r="A308" s="1115">
        <v>1</v>
      </c>
      <c r="B308" s="1044">
        <v>293327</v>
      </c>
      <c r="C308" s="238"/>
      <c r="D308" s="904" t="s">
        <v>505</v>
      </c>
      <c r="E308" s="245">
        <v>1</v>
      </c>
      <c r="F308" s="241" t="s">
        <v>40</v>
      </c>
      <c r="G308" s="246">
        <v>17.75</v>
      </c>
      <c r="H308" s="245">
        <v>114</v>
      </c>
      <c r="I308" s="241" t="s">
        <v>464</v>
      </c>
      <c r="J308" s="247">
        <f t="shared" ref="J308:J309" si="135">I308/9.81</f>
        <v>1161.0601427115189</v>
      </c>
      <c r="K308" s="241" t="s">
        <v>498</v>
      </c>
      <c r="L308" s="241"/>
      <c r="M308" s="246"/>
      <c r="N308" s="238"/>
      <c r="O308" s="248"/>
      <c r="P308" s="248"/>
      <c r="Q308" s="248"/>
      <c r="R308" s="238"/>
      <c r="S308" s="246" t="s">
        <v>38</v>
      </c>
      <c r="T308" s="241" t="s">
        <v>61</v>
      </c>
      <c r="U308" s="238" t="s">
        <v>44</v>
      </c>
      <c r="V308" s="238" t="s">
        <v>506</v>
      </c>
      <c r="W308" s="238"/>
      <c r="X308" s="238"/>
      <c r="Y308" s="415">
        <v>43846</v>
      </c>
      <c r="Z308" s="417">
        <f>Y308+366</f>
        <v>44212</v>
      </c>
      <c r="AA308" s="238"/>
      <c r="AB308" s="246"/>
      <c r="AC308" s="250">
        <f t="shared" ref="AC308:AC309" si="136">G308*AG308</f>
        <v>804.07499999999993</v>
      </c>
      <c r="AD308" s="251">
        <v>300</v>
      </c>
      <c r="AE308" s="252">
        <v>2250</v>
      </c>
      <c r="AF308" s="253" t="s">
        <v>507</v>
      </c>
      <c r="AG308" s="254">
        <v>45.3</v>
      </c>
      <c r="AJ308" s="255" t="str">
        <f t="shared" si="131"/>
        <v>HL1862</v>
      </c>
    </row>
    <row r="309" spans="1:36" ht="11.25" customHeight="1" thickBot="1" x14ac:dyDescent="0.25">
      <c r="A309" s="1115">
        <v>1</v>
      </c>
      <c r="B309" s="1044">
        <v>293327</v>
      </c>
      <c r="C309" s="238"/>
      <c r="D309" s="904" t="s">
        <v>505</v>
      </c>
      <c r="E309" s="245">
        <v>1</v>
      </c>
      <c r="F309" s="241" t="s">
        <v>40</v>
      </c>
      <c r="G309" s="246">
        <v>17.79</v>
      </c>
      <c r="H309" s="245">
        <v>114</v>
      </c>
      <c r="I309" s="241" t="s">
        <v>501</v>
      </c>
      <c r="J309" s="247">
        <f t="shared" si="135"/>
        <v>1161.1620795107033</v>
      </c>
      <c r="K309" s="241" t="s">
        <v>498</v>
      </c>
      <c r="L309" s="241"/>
      <c r="M309" s="246"/>
      <c r="N309" s="238"/>
      <c r="O309" s="248"/>
      <c r="P309" s="248"/>
      <c r="Q309" s="248"/>
      <c r="R309" s="238"/>
      <c r="S309" s="246" t="s">
        <v>38</v>
      </c>
      <c r="T309" s="241" t="s">
        <v>61</v>
      </c>
      <c r="U309" s="238" t="s">
        <v>44</v>
      </c>
      <c r="V309" s="238" t="s">
        <v>508</v>
      </c>
      <c r="W309" s="238"/>
      <c r="X309" s="238"/>
      <c r="Y309" s="415">
        <v>43846</v>
      </c>
      <c r="Z309" s="417">
        <f t="shared" ref="Z309:Z310" si="137">Y309+366</f>
        <v>44212</v>
      </c>
      <c r="AA309" s="238"/>
      <c r="AB309" s="246"/>
      <c r="AC309" s="250">
        <f t="shared" si="136"/>
        <v>805.88699999999994</v>
      </c>
      <c r="AD309" s="251">
        <v>300</v>
      </c>
      <c r="AE309" s="252">
        <v>2250</v>
      </c>
      <c r="AF309" s="253" t="s">
        <v>509</v>
      </c>
      <c r="AG309" s="254">
        <v>45.3</v>
      </c>
      <c r="AJ309" s="255" t="str">
        <f t="shared" si="131"/>
        <v>HL1863</v>
      </c>
    </row>
    <row r="310" spans="1:36" ht="11.25" customHeight="1" thickBot="1" x14ac:dyDescent="0.25">
      <c r="A310" s="1115">
        <v>1</v>
      </c>
      <c r="B310" s="1044">
        <v>293327</v>
      </c>
      <c r="C310" s="239" t="s">
        <v>50</v>
      </c>
      <c r="D310" s="892" t="s">
        <v>505</v>
      </c>
      <c r="E310" s="256">
        <v>2</v>
      </c>
      <c r="F310" s="240" t="s">
        <v>40</v>
      </c>
      <c r="G310" s="257">
        <v>17.77</v>
      </c>
      <c r="H310" s="258">
        <v>114</v>
      </c>
      <c r="I310" s="240" t="s">
        <v>464</v>
      </c>
      <c r="J310" s="489">
        <f>I310/9.81</f>
        <v>1161.0601427115189</v>
      </c>
      <c r="K310" s="240" t="s">
        <v>498</v>
      </c>
      <c r="L310" s="240"/>
      <c r="M310" s="257"/>
      <c r="N310" s="239"/>
      <c r="O310" s="259"/>
      <c r="P310" s="259"/>
      <c r="Q310" s="259"/>
      <c r="R310" s="239"/>
      <c r="S310" s="257" t="s">
        <v>38</v>
      </c>
      <c r="T310" s="240" t="s">
        <v>61</v>
      </c>
      <c r="U310" s="239" t="s">
        <v>44</v>
      </c>
      <c r="V310" s="239" t="s">
        <v>510</v>
      </c>
      <c r="W310" s="239"/>
      <c r="X310" s="780" t="s">
        <v>505</v>
      </c>
      <c r="Y310" s="415">
        <v>43846</v>
      </c>
      <c r="Z310" s="417">
        <f t="shared" si="137"/>
        <v>44212</v>
      </c>
      <c r="AA310" s="239"/>
      <c r="AB310" s="257"/>
      <c r="AC310" s="260"/>
      <c r="AD310" s="261"/>
      <c r="AE310" s="262"/>
      <c r="AF310" s="263"/>
      <c r="AG310" s="263"/>
      <c r="AJ310" s="255" t="str">
        <f t="shared" si="131"/>
        <v>HL1862-1863</v>
      </c>
    </row>
    <row r="311" spans="1:36" s="156" customFormat="1" ht="10.5" thickBot="1" x14ac:dyDescent="0.25">
      <c r="A311" s="1129"/>
      <c r="B311" s="998"/>
      <c r="C311" s="151"/>
      <c r="D311" s="914"/>
      <c r="E311" s="198"/>
      <c r="F311" s="149"/>
      <c r="G311" s="150"/>
      <c r="H311" s="148"/>
      <c r="I311" s="149"/>
      <c r="J311" s="440"/>
      <c r="K311" s="149"/>
      <c r="L311" s="149"/>
      <c r="M311" s="150"/>
      <c r="N311" s="151"/>
      <c r="O311" s="152"/>
      <c r="P311" s="152"/>
      <c r="Q311" s="152"/>
      <c r="R311" s="151"/>
      <c r="S311" s="150"/>
      <c r="T311" s="149"/>
      <c r="U311" s="151"/>
      <c r="V311" s="151"/>
      <c r="W311" s="151"/>
      <c r="X311" s="811"/>
      <c r="Y311" s="429"/>
      <c r="Z311" s="427" t="s">
        <v>38</v>
      </c>
      <c r="AA311" s="151"/>
      <c r="AB311" s="150"/>
      <c r="AC311" s="153"/>
      <c r="AD311" s="165"/>
      <c r="AE311" s="155"/>
      <c r="AF311" s="161"/>
      <c r="AG311" s="441"/>
      <c r="AJ311" s="255" t="str">
        <f t="shared" si="131"/>
        <v/>
      </c>
    </row>
    <row r="312" spans="1:36" s="319" customFormat="1" ht="12" customHeight="1" thickBot="1" x14ac:dyDescent="0.25">
      <c r="A312" s="1129">
        <v>1</v>
      </c>
      <c r="B312" s="1128" t="s">
        <v>326</v>
      </c>
      <c r="C312" s="320"/>
      <c r="D312" s="916" t="s">
        <v>511</v>
      </c>
      <c r="E312" s="326">
        <v>1</v>
      </c>
      <c r="F312" s="265" t="s">
        <v>40</v>
      </c>
      <c r="G312" s="327">
        <v>11.46</v>
      </c>
      <c r="H312" s="326">
        <v>114</v>
      </c>
      <c r="I312" s="265" t="s">
        <v>512</v>
      </c>
      <c r="J312" s="242">
        <f>I312/9.81</f>
        <v>1049.6432212028542</v>
      </c>
      <c r="K312" s="265" t="s">
        <v>42</v>
      </c>
      <c r="L312" s="265"/>
      <c r="M312" s="327"/>
      <c r="N312" s="320"/>
      <c r="O312" s="328"/>
      <c r="P312" s="328"/>
      <c r="Q312" s="816"/>
      <c r="R312" s="320"/>
      <c r="S312" s="327" t="s">
        <v>38</v>
      </c>
      <c r="T312" s="265" t="s">
        <v>326</v>
      </c>
      <c r="U312" s="320" t="s">
        <v>44</v>
      </c>
      <c r="V312" s="320" t="s">
        <v>513</v>
      </c>
      <c r="W312" s="265" t="s">
        <v>514</v>
      </c>
      <c r="X312" s="320"/>
      <c r="Y312" s="431">
        <v>43971</v>
      </c>
      <c r="Z312" s="416">
        <f t="shared" ref="Z312:Z341" si="138">Y312+365</f>
        <v>44336</v>
      </c>
      <c r="AA312" s="320"/>
      <c r="AB312" s="327"/>
      <c r="AC312" s="316">
        <f>G312*AG312</f>
        <v>519.13800000000003</v>
      </c>
      <c r="AD312" s="329">
        <v>250</v>
      </c>
      <c r="AE312" s="302">
        <v>1715</v>
      </c>
      <c r="AF312" s="321" t="s">
        <v>515</v>
      </c>
      <c r="AG312" s="339">
        <v>45.3</v>
      </c>
      <c r="AJ312" s="255" t="str">
        <f t="shared" si="131"/>
        <v>HL1206</v>
      </c>
    </row>
    <row r="313" spans="1:36" s="319" customFormat="1" ht="10.5" thickBot="1" x14ac:dyDescent="0.25">
      <c r="A313" s="1129">
        <v>1</v>
      </c>
      <c r="B313" s="1128" t="s">
        <v>326</v>
      </c>
      <c r="C313" s="320"/>
      <c r="D313" s="916" t="s">
        <v>511</v>
      </c>
      <c r="E313" s="326">
        <v>1</v>
      </c>
      <c r="F313" s="265" t="s">
        <v>40</v>
      </c>
      <c r="G313" s="327">
        <v>11.49</v>
      </c>
      <c r="H313" s="326">
        <v>114</v>
      </c>
      <c r="I313" s="265" t="s">
        <v>512</v>
      </c>
      <c r="J313" s="242">
        <f>I313/9.81</f>
        <v>1049.6432212028542</v>
      </c>
      <c r="K313" s="265" t="s">
        <v>42</v>
      </c>
      <c r="L313" s="265"/>
      <c r="M313" s="327"/>
      <c r="N313" s="320"/>
      <c r="O313" s="328"/>
      <c r="P313" s="328"/>
      <c r="Q313" s="328"/>
      <c r="R313" s="320"/>
      <c r="S313" s="327" t="s">
        <v>38</v>
      </c>
      <c r="T313" s="265" t="s">
        <v>326</v>
      </c>
      <c r="U313" s="320" t="s">
        <v>44</v>
      </c>
      <c r="V313" s="320" t="s">
        <v>516</v>
      </c>
      <c r="W313" s="265" t="s">
        <v>514</v>
      </c>
      <c r="X313" s="320"/>
      <c r="Y313" s="431">
        <v>43971</v>
      </c>
      <c r="Z313" s="416">
        <f t="shared" si="138"/>
        <v>44336</v>
      </c>
      <c r="AA313" s="320"/>
      <c r="AB313" s="327"/>
      <c r="AC313" s="316">
        <f>G313*AG313</f>
        <v>520.49699999999996</v>
      </c>
      <c r="AD313" s="329">
        <v>250</v>
      </c>
      <c r="AE313" s="302">
        <v>1715</v>
      </c>
      <c r="AF313" s="321" t="s">
        <v>517</v>
      </c>
      <c r="AG313" s="339">
        <v>45.3</v>
      </c>
      <c r="AJ313" s="255" t="str">
        <f t="shared" si="131"/>
        <v>HL1207</v>
      </c>
    </row>
    <row r="314" spans="1:36" s="319" customFormat="1" ht="10.5" thickBot="1" x14ac:dyDescent="0.25">
      <c r="A314" s="1129">
        <v>1</v>
      </c>
      <c r="B314" s="1128" t="s">
        <v>326</v>
      </c>
      <c r="C314" s="320"/>
      <c r="D314" s="916" t="s">
        <v>511</v>
      </c>
      <c r="E314" s="326">
        <v>1</v>
      </c>
      <c r="F314" s="265" t="s">
        <v>40</v>
      </c>
      <c r="G314" s="327">
        <v>11.45</v>
      </c>
      <c r="H314" s="326">
        <v>114</v>
      </c>
      <c r="I314" s="265" t="s">
        <v>512</v>
      </c>
      <c r="J314" s="242">
        <f>I314/9.81</f>
        <v>1049.6432212028542</v>
      </c>
      <c r="K314" s="265" t="s">
        <v>42</v>
      </c>
      <c r="L314" s="265"/>
      <c r="M314" s="327"/>
      <c r="N314" s="320"/>
      <c r="O314" s="328"/>
      <c r="P314" s="328"/>
      <c r="Q314" s="328"/>
      <c r="R314" s="320"/>
      <c r="S314" s="327" t="s">
        <v>38</v>
      </c>
      <c r="T314" s="265" t="s">
        <v>326</v>
      </c>
      <c r="U314" s="320" t="s">
        <v>44</v>
      </c>
      <c r="V314" s="320" t="s">
        <v>518</v>
      </c>
      <c r="W314" s="265" t="s">
        <v>514</v>
      </c>
      <c r="X314" s="320"/>
      <c r="Y314" s="431">
        <v>43971</v>
      </c>
      <c r="Z314" s="416">
        <f t="shared" si="138"/>
        <v>44336</v>
      </c>
      <c r="AA314" s="320"/>
      <c r="AB314" s="327"/>
      <c r="AC314" s="316">
        <f>G314*AG314</f>
        <v>518.68499999999995</v>
      </c>
      <c r="AD314" s="329">
        <v>250</v>
      </c>
      <c r="AE314" s="302">
        <v>1715</v>
      </c>
      <c r="AF314" s="321" t="s">
        <v>519</v>
      </c>
      <c r="AG314" s="339">
        <v>45.3</v>
      </c>
      <c r="AJ314" s="255" t="str">
        <f t="shared" si="131"/>
        <v>HL1208</v>
      </c>
    </row>
    <row r="315" spans="1:36" s="319" customFormat="1" ht="10.5" thickBot="1" x14ac:dyDescent="0.25">
      <c r="A315" s="1129">
        <v>1</v>
      </c>
      <c r="B315" s="1128" t="s">
        <v>326</v>
      </c>
      <c r="C315" s="320"/>
      <c r="D315" s="916" t="s">
        <v>511</v>
      </c>
      <c r="E315" s="326">
        <v>1</v>
      </c>
      <c r="F315" s="265" t="s">
        <v>40</v>
      </c>
      <c r="G315" s="327">
        <v>11.45</v>
      </c>
      <c r="H315" s="326">
        <v>114</v>
      </c>
      <c r="I315" s="265" t="s">
        <v>512</v>
      </c>
      <c r="J315" s="242">
        <f>I315/9.81</f>
        <v>1049.6432212028542</v>
      </c>
      <c r="K315" s="265" t="s">
        <v>42</v>
      </c>
      <c r="L315" s="265"/>
      <c r="M315" s="327"/>
      <c r="N315" s="320"/>
      <c r="O315" s="328"/>
      <c r="P315" s="328"/>
      <c r="Q315" s="328"/>
      <c r="R315" s="320"/>
      <c r="S315" s="327" t="s">
        <v>38</v>
      </c>
      <c r="T315" s="265" t="s">
        <v>326</v>
      </c>
      <c r="U315" s="320" t="s">
        <v>44</v>
      </c>
      <c r="V315" s="320" t="s">
        <v>520</v>
      </c>
      <c r="W315" s="265" t="s">
        <v>514</v>
      </c>
      <c r="X315" s="320"/>
      <c r="Y315" s="431">
        <v>43971</v>
      </c>
      <c r="Z315" s="416">
        <f t="shared" si="138"/>
        <v>44336</v>
      </c>
      <c r="AA315" s="320"/>
      <c r="AB315" s="327"/>
      <c r="AC315" s="316">
        <f>G315*AG315</f>
        <v>518.68499999999995</v>
      </c>
      <c r="AD315" s="329">
        <v>250</v>
      </c>
      <c r="AE315" s="302">
        <v>1715</v>
      </c>
      <c r="AF315" s="321" t="s">
        <v>521</v>
      </c>
      <c r="AG315" s="339">
        <v>45.3</v>
      </c>
      <c r="AJ315" s="255" t="str">
        <f t="shared" si="131"/>
        <v>HL1209</v>
      </c>
    </row>
    <row r="316" spans="1:36" s="319" customFormat="1" ht="10.5" thickBot="1" x14ac:dyDescent="0.25">
      <c r="A316" s="1129">
        <v>1</v>
      </c>
      <c r="B316" s="1128" t="s">
        <v>326</v>
      </c>
      <c r="C316" s="266" t="s">
        <v>50</v>
      </c>
      <c r="D316" s="892">
        <v>1418</v>
      </c>
      <c r="E316" s="256">
        <f>SUM(E312:E315)</f>
        <v>4</v>
      </c>
      <c r="F316" s="240" t="s">
        <v>40</v>
      </c>
      <c r="G316" s="257">
        <f>(G312+G313+G314+G315)/4</f>
        <v>11.462500000000002</v>
      </c>
      <c r="H316" s="258">
        <v>114</v>
      </c>
      <c r="I316" s="240" t="s">
        <v>512</v>
      </c>
      <c r="J316" s="317">
        <f>I316/9.81</f>
        <v>1049.6432212028542</v>
      </c>
      <c r="K316" s="240" t="s">
        <v>42</v>
      </c>
      <c r="L316" s="240"/>
      <c r="M316" s="257"/>
      <c r="N316" s="239"/>
      <c r="O316" s="259"/>
      <c r="P316" s="259"/>
      <c r="Q316" s="259"/>
      <c r="R316" s="239"/>
      <c r="S316" s="257" t="s">
        <v>38</v>
      </c>
      <c r="T316" s="240" t="s">
        <v>326</v>
      </c>
      <c r="U316" s="239" t="s">
        <v>44</v>
      </c>
      <c r="V316" s="239" t="s">
        <v>522</v>
      </c>
      <c r="W316" s="240" t="s">
        <v>523</v>
      </c>
      <c r="X316" s="634" t="s">
        <v>511</v>
      </c>
      <c r="Y316" s="431">
        <v>43971</v>
      </c>
      <c r="Z316" s="416">
        <f t="shared" si="138"/>
        <v>44336</v>
      </c>
      <c r="AA316" s="239"/>
      <c r="AB316" s="257"/>
      <c r="AC316" s="318">
        <f>(AC312+AC313+AC314+AC315)/4</f>
        <v>519.25125000000003</v>
      </c>
      <c r="AD316" s="261">
        <v>250</v>
      </c>
      <c r="AE316" s="262"/>
      <c r="AF316" s="258"/>
      <c r="AG316" s="258"/>
      <c r="AJ316" s="255" t="str">
        <f t="shared" si="131"/>
        <v>HL1206-1209</v>
      </c>
    </row>
    <row r="317" spans="1:36" s="319" customFormat="1" ht="10.5" thickBot="1" x14ac:dyDescent="0.25">
      <c r="A317" s="1129"/>
      <c r="B317" s="996"/>
      <c r="C317" s="320"/>
      <c r="D317" s="905"/>
      <c r="E317" s="324"/>
      <c r="F317" s="241"/>
      <c r="G317" s="246"/>
      <c r="H317" s="245"/>
      <c r="I317" s="241"/>
      <c r="J317" s="242"/>
      <c r="K317" s="241"/>
      <c r="L317" s="241"/>
      <c r="M317" s="246"/>
      <c r="N317" s="238"/>
      <c r="O317" s="248"/>
      <c r="P317" s="248"/>
      <c r="Q317" s="248"/>
      <c r="R317" s="238"/>
      <c r="S317" s="246"/>
      <c r="T317" s="241"/>
      <c r="U317" s="238"/>
      <c r="V317" s="238"/>
      <c r="W317" s="238"/>
      <c r="X317" s="804"/>
      <c r="Y317" s="415"/>
      <c r="Z317" s="416" t="s">
        <v>38</v>
      </c>
      <c r="AA317" s="238"/>
      <c r="AB317" s="246"/>
      <c r="AC317" s="316"/>
      <c r="AD317" s="251"/>
      <c r="AE317" s="252"/>
      <c r="AF317" s="245"/>
      <c r="AG317" s="245"/>
      <c r="AJ317" s="255" t="str">
        <f t="shared" si="131"/>
        <v/>
      </c>
    </row>
    <row r="318" spans="1:36" ht="11.25" customHeight="1" thickBot="1" x14ac:dyDescent="0.25">
      <c r="A318" s="1115">
        <v>1</v>
      </c>
      <c r="B318" s="1044">
        <v>295260</v>
      </c>
      <c r="C318" s="238"/>
      <c r="D318" s="904" t="s">
        <v>524</v>
      </c>
      <c r="E318" s="245">
        <v>1</v>
      </c>
      <c r="F318" s="241" t="s">
        <v>40</v>
      </c>
      <c r="G318" s="246">
        <v>11.3</v>
      </c>
      <c r="H318" s="245">
        <v>114</v>
      </c>
      <c r="I318" s="241" t="s">
        <v>525</v>
      </c>
      <c r="J318" s="247">
        <f t="shared" ref="J318:J319" si="139">I318/9.81</f>
        <v>1158.9194699286443</v>
      </c>
      <c r="K318" s="241" t="s">
        <v>526</v>
      </c>
      <c r="L318" s="241"/>
      <c r="M318" s="246"/>
      <c r="N318" s="238"/>
      <c r="O318" s="248"/>
      <c r="P318" s="248"/>
      <c r="Q318" s="248"/>
      <c r="R318" s="238"/>
      <c r="S318" s="246" t="s">
        <v>38</v>
      </c>
      <c r="T318" s="241" t="s">
        <v>61</v>
      </c>
      <c r="U318" s="238" t="s">
        <v>44</v>
      </c>
      <c r="V318" s="238" t="s">
        <v>527</v>
      </c>
      <c r="W318" s="238"/>
      <c r="X318" s="238"/>
      <c r="Y318" s="431">
        <v>43971</v>
      </c>
      <c r="Z318" s="417">
        <f>Y318+366</f>
        <v>44337</v>
      </c>
      <c r="AA318" s="238"/>
      <c r="AB318" s="246"/>
      <c r="AC318" s="250">
        <f t="shared" ref="AC318:AC319" si="140">G318*AG318</f>
        <v>511.89</v>
      </c>
      <c r="AD318" s="251">
        <v>300</v>
      </c>
      <c r="AE318" s="252">
        <v>1475</v>
      </c>
      <c r="AF318" s="253" t="s">
        <v>528</v>
      </c>
      <c r="AG318" s="254">
        <v>45.3</v>
      </c>
      <c r="AJ318" s="255" t="str">
        <f t="shared" si="131"/>
        <v>HL1847</v>
      </c>
    </row>
    <row r="319" spans="1:36" ht="11.25" customHeight="1" thickBot="1" x14ac:dyDescent="0.25">
      <c r="A319" s="1115">
        <v>1</v>
      </c>
      <c r="B319" s="1044">
        <v>295260</v>
      </c>
      <c r="C319" s="238"/>
      <c r="D319" s="904" t="s">
        <v>524</v>
      </c>
      <c r="E319" s="245">
        <v>1</v>
      </c>
      <c r="F319" s="241" t="s">
        <v>40</v>
      </c>
      <c r="G319" s="246">
        <v>11.28</v>
      </c>
      <c r="H319" s="245">
        <v>114</v>
      </c>
      <c r="I319" s="241" t="s">
        <v>525</v>
      </c>
      <c r="J319" s="247">
        <f t="shared" si="139"/>
        <v>1158.9194699286443</v>
      </c>
      <c r="K319" s="241" t="s">
        <v>526</v>
      </c>
      <c r="L319" s="241"/>
      <c r="M319" s="246"/>
      <c r="N319" s="238"/>
      <c r="O319" s="248"/>
      <c r="P319" s="248"/>
      <c r="Q319" s="248"/>
      <c r="R319" s="238"/>
      <c r="S319" s="246" t="s">
        <v>38</v>
      </c>
      <c r="T319" s="241" t="s">
        <v>61</v>
      </c>
      <c r="U319" s="238" t="s">
        <v>44</v>
      </c>
      <c r="V319" s="238" t="s">
        <v>529</v>
      </c>
      <c r="W319" s="238"/>
      <c r="X319" s="238"/>
      <c r="Y319" s="431">
        <v>43971</v>
      </c>
      <c r="Z319" s="417">
        <f t="shared" ref="Z319:Z320" si="141">Y319+366</f>
        <v>44337</v>
      </c>
      <c r="AA319" s="238"/>
      <c r="AB319" s="246"/>
      <c r="AC319" s="250">
        <f t="shared" si="140"/>
        <v>510.98399999999992</v>
      </c>
      <c r="AD319" s="251">
        <v>300</v>
      </c>
      <c r="AE319" s="252">
        <v>1475</v>
      </c>
      <c r="AF319" s="253" t="s">
        <v>530</v>
      </c>
      <c r="AG319" s="254">
        <v>45.3</v>
      </c>
      <c r="AJ319" s="255" t="str">
        <f t="shared" si="131"/>
        <v>HL1848</v>
      </c>
    </row>
    <row r="320" spans="1:36" ht="11.25" customHeight="1" thickBot="1" x14ac:dyDescent="0.25">
      <c r="A320" s="1115">
        <v>1</v>
      </c>
      <c r="B320" s="1044">
        <v>295260</v>
      </c>
      <c r="C320" s="239" t="s">
        <v>50</v>
      </c>
      <c r="D320" s="892" t="s">
        <v>524</v>
      </c>
      <c r="E320" s="256">
        <v>2</v>
      </c>
      <c r="F320" s="240" t="s">
        <v>40</v>
      </c>
      <c r="G320" s="257">
        <v>11.29</v>
      </c>
      <c r="H320" s="258">
        <v>114</v>
      </c>
      <c r="I320" s="240" t="s">
        <v>525</v>
      </c>
      <c r="J320" s="489">
        <f>I320/9.81</f>
        <v>1158.9194699286443</v>
      </c>
      <c r="K320" s="240" t="s">
        <v>526</v>
      </c>
      <c r="L320" s="240"/>
      <c r="M320" s="257"/>
      <c r="N320" s="239"/>
      <c r="O320" s="259"/>
      <c r="P320" s="259"/>
      <c r="Q320" s="259"/>
      <c r="R320" s="239"/>
      <c r="S320" s="257" t="s">
        <v>38</v>
      </c>
      <c r="T320" s="240" t="s">
        <v>61</v>
      </c>
      <c r="U320" s="239" t="s">
        <v>44</v>
      </c>
      <c r="V320" s="239" t="s">
        <v>531</v>
      </c>
      <c r="W320" s="239" t="s">
        <v>532</v>
      </c>
      <c r="X320" s="780" t="s">
        <v>524</v>
      </c>
      <c r="Y320" s="431">
        <v>43971</v>
      </c>
      <c r="Z320" s="417">
        <f t="shared" si="141"/>
        <v>44337</v>
      </c>
      <c r="AA320" s="239"/>
      <c r="AB320" s="257"/>
      <c r="AC320" s="260"/>
      <c r="AD320" s="261"/>
      <c r="AE320" s="262"/>
      <c r="AF320" s="263"/>
      <c r="AG320" s="263"/>
      <c r="AJ320" s="255" t="str">
        <f t="shared" si="131"/>
        <v>HL1847-1848</v>
      </c>
    </row>
    <row r="321" spans="1:36" ht="11.25" customHeight="1" thickBot="1" x14ac:dyDescent="0.25">
      <c r="A321" s="1129"/>
      <c r="B321" s="1112"/>
      <c r="C321" s="238"/>
      <c r="D321" s="945"/>
      <c r="E321" s="324"/>
      <c r="F321" s="241"/>
      <c r="G321" s="246"/>
      <c r="H321" s="245"/>
      <c r="I321" s="241"/>
      <c r="J321" s="247"/>
      <c r="K321" s="241"/>
      <c r="L321" s="241"/>
      <c r="M321" s="246"/>
      <c r="N321" s="238"/>
      <c r="O321" s="248"/>
      <c r="P321" s="248"/>
      <c r="Q321" s="248"/>
      <c r="R321" s="238"/>
      <c r="S321" s="246"/>
      <c r="T321" s="241"/>
      <c r="U321" s="238"/>
      <c r="V321" s="238"/>
      <c r="W321" s="238"/>
      <c r="X321" s="773"/>
      <c r="Y321" s="431"/>
      <c r="Z321" s="417"/>
      <c r="AA321" s="238"/>
      <c r="AB321" s="246"/>
      <c r="AC321" s="250"/>
      <c r="AD321" s="251"/>
      <c r="AE321" s="252"/>
      <c r="AF321" s="254"/>
      <c r="AG321" s="254"/>
    </row>
    <row r="322" spans="1:36" s="156" customFormat="1" ht="10.5" thickBot="1" x14ac:dyDescent="0.25">
      <c r="A322" s="1115">
        <v>1</v>
      </c>
      <c r="B322" s="998"/>
      <c r="C322" s="151"/>
      <c r="D322" s="897" t="s">
        <v>533</v>
      </c>
      <c r="E322" s="148">
        <v>1</v>
      </c>
      <c r="F322" s="650" t="s">
        <v>53</v>
      </c>
      <c r="G322" s="150">
        <v>52.73</v>
      </c>
      <c r="H322" s="148">
        <v>113</v>
      </c>
      <c r="I322" s="149" t="s">
        <v>534</v>
      </c>
      <c r="J322" s="627">
        <f>I322/9.81</f>
        <v>1202.03873598369</v>
      </c>
      <c r="K322" s="149"/>
      <c r="L322" s="149"/>
      <c r="M322" s="150"/>
      <c r="N322" s="151"/>
      <c r="O322" s="152"/>
      <c r="P322" s="152"/>
      <c r="Q322" s="152"/>
      <c r="R322" s="151"/>
      <c r="S322" s="150" t="s">
        <v>38</v>
      </c>
      <c r="T322" s="149" t="s">
        <v>61</v>
      </c>
      <c r="U322" s="151" t="s">
        <v>44</v>
      </c>
      <c r="V322" s="151" t="s">
        <v>535</v>
      </c>
      <c r="W322" s="151" t="s">
        <v>536</v>
      </c>
      <c r="X322" s="151"/>
      <c r="Y322" s="429" t="s">
        <v>47</v>
      </c>
      <c r="Z322" s="427" t="e">
        <f t="shared" ref="Z322" si="142">Y322+366</f>
        <v>#VALUE!</v>
      </c>
      <c r="AA322" s="151"/>
      <c r="AB322" s="150"/>
      <c r="AC322" s="153">
        <v>400</v>
      </c>
      <c r="AD322" s="154"/>
      <c r="AE322" s="155">
        <v>18150</v>
      </c>
      <c r="AF322" s="526"/>
      <c r="AG322" s="441">
        <v>15.1</v>
      </c>
      <c r="AJ322" s="156" t="str">
        <f t="shared" ref="AJ322" si="143">CONCATENATE(U322,AK322,V322)</f>
        <v>HL2523</v>
      </c>
    </row>
    <row r="323" spans="1:36" s="170" customFormat="1" ht="10.5" thickBot="1" x14ac:dyDescent="0.25">
      <c r="A323" s="1116">
        <v>1</v>
      </c>
      <c r="B323" s="1000"/>
      <c r="C323" s="162"/>
      <c r="D323" s="913" t="s">
        <v>533</v>
      </c>
      <c r="E323" s="161">
        <v>0</v>
      </c>
      <c r="F323" s="1117" t="s">
        <v>53</v>
      </c>
      <c r="G323" s="160" t="s">
        <v>38</v>
      </c>
      <c r="H323" s="161">
        <v>113</v>
      </c>
      <c r="I323" s="159" t="s">
        <v>534</v>
      </c>
      <c r="J323" s="1118">
        <f>I323/9.81</f>
        <v>1202.03873598369</v>
      </c>
      <c r="K323" s="159"/>
      <c r="L323" s="159"/>
      <c r="M323" s="160"/>
      <c r="N323" s="162"/>
      <c r="O323" s="163"/>
      <c r="P323" s="163"/>
      <c r="Q323" s="163"/>
      <c r="R323" s="162"/>
      <c r="S323" s="160" t="s">
        <v>38</v>
      </c>
      <c r="T323" s="159" t="s">
        <v>61</v>
      </c>
      <c r="U323" s="162" t="s">
        <v>44</v>
      </c>
      <c r="V323" s="162" t="s">
        <v>38</v>
      </c>
      <c r="W323" s="162" t="s">
        <v>355</v>
      </c>
      <c r="X323" s="162"/>
      <c r="Y323" s="418" t="s">
        <v>47</v>
      </c>
      <c r="Z323" s="419" t="e">
        <f t="shared" ref="Z323:Z324" si="144">Y323+366</f>
        <v>#VALUE!</v>
      </c>
      <c r="AA323" s="162"/>
      <c r="AB323" s="160"/>
      <c r="AC323" s="164">
        <v>400</v>
      </c>
      <c r="AD323" s="165"/>
      <c r="AE323" s="166">
        <v>18150</v>
      </c>
      <c r="AF323" s="526"/>
      <c r="AG323" s="557">
        <v>15.1</v>
      </c>
      <c r="AJ323" s="170" t="str">
        <f t="shared" ref="AJ323:AJ324" si="145">CONCATENATE(U323,AK323,V323)</f>
        <v>HL-</v>
      </c>
    </row>
    <row r="324" spans="1:36" s="156" customFormat="1" ht="10.5" thickBot="1" x14ac:dyDescent="0.25">
      <c r="A324" s="1115">
        <v>1</v>
      </c>
      <c r="B324" s="998"/>
      <c r="C324" s="579" t="s">
        <v>50</v>
      </c>
      <c r="D324" s="892" t="s">
        <v>533</v>
      </c>
      <c r="E324" s="580">
        <v>1</v>
      </c>
      <c r="F324" s="651" t="s">
        <v>53</v>
      </c>
      <c r="G324" s="216">
        <v>52.73</v>
      </c>
      <c r="H324" s="581">
        <v>113</v>
      </c>
      <c r="I324" s="582" t="s">
        <v>534</v>
      </c>
      <c r="J324" s="583">
        <f>I324/9.81</f>
        <v>1202.03873598369</v>
      </c>
      <c r="K324" s="582"/>
      <c r="L324" s="582"/>
      <c r="M324" s="216"/>
      <c r="N324" s="579"/>
      <c r="O324" s="584"/>
      <c r="P324" s="584"/>
      <c r="Q324" s="584"/>
      <c r="R324" s="579"/>
      <c r="S324" s="216" t="s">
        <v>38</v>
      </c>
      <c r="T324" s="582" t="s">
        <v>61</v>
      </c>
      <c r="U324" s="579" t="s">
        <v>44</v>
      </c>
      <c r="V324" s="579" t="s">
        <v>535</v>
      </c>
      <c r="W324" s="579" t="s">
        <v>536</v>
      </c>
      <c r="X324" s="813" t="s">
        <v>533</v>
      </c>
      <c r="Y324" s="429" t="s">
        <v>47</v>
      </c>
      <c r="Z324" s="427" t="e">
        <f t="shared" si="144"/>
        <v>#VALUE!</v>
      </c>
      <c r="AA324" s="579"/>
      <c r="AB324" s="216"/>
      <c r="AC324" s="585"/>
      <c r="AD324" s="586"/>
      <c r="AE324" s="587"/>
      <c r="AF324" s="597"/>
      <c r="AG324" s="597"/>
      <c r="AJ324" s="156" t="str">
        <f t="shared" si="145"/>
        <v>HL2523</v>
      </c>
    </row>
    <row r="325" spans="1:36" s="319" customFormat="1" ht="10.5" thickBot="1" x14ac:dyDescent="0.25">
      <c r="A325" s="1129"/>
      <c r="B325" s="996"/>
      <c r="C325" s="320"/>
      <c r="D325" s="905"/>
      <c r="E325" s="324"/>
      <c r="F325" s="241"/>
      <c r="G325" s="246"/>
      <c r="H325" s="245"/>
      <c r="I325" s="241"/>
      <c r="J325" s="242"/>
      <c r="K325" s="241"/>
      <c r="L325" s="241"/>
      <c r="M325" s="246"/>
      <c r="N325" s="238"/>
      <c r="O325" s="248"/>
      <c r="P325" s="248"/>
      <c r="Q325" s="248"/>
      <c r="R325" s="238"/>
      <c r="S325" s="246"/>
      <c r="T325" s="241"/>
      <c r="U325" s="238"/>
      <c r="V325" s="238"/>
      <c r="W325" s="238"/>
      <c r="X325" s="804"/>
      <c r="Y325" s="431"/>
      <c r="Z325" s="416" t="s">
        <v>38</v>
      </c>
      <c r="AA325" s="238"/>
      <c r="AB325" s="246"/>
      <c r="AC325" s="316"/>
      <c r="AD325" s="251"/>
      <c r="AE325" s="252"/>
      <c r="AF325" s="245"/>
      <c r="AG325" s="245"/>
      <c r="AJ325" s="255"/>
    </row>
    <row r="326" spans="1:36" s="156" customFormat="1" ht="10.5" thickBot="1" x14ac:dyDescent="0.25">
      <c r="A326" s="1115">
        <v>1</v>
      </c>
      <c r="B326" s="998"/>
      <c r="C326" s="151"/>
      <c r="D326" s="897" t="s">
        <v>537</v>
      </c>
      <c r="E326" s="148">
        <v>1</v>
      </c>
      <c r="F326" s="650" t="s">
        <v>53</v>
      </c>
      <c r="G326" s="150">
        <v>50</v>
      </c>
      <c r="H326" s="148">
        <v>113</v>
      </c>
      <c r="I326" s="149" t="s">
        <v>534</v>
      </c>
      <c r="J326" s="440">
        <f t="shared" ref="J326" si="146">I326/9.81</f>
        <v>1202.03873598369</v>
      </c>
      <c r="K326" s="149"/>
      <c r="L326" s="149"/>
      <c r="M326" s="150"/>
      <c r="N326" s="151"/>
      <c r="O326" s="152"/>
      <c r="P326" s="152"/>
      <c r="Q326" s="152"/>
      <c r="R326" s="151"/>
      <c r="S326" s="150" t="s">
        <v>38</v>
      </c>
      <c r="T326" s="149" t="s">
        <v>61</v>
      </c>
      <c r="U326" s="151" t="s">
        <v>44</v>
      </c>
      <c r="V326" s="151" t="s">
        <v>538</v>
      </c>
      <c r="W326" s="151" t="s">
        <v>539</v>
      </c>
      <c r="X326" s="811"/>
      <c r="Y326" s="429" t="s">
        <v>47</v>
      </c>
      <c r="Z326" s="427" t="e">
        <f t="shared" ref="Z326:Z328" si="147">Y326+366</f>
        <v>#VALUE!</v>
      </c>
      <c r="AA326" s="151"/>
      <c r="AB326" s="150"/>
      <c r="AC326" s="153">
        <v>826</v>
      </c>
      <c r="AD326" s="154">
        <v>339</v>
      </c>
      <c r="AE326" s="155">
        <v>68500</v>
      </c>
      <c r="AF326" s="526"/>
      <c r="AG326" s="441">
        <v>7.91</v>
      </c>
      <c r="AJ326" s="156" t="str">
        <f t="shared" ref="AJ326:AJ329" si="148">CONCATENATE(U326,AK326,V326)</f>
        <v>HL2418</v>
      </c>
    </row>
    <row r="327" spans="1:36" s="156" customFormat="1" ht="10.5" thickBot="1" x14ac:dyDescent="0.25">
      <c r="A327" s="1115">
        <v>1</v>
      </c>
      <c r="B327" s="998"/>
      <c r="C327" s="151"/>
      <c r="D327" s="897" t="s">
        <v>537</v>
      </c>
      <c r="E327" s="148">
        <v>1</v>
      </c>
      <c r="F327" s="650" t="s">
        <v>53</v>
      </c>
      <c r="G327" s="150">
        <v>50</v>
      </c>
      <c r="H327" s="148">
        <v>113</v>
      </c>
      <c r="I327" s="149" t="s">
        <v>534</v>
      </c>
      <c r="J327" s="627">
        <f>I327/9.81</f>
        <v>1202.03873598369</v>
      </c>
      <c r="K327" s="149"/>
      <c r="L327" s="149"/>
      <c r="M327" s="150"/>
      <c r="N327" s="151"/>
      <c r="O327" s="152"/>
      <c r="P327" s="152"/>
      <c r="Q327" s="152"/>
      <c r="R327" s="151"/>
      <c r="S327" s="150" t="s">
        <v>38</v>
      </c>
      <c r="T327" s="149" t="s">
        <v>61</v>
      </c>
      <c r="U327" s="151" t="s">
        <v>44</v>
      </c>
      <c r="V327" s="151" t="s">
        <v>540</v>
      </c>
      <c r="W327" s="151" t="s">
        <v>539</v>
      </c>
      <c r="X327" s="151"/>
      <c r="Y327" s="429" t="s">
        <v>47</v>
      </c>
      <c r="Z327" s="427" t="e">
        <f t="shared" si="147"/>
        <v>#VALUE!</v>
      </c>
      <c r="AA327" s="151"/>
      <c r="AB327" s="150"/>
      <c r="AC327" s="153">
        <v>826</v>
      </c>
      <c r="AD327" s="154">
        <v>339</v>
      </c>
      <c r="AE327" s="155">
        <v>68500</v>
      </c>
      <c r="AF327" s="526"/>
      <c r="AG327" s="441">
        <v>7.91</v>
      </c>
      <c r="AJ327" s="156" t="str">
        <f t="shared" si="148"/>
        <v>HL2419</v>
      </c>
    </row>
    <row r="328" spans="1:36" s="156" customFormat="1" ht="10.5" thickBot="1" x14ac:dyDescent="0.25">
      <c r="A328" s="1115">
        <v>1</v>
      </c>
      <c r="B328" s="998"/>
      <c r="C328" s="579" t="s">
        <v>50</v>
      </c>
      <c r="D328" s="892" t="s">
        <v>537</v>
      </c>
      <c r="E328" s="580">
        <v>2</v>
      </c>
      <c r="F328" s="651" t="s">
        <v>53</v>
      </c>
      <c r="G328" s="216">
        <v>50</v>
      </c>
      <c r="H328" s="581">
        <v>113</v>
      </c>
      <c r="I328" s="582" t="s">
        <v>534</v>
      </c>
      <c r="J328" s="583">
        <f>I328/9.81</f>
        <v>1202.03873598369</v>
      </c>
      <c r="K328" s="582"/>
      <c r="L328" s="582"/>
      <c r="M328" s="216"/>
      <c r="N328" s="579"/>
      <c r="O328" s="584"/>
      <c r="P328" s="584"/>
      <c r="Q328" s="584"/>
      <c r="R328" s="579"/>
      <c r="S328" s="216" t="s">
        <v>38</v>
      </c>
      <c r="T328" s="582" t="s">
        <v>61</v>
      </c>
      <c r="U328" s="579" t="s">
        <v>44</v>
      </c>
      <c r="V328" s="579" t="s">
        <v>541</v>
      </c>
      <c r="W328" s="579" t="s">
        <v>539</v>
      </c>
      <c r="X328" s="813" t="s">
        <v>537</v>
      </c>
      <c r="Y328" s="429" t="s">
        <v>47</v>
      </c>
      <c r="Z328" s="427" t="e">
        <f t="shared" si="147"/>
        <v>#VALUE!</v>
      </c>
      <c r="AA328" s="579"/>
      <c r="AB328" s="216"/>
      <c r="AC328" s="585"/>
      <c r="AD328" s="586"/>
      <c r="AE328" s="587"/>
      <c r="AF328" s="597"/>
      <c r="AG328" s="597"/>
      <c r="AJ328" s="156" t="str">
        <f t="shared" si="148"/>
        <v>HL2418-2419</v>
      </c>
    </row>
    <row r="329" spans="1:36" s="319" customFormat="1" ht="10.5" thickBot="1" x14ac:dyDescent="0.25">
      <c r="A329" s="1129"/>
      <c r="B329" s="996"/>
      <c r="C329" s="320"/>
      <c r="D329" s="905"/>
      <c r="E329" s="324"/>
      <c r="F329" s="241"/>
      <c r="G329" s="246"/>
      <c r="H329" s="245"/>
      <c r="I329" s="241"/>
      <c r="J329" s="242"/>
      <c r="K329" s="241"/>
      <c r="L329" s="241"/>
      <c r="M329" s="246"/>
      <c r="N329" s="238"/>
      <c r="O329" s="248"/>
      <c r="P329" s="248"/>
      <c r="Q329" s="248"/>
      <c r="R329" s="238"/>
      <c r="S329" s="246"/>
      <c r="T329" s="241"/>
      <c r="U329" s="238"/>
      <c r="V329" s="238"/>
      <c r="W329" s="238"/>
      <c r="X329" s="803"/>
      <c r="Y329" s="415"/>
      <c r="Z329" s="416" t="s">
        <v>38</v>
      </c>
      <c r="AA329" s="238"/>
      <c r="AB329" s="246"/>
      <c r="AC329" s="316"/>
      <c r="AD329" s="251"/>
      <c r="AE329" s="252"/>
      <c r="AF329" s="245"/>
      <c r="AG329" s="245"/>
      <c r="AJ329" s="255" t="str">
        <f t="shared" si="148"/>
        <v/>
      </c>
    </row>
    <row r="330" spans="1:36" s="156" customFormat="1" ht="10.5" thickBot="1" x14ac:dyDescent="0.25">
      <c r="A330" s="1115">
        <v>1</v>
      </c>
      <c r="B330" s="998"/>
      <c r="C330" s="151"/>
      <c r="D330" s="897" t="s">
        <v>542</v>
      </c>
      <c r="E330" s="148">
        <v>1</v>
      </c>
      <c r="F330" s="650" t="s">
        <v>53</v>
      </c>
      <c r="G330" s="150">
        <v>15</v>
      </c>
      <c r="H330" s="148">
        <v>112</v>
      </c>
      <c r="I330" s="149" t="s">
        <v>543</v>
      </c>
      <c r="J330" s="440">
        <f t="shared" ref="J330" si="149">I330/9.81</f>
        <v>1190.0101936799183</v>
      </c>
      <c r="K330" s="149"/>
      <c r="L330" s="149"/>
      <c r="M330" s="150"/>
      <c r="N330" s="151"/>
      <c r="O330" s="152"/>
      <c r="P330" s="152"/>
      <c r="Q330" s="152"/>
      <c r="R330" s="151"/>
      <c r="S330" s="150" t="s">
        <v>38</v>
      </c>
      <c r="T330" s="149" t="s">
        <v>61</v>
      </c>
      <c r="U330" s="151" t="s">
        <v>44</v>
      </c>
      <c r="V330" s="151" t="s">
        <v>544</v>
      </c>
      <c r="W330" s="151" t="s">
        <v>539</v>
      </c>
      <c r="X330" s="811"/>
      <c r="Y330" s="429" t="s">
        <v>47</v>
      </c>
      <c r="Z330" s="427" t="e">
        <f t="shared" ref="Z330:Z332" si="150">Y330+366</f>
        <v>#VALUE!</v>
      </c>
      <c r="AA330" s="151"/>
      <c r="AB330" s="150"/>
      <c r="AC330" s="153">
        <v>185</v>
      </c>
      <c r="AD330" s="154">
        <v>241</v>
      </c>
      <c r="AE330" s="155">
        <v>2800</v>
      </c>
      <c r="AF330" s="526"/>
      <c r="AG330" s="441">
        <v>7.91</v>
      </c>
      <c r="AJ330" s="156" t="str">
        <f t="shared" ref="AJ330:AJ332" si="151">CONCATENATE(U330,AK330,V330)</f>
        <v>HL2420</v>
      </c>
    </row>
    <row r="331" spans="1:36" s="156" customFormat="1" ht="10.5" thickBot="1" x14ac:dyDescent="0.25">
      <c r="A331" s="1115">
        <v>1</v>
      </c>
      <c r="B331" s="998"/>
      <c r="C331" s="151"/>
      <c r="D331" s="897" t="s">
        <v>542</v>
      </c>
      <c r="E331" s="148">
        <v>1</v>
      </c>
      <c r="F331" s="650" t="s">
        <v>53</v>
      </c>
      <c r="G331" s="150">
        <v>15</v>
      </c>
      <c r="H331" s="148">
        <v>112</v>
      </c>
      <c r="I331" s="149" t="s">
        <v>543</v>
      </c>
      <c r="J331" s="627">
        <f>I331/9.81</f>
        <v>1190.0101936799183</v>
      </c>
      <c r="K331" s="149"/>
      <c r="L331" s="149"/>
      <c r="M331" s="150"/>
      <c r="N331" s="151"/>
      <c r="O331" s="152"/>
      <c r="P331" s="152"/>
      <c r="Q331" s="152"/>
      <c r="R331" s="151"/>
      <c r="S331" s="150" t="s">
        <v>38</v>
      </c>
      <c r="T331" s="149" t="s">
        <v>61</v>
      </c>
      <c r="U331" s="151" t="s">
        <v>44</v>
      </c>
      <c r="V331" s="151" t="s">
        <v>545</v>
      </c>
      <c r="W331" s="151" t="s">
        <v>539</v>
      </c>
      <c r="X331" s="151"/>
      <c r="Y331" s="429" t="s">
        <v>47</v>
      </c>
      <c r="Z331" s="427" t="e">
        <f t="shared" si="150"/>
        <v>#VALUE!</v>
      </c>
      <c r="AA331" s="151"/>
      <c r="AB331" s="150"/>
      <c r="AC331" s="153">
        <v>185</v>
      </c>
      <c r="AD331" s="154">
        <v>241</v>
      </c>
      <c r="AE331" s="155">
        <v>2800</v>
      </c>
      <c r="AF331" s="526"/>
      <c r="AG331" s="441">
        <v>7.91</v>
      </c>
      <c r="AJ331" s="156" t="str">
        <f t="shared" si="151"/>
        <v>HL2421</v>
      </c>
    </row>
    <row r="332" spans="1:36" s="156" customFormat="1" ht="10.5" thickBot="1" x14ac:dyDescent="0.25">
      <c r="A332" s="1115">
        <v>1</v>
      </c>
      <c r="B332" s="998"/>
      <c r="C332" s="579" t="s">
        <v>50</v>
      </c>
      <c r="D332" s="892" t="s">
        <v>542</v>
      </c>
      <c r="E332" s="580">
        <v>2</v>
      </c>
      <c r="F332" s="651" t="s">
        <v>53</v>
      </c>
      <c r="G332" s="216">
        <v>15</v>
      </c>
      <c r="H332" s="581">
        <v>112</v>
      </c>
      <c r="I332" s="582" t="s">
        <v>543</v>
      </c>
      <c r="J332" s="583">
        <f>I332/9.81</f>
        <v>1190.0101936799183</v>
      </c>
      <c r="K332" s="582"/>
      <c r="L332" s="582"/>
      <c r="M332" s="216"/>
      <c r="N332" s="579"/>
      <c r="O332" s="584"/>
      <c r="P332" s="584"/>
      <c r="Q332" s="584"/>
      <c r="R332" s="579"/>
      <c r="S332" s="216" t="s">
        <v>38</v>
      </c>
      <c r="T332" s="582" t="s">
        <v>61</v>
      </c>
      <c r="U332" s="579" t="s">
        <v>44</v>
      </c>
      <c r="V332" s="579" t="s">
        <v>546</v>
      </c>
      <c r="W332" s="579" t="s">
        <v>539</v>
      </c>
      <c r="X332" s="813" t="s">
        <v>542</v>
      </c>
      <c r="Y332" s="429" t="s">
        <v>47</v>
      </c>
      <c r="Z332" s="427" t="e">
        <f t="shared" si="150"/>
        <v>#VALUE!</v>
      </c>
      <c r="AA332" s="579"/>
      <c r="AB332" s="216"/>
      <c r="AC332" s="585"/>
      <c r="AD332" s="586"/>
      <c r="AE332" s="587"/>
      <c r="AF332" s="597"/>
      <c r="AG332" s="597"/>
      <c r="AJ332" s="156" t="str">
        <f t="shared" si="151"/>
        <v>HL2420-2421</v>
      </c>
    </row>
    <row r="333" spans="1:36" s="319" customFormat="1" ht="10.5" thickBot="1" x14ac:dyDescent="0.25">
      <c r="A333" s="1129"/>
      <c r="B333" s="996"/>
      <c r="C333" s="320"/>
      <c r="D333" s="905"/>
      <c r="E333" s="324"/>
      <c r="F333" s="241"/>
      <c r="G333" s="246"/>
      <c r="H333" s="245"/>
      <c r="I333" s="241"/>
      <c r="J333" s="242"/>
      <c r="K333" s="241"/>
      <c r="L333" s="241"/>
      <c r="M333" s="246"/>
      <c r="N333" s="238"/>
      <c r="O333" s="248"/>
      <c r="P333" s="248"/>
      <c r="Q333" s="248"/>
      <c r="R333" s="238"/>
      <c r="S333" s="246"/>
      <c r="T333" s="241"/>
      <c r="U333" s="238"/>
      <c r="V333" s="238"/>
      <c r="W333" s="238"/>
      <c r="X333" s="803"/>
      <c r="Y333" s="415"/>
      <c r="Z333" s="416" t="s">
        <v>38</v>
      </c>
      <c r="AA333" s="238"/>
      <c r="AB333" s="246"/>
      <c r="AC333" s="316"/>
      <c r="AD333" s="251"/>
      <c r="AE333" s="252"/>
      <c r="AF333" s="245"/>
      <c r="AG333" s="245"/>
      <c r="AJ333" s="255" t="str">
        <f t="shared" si="131"/>
        <v/>
      </c>
    </row>
    <row r="334" spans="1:36" ht="12" customHeight="1" x14ac:dyDescent="0.2">
      <c r="A334" s="1115">
        <v>1</v>
      </c>
      <c r="B334" s="1047">
        <v>293104</v>
      </c>
      <c r="C334" s="238"/>
      <c r="D334" s="904" t="s">
        <v>547</v>
      </c>
      <c r="E334" s="245">
        <v>1</v>
      </c>
      <c r="F334" s="241" t="s">
        <v>40</v>
      </c>
      <c r="G334" s="246">
        <v>85.284000000000006</v>
      </c>
      <c r="H334" s="245">
        <v>108</v>
      </c>
      <c r="I334" s="241" t="s">
        <v>548</v>
      </c>
      <c r="J334" s="247">
        <f>I334/9.81</f>
        <v>1039.4495412844037</v>
      </c>
      <c r="K334" s="241" t="s">
        <v>549</v>
      </c>
      <c r="L334" s="241"/>
      <c r="M334" s="246"/>
      <c r="N334" s="238"/>
      <c r="O334" s="248"/>
      <c r="P334" s="248"/>
      <c r="Q334" s="330"/>
      <c r="R334" s="238"/>
      <c r="S334" s="331" t="s">
        <v>38</v>
      </c>
      <c r="T334" s="241" t="s">
        <v>61</v>
      </c>
      <c r="U334" s="238" t="s">
        <v>44</v>
      </c>
      <c r="V334" s="238" t="s">
        <v>550</v>
      </c>
      <c r="W334" s="238"/>
      <c r="X334" s="238"/>
      <c r="Y334" s="415">
        <v>43665</v>
      </c>
      <c r="Z334" s="417">
        <f>Y334+366</f>
        <v>44031</v>
      </c>
      <c r="AA334" s="238"/>
      <c r="AB334" s="246"/>
      <c r="AC334" s="250">
        <f t="shared" ref="AC334" si="152">G334*AG334</f>
        <v>3466.7946000000002</v>
      </c>
      <c r="AD334" s="251">
        <v>287.5</v>
      </c>
      <c r="AE334" s="252">
        <v>11405</v>
      </c>
      <c r="AF334" s="253" t="s">
        <v>551</v>
      </c>
      <c r="AG334" s="254">
        <v>40.65</v>
      </c>
      <c r="AJ334" s="255" t="str">
        <f>CONCATENATE(U334,AK334,V334)</f>
        <v>HL1807</v>
      </c>
    </row>
    <row r="335" spans="1:36" ht="10.5" thickBot="1" x14ac:dyDescent="0.25">
      <c r="A335" s="1115">
        <v>1</v>
      </c>
      <c r="B335" s="1047">
        <v>293104</v>
      </c>
      <c r="C335" s="239" t="s">
        <v>50</v>
      </c>
      <c r="D335" s="892" t="s">
        <v>547</v>
      </c>
      <c r="E335" s="256">
        <f>SUM(E334:E334)</f>
        <v>1</v>
      </c>
      <c r="F335" s="240" t="s">
        <v>40</v>
      </c>
      <c r="G335" s="257">
        <f>G334</f>
        <v>85.284000000000006</v>
      </c>
      <c r="H335" s="258">
        <v>108</v>
      </c>
      <c r="I335" s="240" t="s">
        <v>548</v>
      </c>
      <c r="J335" s="489">
        <f>I335/9.81</f>
        <v>1039.4495412844037</v>
      </c>
      <c r="K335" s="240" t="s">
        <v>549</v>
      </c>
      <c r="L335" s="240"/>
      <c r="M335" s="257"/>
      <c r="N335" s="239"/>
      <c r="O335" s="259"/>
      <c r="P335" s="259"/>
      <c r="Q335" s="259"/>
      <c r="R335" s="239"/>
      <c r="S335" s="257" t="s">
        <v>38</v>
      </c>
      <c r="T335" s="240" t="s">
        <v>61</v>
      </c>
      <c r="U335" s="239" t="s">
        <v>44</v>
      </c>
      <c r="V335" s="239" t="s">
        <v>550</v>
      </c>
      <c r="W335" s="210"/>
      <c r="X335" s="780" t="s">
        <v>547</v>
      </c>
      <c r="Y335" s="415">
        <v>43665</v>
      </c>
      <c r="Z335" s="417">
        <f>Y335+366</f>
        <v>44031</v>
      </c>
      <c r="AA335" s="239"/>
      <c r="AB335" s="257"/>
      <c r="AC335" s="260"/>
      <c r="AD335" s="261"/>
      <c r="AE335" s="262"/>
      <c r="AF335" s="258"/>
      <c r="AG335" s="258"/>
      <c r="AJ335" s="255" t="str">
        <f>CONCATENATE(U335,AK335,V335)</f>
        <v>HL1807</v>
      </c>
    </row>
    <row r="336" spans="1:36" s="319" customFormat="1" ht="10.5" thickBot="1" x14ac:dyDescent="0.25">
      <c r="A336" s="1129"/>
      <c r="B336" s="996"/>
      <c r="C336" s="320"/>
      <c r="D336" s="905"/>
      <c r="E336" s="324"/>
      <c r="F336" s="241"/>
      <c r="G336" s="246"/>
      <c r="H336" s="245"/>
      <c r="I336" s="241"/>
      <c r="J336" s="242"/>
      <c r="K336" s="241"/>
      <c r="L336" s="241"/>
      <c r="M336" s="246"/>
      <c r="N336" s="238"/>
      <c r="O336" s="248"/>
      <c r="P336" s="248"/>
      <c r="Q336" s="248"/>
      <c r="R336" s="238"/>
      <c r="S336" s="246"/>
      <c r="T336" s="241"/>
      <c r="U336" s="238"/>
      <c r="V336" s="238"/>
      <c r="W336" s="238"/>
      <c r="X336" s="803"/>
      <c r="Y336" s="415"/>
      <c r="Z336" s="416" t="s">
        <v>38</v>
      </c>
      <c r="AA336" s="238"/>
      <c r="AB336" s="246"/>
      <c r="AC336" s="316"/>
      <c r="AD336" s="251"/>
      <c r="AE336" s="252"/>
      <c r="AF336" s="245"/>
      <c r="AG336" s="245"/>
      <c r="AJ336" s="255" t="str">
        <f t="shared" si="131"/>
        <v/>
      </c>
    </row>
    <row r="337" spans="1:36" ht="12" customHeight="1" thickBot="1" x14ac:dyDescent="0.25">
      <c r="A337" s="1115">
        <v>1</v>
      </c>
      <c r="B337" s="1044">
        <v>293540</v>
      </c>
      <c r="C337" s="238"/>
      <c r="D337" s="904" t="s">
        <v>552</v>
      </c>
      <c r="E337" s="245">
        <v>1</v>
      </c>
      <c r="F337" s="241" t="s">
        <v>40</v>
      </c>
      <c r="G337" s="246">
        <v>30.361999999999998</v>
      </c>
      <c r="H337" s="245">
        <v>108</v>
      </c>
      <c r="I337" s="241" t="s">
        <v>553</v>
      </c>
      <c r="J337" s="242">
        <f>I337/9.81</f>
        <v>1039.0417940876655</v>
      </c>
      <c r="K337" s="241" t="s">
        <v>203</v>
      </c>
      <c r="L337" s="241"/>
      <c r="M337" s="246"/>
      <c r="N337" s="238"/>
      <c r="O337" s="248"/>
      <c r="P337" s="248"/>
      <c r="Q337" s="330"/>
      <c r="R337" s="238"/>
      <c r="S337" s="331" t="s">
        <v>38</v>
      </c>
      <c r="T337" s="241" t="s">
        <v>61</v>
      </c>
      <c r="U337" s="238" t="s">
        <v>44</v>
      </c>
      <c r="V337" s="238" t="s">
        <v>554</v>
      </c>
      <c r="W337" s="174" t="s">
        <v>135</v>
      </c>
      <c r="X337" s="238"/>
      <c r="Y337" s="431">
        <v>43971</v>
      </c>
      <c r="Z337" s="416">
        <f t="shared" si="138"/>
        <v>44336</v>
      </c>
      <c r="AA337" s="238"/>
      <c r="AB337" s="246"/>
      <c r="AC337" s="316">
        <f t="shared" ref="AC337:AC340" si="153">G337*AG337</f>
        <v>1234.2152999999998</v>
      </c>
      <c r="AD337" s="251">
        <v>300</v>
      </c>
      <c r="AE337" s="252">
        <v>5530</v>
      </c>
      <c r="AF337" s="253" t="s">
        <v>555</v>
      </c>
      <c r="AG337" s="254">
        <v>40.65</v>
      </c>
      <c r="AJ337" s="255" t="str">
        <f t="shared" si="131"/>
        <v>HL1279</v>
      </c>
    </row>
    <row r="338" spans="1:36" ht="10.5" thickBot="1" x14ac:dyDescent="0.25">
      <c r="A338" s="1115">
        <v>1</v>
      </c>
      <c r="B338" s="1044">
        <v>293540</v>
      </c>
      <c r="C338" s="238"/>
      <c r="D338" s="904" t="s">
        <v>552</v>
      </c>
      <c r="E338" s="245">
        <v>1</v>
      </c>
      <c r="F338" s="241" t="s">
        <v>40</v>
      </c>
      <c r="G338" s="246">
        <v>30.31</v>
      </c>
      <c r="H338" s="245">
        <v>108</v>
      </c>
      <c r="I338" s="241" t="s">
        <v>556</v>
      </c>
      <c r="J338" s="242">
        <f>I338/9.81</f>
        <v>940.06116207951061</v>
      </c>
      <c r="K338" s="241" t="s">
        <v>203</v>
      </c>
      <c r="L338" s="241"/>
      <c r="M338" s="246"/>
      <c r="N338" s="238"/>
      <c r="O338" s="248"/>
      <c r="P338" s="248"/>
      <c r="Q338" s="248"/>
      <c r="R338" s="238"/>
      <c r="S338" s="331" t="s">
        <v>38</v>
      </c>
      <c r="T338" s="241" t="s">
        <v>61</v>
      </c>
      <c r="U338" s="238" t="s">
        <v>44</v>
      </c>
      <c r="V338" s="238" t="s">
        <v>557</v>
      </c>
      <c r="W338" s="174" t="s">
        <v>135</v>
      </c>
      <c r="X338" s="238"/>
      <c r="Y338" s="431">
        <v>43971</v>
      </c>
      <c r="Z338" s="416">
        <f t="shared" si="138"/>
        <v>44336</v>
      </c>
      <c r="AA338" s="238"/>
      <c r="AB338" s="246"/>
      <c r="AC338" s="316">
        <f t="shared" si="153"/>
        <v>1232.1015</v>
      </c>
      <c r="AD338" s="251">
        <v>287.5</v>
      </c>
      <c r="AE338" s="252">
        <v>3375</v>
      </c>
      <c r="AF338" s="253" t="s">
        <v>558</v>
      </c>
      <c r="AG338" s="254">
        <v>40.65</v>
      </c>
      <c r="AJ338" s="255" t="str">
        <f t="shared" si="131"/>
        <v>HL1280</v>
      </c>
    </row>
    <row r="339" spans="1:36" ht="10.5" thickBot="1" x14ac:dyDescent="0.25">
      <c r="A339" s="1115">
        <v>1</v>
      </c>
      <c r="B339" s="1044">
        <v>293540</v>
      </c>
      <c r="C339" s="238"/>
      <c r="D339" s="904" t="s">
        <v>552</v>
      </c>
      <c r="E339" s="245">
        <v>1</v>
      </c>
      <c r="F339" s="241" t="s">
        <v>40</v>
      </c>
      <c r="G339" s="246">
        <v>30.31</v>
      </c>
      <c r="H339" s="245">
        <v>108</v>
      </c>
      <c r="I339" s="241" t="s">
        <v>556</v>
      </c>
      <c r="J339" s="242">
        <f>I339/9.81</f>
        <v>940.06116207951061</v>
      </c>
      <c r="K339" s="241" t="s">
        <v>203</v>
      </c>
      <c r="L339" s="241"/>
      <c r="M339" s="246"/>
      <c r="N339" s="238"/>
      <c r="O339" s="248"/>
      <c r="P339" s="248"/>
      <c r="Q339" s="248"/>
      <c r="R339" s="238"/>
      <c r="S339" s="331" t="s">
        <v>38</v>
      </c>
      <c r="T339" s="241" t="s">
        <v>61</v>
      </c>
      <c r="U339" s="238" t="s">
        <v>44</v>
      </c>
      <c r="V339" s="238" t="s">
        <v>559</v>
      </c>
      <c r="W339" s="174" t="s">
        <v>135</v>
      </c>
      <c r="X339" s="238"/>
      <c r="Y339" s="431">
        <v>43971</v>
      </c>
      <c r="Z339" s="416">
        <f t="shared" si="138"/>
        <v>44336</v>
      </c>
      <c r="AA339" s="238"/>
      <c r="AB339" s="246"/>
      <c r="AC339" s="316">
        <f t="shared" si="153"/>
        <v>1232.1015</v>
      </c>
      <c r="AD339" s="251">
        <v>287.5</v>
      </c>
      <c r="AE339" s="252">
        <v>3375</v>
      </c>
      <c r="AF339" s="253" t="s">
        <v>560</v>
      </c>
      <c r="AG339" s="254">
        <v>40.65</v>
      </c>
      <c r="AJ339" s="255" t="str">
        <f t="shared" si="131"/>
        <v>HL1281</v>
      </c>
    </row>
    <row r="340" spans="1:36" ht="10.5" thickBot="1" x14ac:dyDescent="0.25">
      <c r="A340" s="1115">
        <v>1</v>
      </c>
      <c r="B340" s="1044">
        <v>293540</v>
      </c>
      <c r="C340" s="238"/>
      <c r="D340" s="904" t="s">
        <v>552</v>
      </c>
      <c r="E340" s="245">
        <v>1</v>
      </c>
      <c r="F340" s="241" t="s">
        <v>40</v>
      </c>
      <c r="G340" s="246">
        <v>30.35</v>
      </c>
      <c r="H340" s="245">
        <v>108</v>
      </c>
      <c r="I340" s="241" t="s">
        <v>556</v>
      </c>
      <c r="J340" s="242">
        <f>I340/9.81</f>
        <v>940.06116207951061</v>
      </c>
      <c r="K340" s="241" t="s">
        <v>203</v>
      </c>
      <c r="L340" s="241"/>
      <c r="M340" s="246"/>
      <c r="N340" s="238"/>
      <c r="O340" s="248"/>
      <c r="P340" s="248"/>
      <c r="Q340" s="248"/>
      <c r="R340" s="238"/>
      <c r="S340" s="331" t="s">
        <v>38</v>
      </c>
      <c r="T340" s="241" t="s">
        <v>61</v>
      </c>
      <c r="U340" s="238" t="s">
        <v>44</v>
      </c>
      <c r="V340" s="238" t="s">
        <v>561</v>
      </c>
      <c r="W340" s="174" t="s">
        <v>135</v>
      </c>
      <c r="X340" s="238"/>
      <c r="Y340" s="431">
        <v>43971</v>
      </c>
      <c r="Z340" s="416">
        <f t="shared" si="138"/>
        <v>44336</v>
      </c>
      <c r="AA340" s="238"/>
      <c r="AB340" s="246"/>
      <c r="AC340" s="316">
        <f t="shared" si="153"/>
        <v>1233.7275</v>
      </c>
      <c r="AD340" s="251">
        <v>287.5</v>
      </c>
      <c r="AE340" s="252">
        <v>3375</v>
      </c>
      <c r="AF340" s="253" t="s">
        <v>562</v>
      </c>
      <c r="AG340" s="254">
        <v>40.65</v>
      </c>
      <c r="AJ340" s="255" t="str">
        <f t="shared" si="131"/>
        <v>HL1282</v>
      </c>
    </row>
    <row r="341" spans="1:36" s="319" customFormat="1" ht="10.5" thickBot="1" x14ac:dyDescent="0.25">
      <c r="A341" s="1115">
        <v>1</v>
      </c>
      <c r="B341" s="1044">
        <v>293540</v>
      </c>
      <c r="C341" s="266" t="s">
        <v>50</v>
      </c>
      <c r="D341" s="892" t="s">
        <v>552</v>
      </c>
      <c r="E341" s="256">
        <f>SUM(E337:E340)</f>
        <v>4</v>
      </c>
      <c r="F341" s="240" t="s">
        <v>40</v>
      </c>
      <c r="G341" s="257">
        <v>30.28</v>
      </c>
      <c r="H341" s="258">
        <v>108</v>
      </c>
      <c r="I341" s="240" t="s">
        <v>556</v>
      </c>
      <c r="J341" s="317">
        <f>I341/9.81</f>
        <v>940.06116207951061</v>
      </c>
      <c r="K341" s="240" t="s">
        <v>203</v>
      </c>
      <c r="L341" s="240"/>
      <c r="M341" s="257"/>
      <c r="N341" s="239"/>
      <c r="O341" s="259"/>
      <c r="P341" s="259"/>
      <c r="Q341" s="259"/>
      <c r="R341" s="239"/>
      <c r="S341" s="257" t="s">
        <v>38</v>
      </c>
      <c r="T341" s="240" t="s">
        <v>61</v>
      </c>
      <c r="U341" s="239" t="s">
        <v>44</v>
      </c>
      <c r="V341" s="239" t="s">
        <v>563</v>
      </c>
      <c r="W341" s="239" t="s">
        <v>564</v>
      </c>
      <c r="X341" s="634" t="s">
        <v>552</v>
      </c>
      <c r="Y341" s="431">
        <v>43971</v>
      </c>
      <c r="Z341" s="416">
        <f t="shared" si="138"/>
        <v>44336</v>
      </c>
      <c r="AA341" s="239"/>
      <c r="AB341" s="257"/>
      <c r="AC341" s="318"/>
      <c r="AD341" s="261"/>
      <c r="AE341" s="262"/>
      <c r="AF341" s="258"/>
      <c r="AG341" s="258"/>
      <c r="AJ341" s="255" t="str">
        <f t="shared" si="131"/>
        <v>HL1279-1282</v>
      </c>
    </row>
    <row r="342" spans="1:36" s="319" customFormat="1" ht="10.5" thickBot="1" x14ac:dyDescent="0.25">
      <c r="A342" s="1129"/>
      <c r="B342" s="996"/>
      <c r="C342" s="320"/>
      <c r="D342" s="905"/>
      <c r="E342" s="324"/>
      <c r="F342" s="241"/>
      <c r="G342" s="246"/>
      <c r="H342" s="245"/>
      <c r="I342" s="241"/>
      <c r="J342" s="242"/>
      <c r="K342" s="241"/>
      <c r="L342" s="241"/>
      <c r="M342" s="246"/>
      <c r="N342" s="238"/>
      <c r="O342" s="248"/>
      <c r="P342" s="248"/>
      <c r="Q342" s="248"/>
      <c r="R342" s="238"/>
      <c r="S342" s="246"/>
      <c r="T342" s="241"/>
      <c r="U342" s="238"/>
      <c r="V342" s="238"/>
      <c r="W342" s="238"/>
      <c r="X342" s="804"/>
      <c r="Y342" s="431"/>
      <c r="Z342" s="416" t="s">
        <v>38</v>
      </c>
      <c r="AA342" s="238"/>
      <c r="AB342" s="246"/>
      <c r="AC342" s="316"/>
      <c r="AD342" s="251"/>
      <c r="AE342" s="252"/>
      <c r="AF342" s="245"/>
      <c r="AG342" s="245"/>
      <c r="AJ342" s="255"/>
    </row>
    <row r="343" spans="1:36" s="156" customFormat="1" ht="10.5" thickBot="1" x14ac:dyDescent="0.25">
      <c r="A343" s="1115">
        <v>1</v>
      </c>
      <c r="B343" s="1113">
        <v>313361</v>
      </c>
      <c r="C343" s="151"/>
      <c r="D343" s="897" t="s">
        <v>565</v>
      </c>
      <c r="E343" s="148">
        <v>1</v>
      </c>
      <c r="F343" s="650" t="s">
        <v>53</v>
      </c>
      <c r="G343" s="150">
        <v>34</v>
      </c>
      <c r="H343" s="148">
        <v>107</v>
      </c>
      <c r="I343" s="149" t="s">
        <v>566</v>
      </c>
      <c r="J343" s="440">
        <f t="shared" ref="J343" si="154">I343/9.81</f>
        <v>1207.0336391437309</v>
      </c>
      <c r="K343" s="149"/>
      <c r="L343" s="149"/>
      <c r="M343" s="150"/>
      <c r="N343" s="151"/>
      <c r="O343" s="152"/>
      <c r="P343" s="152"/>
      <c r="Q343" s="152"/>
      <c r="R343" s="151"/>
      <c r="S343" s="150" t="s">
        <v>38</v>
      </c>
      <c r="T343" s="149" t="s">
        <v>61</v>
      </c>
      <c r="U343" s="151" t="s">
        <v>44</v>
      </c>
      <c r="V343" s="151" t="s">
        <v>567</v>
      </c>
      <c r="W343" s="151" t="s">
        <v>568</v>
      </c>
      <c r="X343" s="811"/>
      <c r="Y343" s="415">
        <v>44294</v>
      </c>
      <c r="Z343" s="427">
        <f t="shared" ref="Z343:Z345" si="155">Y343+366</f>
        <v>44660</v>
      </c>
      <c r="AA343" s="416">
        <f t="shared" ref="AA343:AA345" si="156">Z343+1825</f>
        <v>46485</v>
      </c>
      <c r="AB343" s="150"/>
      <c r="AC343" s="153">
        <f>AG343*G343</f>
        <v>268.94</v>
      </c>
      <c r="AD343" s="154">
        <v>321</v>
      </c>
      <c r="AE343" s="155">
        <v>11400</v>
      </c>
      <c r="AF343" s="526" t="s">
        <v>143</v>
      </c>
      <c r="AG343" s="441">
        <v>7.91</v>
      </c>
      <c r="AJ343" s="156" t="str">
        <f t="shared" si="131"/>
        <v>HL2285</v>
      </c>
    </row>
    <row r="344" spans="1:36" s="156" customFormat="1" ht="10.5" thickBot="1" x14ac:dyDescent="0.25">
      <c r="A344" s="1115">
        <v>1</v>
      </c>
      <c r="B344" s="1113">
        <v>313361</v>
      </c>
      <c r="C344" s="151"/>
      <c r="D344" s="897" t="s">
        <v>565</v>
      </c>
      <c r="E344" s="148">
        <v>1</v>
      </c>
      <c r="F344" s="650" t="s">
        <v>53</v>
      </c>
      <c r="G344" s="150">
        <v>34</v>
      </c>
      <c r="H344" s="148">
        <v>107</v>
      </c>
      <c r="I344" s="149" t="s">
        <v>566</v>
      </c>
      <c r="J344" s="627">
        <f>I344/9.81</f>
        <v>1207.0336391437309</v>
      </c>
      <c r="K344" s="149"/>
      <c r="L344" s="149"/>
      <c r="M344" s="150"/>
      <c r="N344" s="151"/>
      <c r="O344" s="152"/>
      <c r="P344" s="152"/>
      <c r="Q344" s="152"/>
      <c r="R344" s="151"/>
      <c r="S344" s="150" t="s">
        <v>38</v>
      </c>
      <c r="T344" s="149" t="s">
        <v>61</v>
      </c>
      <c r="U344" s="151" t="s">
        <v>44</v>
      </c>
      <c r="V344" s="151" t="s">
        <v>569</v>
      </c>
      <c r="W344" s="151" t="s">
        <v>568</v>
      </c>
      <c r="X344" s="151"/>
      <c r="Y344" s="415">
        <v>44294</v>
      </c>
      <c r="Z344" s="427">
        <f t="shared" si="155"/>
        <v>44660</v>
      </c>
      <c r="AA344" s="416">
        <f t="shared" si="156"/>
        <v>46485</v>
      </c>
      <c r="AB344" s="150"/>
      <c r="AC344" s="153">
        <f>AG344*G344</f>
        <v>268.94</v>
      </c>
      <c r="AD344" s="154">
        <v>321</v>
      </c>
      <c r="AE344" s="155">
        <v>11400</v>
      </c>
      <c r="AF344" s="526" t="s">
        <v>145</v>
      </c>
      <c r="AG344" s="441">
        <v>7.91</v>
      </c>
      <c r="AJ344" s="156" t="str">
        <f t="shared" si="131"/>
        <v>HL2286</v>
      </c>
    </row>
    <row r="345" spans="1:36" s="156" customFormat="1" ht="10.5" thickBot="1" x14ac:dyDescent="0.25">
      <c r="A345" s="1115">
        <v>1</v>
      </c>
      <c r="B345" s="1113">
        <v>313361</v>
      </c>
      <c r="C345" s="579" t="s">
        <v>50</v>
      </c>
      <c r="D345" s="892" t="s">
        <v>565</v>
      </c>
      <c r="E345" s="580">
        <v>2</v>
      </c>
      <c r="F345" s="651" t="s">
        <v>53</v>
      </c>
      <c r="G345" s="216">
        <v>34</v>
      </c>
      <c r="H345" s="581">
        <v>107</v>
      </c>
      <c r="I345" s="582" t="s">
        <v>566</v>
      </c>
      <c r="J345" s="583">
        <f>I345/9.81</f>
        <v>1207.0336391437309</v>
      </c>
      <c r="K345" s="582"/>
      <c r="L345" s="582"/>
      <c r="M345" s="216"/>
      <c r="N345" s="579"/>
      <c r="O345" s="584"/>
      <c r="P345" s="584"/>
      <c r="Q345" s="584"/>
      <c r="R345" s="579"/>
      <c r="S345" s="216" t="s">
        <v>38</v>
      </c>
      <c r="T345" s="582" t="s">
        <v>61</v>
      </c>
      <c r="U345" s="579" t="s">
        <v>44</v>
      </c>
      <c r="V345" s="579" t="s">
        <v>570</v>
      </c>
      <c r="W345" s="579" t="s">
        <v>571</v>
      </c>
      <c r="X345" s="813" t="s">
        <v>565</v>
      </c>
      <c r="Y345" s="415">
        <v>44294</v>
      </c>
      <c r="Z345" s="427">
        <f t="shared" si="155"/>
        <v>44660</v>
      </c>
      <c r="AA345" s="416">
        <f t="shared" si="156"/>
        <v>46485</v>
      </c>
      <c r="AB345" s="216"/>
      <c r="AC345" s="585"/>
      <c r="AD345" s="586"/>
      <c r="AE345" s="587"/>
      <c r="AF345" s="597"/>
      <c r="AG345" s="597"/>
      <c r="AJ345" s="156" t="str">
        <f t="shared" si="131"/>
        <v>HL2285-2286</v>
      </c>
    </row>
    <row r="346" spans="1:36" s="156" customFormat="1" ht="10.5" thickBot="1" x14ac:dyDescent="0.25">
      <c r="A346" s="1129"/>
      <c r="B346" s="998"/>
      <c r="C346" s="151"/>
      <c r="D346" s="945"/>
      <c r="E346" s="198"/>
      <c r="F346" s="650"/>
      <c r="G346" s="150"/>
      <c r="H346" s="148"/>
      <c r="I346" s="149"/>
      <c r="J346" s="440"/>
      <c r="K346" s="149"/>
      <c r="L346" s="149"/>
      <c r="M346" s="150"/>
      <c r="N346" s="151"/>
      <c r="O346" s="152"/>
      <c r="P346" s="152"/>
      <c r="Q346" s="152"/>
      <c r="R346" s="151"/>
      <c r="S346" s="150"/>
      <c r="T346" s="149"/>
      <c r="U346" s="151"/>
      <c r="V346" s="151"/>
      <c r="W346" s="151"/>
      <c r="X346" s="860"/>
      <c r="Y346" s="429"/>
      <c r="Z346" s="427"/>
      <c r="AA346" s="151"/>
      <c r="AB346" s="150"/>
      <c r="AC346" s="153"/>
      <c r="AD346" s="154"/>
      <c r="AE346" s="155"/>
      <c r="AF346" s="441"/>
      <c r="AG346" s="441"/>
    </row>
    <row r="347" spans="1:36" s="156" customFormat="1" ht="10.5" thickBot="1" x14ac:dyDescent="0.25">
      <c r="A347" s="1129">
        <v>1</v>
      </c>
      <c r="B347" s="998"/>
      <c r="C347" s="151"/>
      <c r="D347" s="897" t="s">
        <v>572</v>
      </c>
      <c r="E347" s="148">
        <v>1</v>
      </c>
      <c r="F347" s="650" t="s">
        <v>53</v>
      </c>
      <c r="G347" s="150">
        <v>5</v>
      </c>
      <c r="H347" s="148">
        <v>104</v>
      </c>
      <c r="I347" s="149" t="s">
        <v>573</v>
      </c>
      <c r="J347" s="440">
        <f t="shared" ref="J347" si="157">I347/9.81</f>
        <v>170.03058103975533</v>
      </c>
      <c r="K347" s="149"/>
      <c r="L347" s="149"/>
      <c r="M347" s="150"/>
      <c r="N347" s="151"/>
      <c r="O347" s="152"/>
      <c r="P347" s="152"/>
      <c r="Q347" s="152"/>
      <c r="R347" s="151"/>
      <c r="S347" s="150" t="s">
        <v>38</v>
      </c>
      <c r="T347" s="149" t="s">
        <v>574</v>
      </c>
      <c r="U347" s="151" t="s">
        <v>44</v>
      </c>
      <c r="V347" s="151" t="s">
        <v>575</v>
      </c>
      <c r="W347" s="151" t="s">
        <v>279</v>
      </c>
      <c r="X347" s="811"/>
      <c r="Y347" s="429" t="s">
        <v>47</v>
      </c>
      <c r="Z347" s="427" t="e">
        <f t="shared" ref="Z347:Z357" si="158">Y347+366</f>
        <v>#VALUE!</v>
      </c>
      <c r="AA347" s="151"/>
      <c r="AB347" s="150"/>
      <c r="AC347" s="153">
        <v>25</v>
      </c>
      <c r="AD347" s="154">
        <v>56</v>
      </c>
      <c r="AE347" s="155">
        <v>2200</v>
      </c>
      <c r="AF347" s="526" t="s">
        <v>38</v>
      </c>
      <c r="AG347" s="441">
        <v>7.91</v>
      </c>
      <c r="AJ347" s="156" t="str">
        <f t="shared" ref="AJ347" si="159">CONCATENATE(U347,AK347,V347)</f>
        <v>HL2458</v>
      </c>
    </row>
    <row r="348" spans="1:36" s="156" customFormat="1" ht="10.5" thickBot="1" x14ac:dyDescent="0.25">
      <c r="A348" s="1129">
        <v>1</v>
      </c>
      <c r="B348" s="998"/>
      <c r="C348" s="151"/>
      <c r="D348" s="897" t="s">
        <v>572</v>
      </c>
      <c r="E348" s="148">
        <v>1</v>
      </c>
      <c r="F348" s="650" t="s">
        <v>53</v>
      </c>
      <c r="G348" s="150">
        <v>5</v>
      </c>
      <c r="H348" s="148">
        <v>104</v>
      </c>
      <c r="I348" s="149" t="s">
        <v>573</v>
      </c>
      <c r="J348" s="440">
        <f t="shared" ref="J348:J350" si="160">I348/9.81</f>
        <v>170.03058103975533</v>
      </c>
      <c r="K348" s="149"/>
      <c r="L348" s="149"/>
      <c r="M348" s="150"/>
      <c r="N348" s="151"/>
      <c r="O348" s="152"/>
      <c r="P348" s="152"/>
      <c r="Q348" s="152"/>
      <c r="R348" s="151"/>
      <c r="S348" s="150" t="s">
        <v>38</v>
      </c>
      <c r="T348" s="149" t="s">
        <v>574</v>
      </c>
      <c r="U348" s="151" t="s">
        <v>44</v>
      </c>
      <c r="V348" s="151" t="s">
        <v>576</v>
      </c>
      <c r="W348" s="151" t="s">
        <v>279</v>
      </c>
      <c r="X348" s="811"/>
      <c r="Y348" s="429" t="s">
        <v>47</v>
      </c>
      <c r="Z348" s="427" t="e">
        <f t="shared" si="158"/>
        <v>#VALUE!</v>
      </c>
      <c r="AA348" s="151"/>
      <c r="AB348" s="150"/>
      <c r="AC348" s="153">
        <v>25</v>
      </c>
      <c r="AD348" s="154">
        <v>56</v>
      </c>
      <c r="AE348" s="155">
        <v>2200</v>
      </c>
      <c r="AF348" s="526"/>
      <c r="AG348" s="441"/>
    </row>
    <row r="349" spans="1:36" s="156" customFormat="1" ht="10.5" thickBot="1" x14ac:dyDescent="0.25">
      <c r="A349" s="1129">
        <v>1</v>
      </c>
      <c r="B349" s="998"/>
      <c r="C349" s="151"/>
      <c r="D349" s="897" t="s">
        <v>572</v>
      </c>
      <c r="E349" s="148">
        <v>1</v>
      </c>
      <c r="F349" s="650" t="s">
        <v>53</v>
      </c>
      <c r="G349" s="150">
        <v>5</v>
      </c>
      <c r="H349" s="148">
        <v>104</v>
      </c>
      <c r="I349" s="149" t="s">
        <v>573</v>
      </c>
      <c r="J349" s="440">
        <f t="shared" si="160"/>
        <v>170.03058103975533</v>
      </c>
      <c r="K349" s="149"/>
      <c r="L349" s="149"/>
      <c r="M349" s="150"/>
      <c r="N349" s="151"/>
      <c r="O349" s="152"/>
      <c r="P349" s="152"/>
      <c r="Q349" s="152"/>
      <c r="R349" s="151"/>
      <c r="S349" s="150" t="s">
        <v>38</v>
      </c>
      <c r="T349" s="149" t="s">
        <v>574</v>
      </c>
      <c r="U349" s="151" t="s">
        <v>44</v>
      </c>
      <c r="V349" s="151" t="s">
        <v>577</v>
      </c>
      <c r="W349" s="151" t="s">
        <v>279</v>
      </c>
      <c r="X349" s="811"/>
      <c r="Y349" s="429" t="s">
        <v>47</v>
      </c>
      <c r="Z349" s="427" t="e">
        <f t="shared" si="158"/>
        <v>#VALUE!</v>
      </c>
      <c r="AA349" s="151"/>
      <c r="AB349" s="150"/>
      <c r="AC349" s="153">
        <v>25</v>
      </c>
      <c r="AD349" s="154">
        <v>56</v>
      </c>
      <c r="AE349" s="155">
        <v>2200</v>
      </c>
      <c r="AF349" s="526"/>
      <c r="AG349" s="441"/>
    </row>
    <row r="350" spans="1:36" s="156" customFormat="1" ht="10.5" thickBot="1" x14ac:dyDescent="0.25">
      <c r="A350" s="1129">
        <v>1</v>
      </c>
      <c r="B350" s="998"/>
      <c r="C350" s="151"/>
      <c r="D350" s="897" t="s">
        <v>572</v>
      </c>
      <c r="E350" s="148">
        <v>1</v>
      </c>
      <c r="F350" s="650" t="s">
        <v>53</v>
      </c>
      <c r="G350" s="150">
        <v>5</v>
      </c>
      <c r="H350" s="148">
        <v>104</v>
      </c>
      <c r="I350" s="149" t="s">
        <v>573</v>
      </c>
      <c r="J350" s="440">
        <f t="shared" si="160"/>
        <v>170.03058103975533</v>
      </c>
      <c r="K350" s="149"/>
      <c r="L350" s="149"/>
      <c r="M350" s="150"/>
      <c r="N350" s="151"/>
      <c r="O350" s="152"/>
      <c r="P350" s="152"/>
      <c r="Q350" s="152"/>
      <c r="R350" s="151"/>
      <c r="S350" s="150" t="s">
        <v>38</v>
      </c>
      <c r="T350" s="149" t="s">
        <v>574</v>
      </c>
      <c r="U350" s="151" t="s">
        <v>44</v>
      </c>
      <c r="V350" s="151" t="s">
        <v>578</v>
      </c>
      <c r="W350" s="151" t="s">
        <v>279</v>
      </c>
      <c r="X350" s="811"/>
      <c r="Y350" s="429" t="s">
        <v>47</v>
      </c>
      <c r="Z350" s="427" t="e">
        <f t="shared" si="158"/>
        <v>#VALUE!</v>
      </c>
      <c r="AA350" s="151"/>
      <c r="AB350" s="150"/>
      <c r="AC350" s="153">
        <v>25</v>
      </c>
      <c r="AD350" s="154">
        <v>56</v>
      </c>
      <c r="AE350" s="155">
        <v>2200</v>
      </c>
      <c r="AF350" s="526"/>
      <c r="AG350" s="441"/>
    </row>
    <row r="351" spans="1:36" s="156" customFormat="1" ht="10.5" thickBot="1" x14ac:dyDescent="0.25">
      <c r="A351" s="1129">
        <v>1</v>
      </c>
      <c r="B351" s="998"/>
      <c r="C351" s="151"/>
      <c r="D351" s="897" t="s">
        <v>572</v>
      </c>
      <c r="E351" s="148">
        <v>1</v>
      </c>
      <c r="F351" s="650" t="s">
        <v>53</v>
      </c>
      <c r="G351" s="150">
        <v>5</v>
      </c>
      <c r="H351" s="148">
        <v>104</v>
      </c>
      <c r="I351" s="149" t="s">
        <v>573</v>
      </c>
      <c r="J351" s="440">
        <f t="shared" ref="J351:J356" si="161">I351/9.81</f>
        <v>170.03058103975533</v>
      </c>
      <c r="K351" s="149"/>
      <c r="L351" s="149"/>
      <c r="M351" s="150"/>
      <c r="N351" s="151"/>
      <c r="O351" s="152"/>
      <c r="P351" s="152"/>
      <c r="Q351" s="152"/>
      <c r="R351" s="151"/>
      <c r="S351" s="150" t="s">
        <v>38</v>
      </c>
      <c r="T351" s="149" t="s">
        <v>574</v>
      </c>
      <c r="U351" s="151" t="s">
        <v>44</v>
      </c>
      <c r="V351" s="151" t="s">
        <v>579</v>
      </c>
      <c r="W351" s="151" t="s">
        <v>279</v>
      </c>
      <c r="X351" s="811"/>
      <c r="Y351" s="429" t="s">
        <v>47</v>
      </c>
      <c r="Z351" s="427" t="e">
        <f t="shared" si="158"/>
        <v>#VALUE!</v>
      </c>
      <c r="AA351" s="151"/>
      <c r="AB351" s="150"/>
      <c r="AC351" s="153">
        <v>25</v>
      </c>
      <c r="AD351" s="154">
        <v>56</v>
      </c>
      <c r="AE351" s="155">
        <v>2200</v>
      </c>
      <c r="AF351" s="526"/>
      <c r="AG351" s="441"/>
    </row>
    <row r="352" spans="1:36" s="156" customFormat="1" ht="10.5" thickBot="1" x14ac:dyDescent="0.25">
      <c r="A352" s="1129">
        <v>1</v>
      </c>
      <c r="B352" s="998"/>
      <c r="C352" s="151"/>
      <c r="D352" s="897" t="s">
        <v>572</v>
      </c>
      <c r="E352" s="148">
        <v>1</v>
      </c>
      <c r="F352" s="650" t="s">
        <v>53</v>
      </c>
      <c r="G352" s="150">
        <v>5</v>
      </c>
      <c r="H352" s="148">
        <v>104</v>
      </c>
      <c r="I352" s="149" t="s">
        <v>573</v>
      </c>
      <c r="J352" s="440">
        <f t="shared" si="161"/>
        <v>170.03058103975533</v>
      </c>
      <c r="K352" s="149"/>
      <c r="L352" s="149"/>
      <c r="M352" s="150"/>
      <c r="N352" s="151"/>
      <c r="O352" s="152"/>
      <c r="P352" s="152"/>
      <c r="Q352" s="152"/>
      <c r="R352" s="151"/>
      <c r="S352" s="150" t="s">
        <v>38</v>
      </c>
      <c r="T352" s="149" t="s">
        <v>574</v>
      </c>
      <c r="U352" s="151" t="s">
        <v>44</v>
      </c>
      <c r="V352" s="151" t="s">
        <v>580</v>
      </c>
      <c r="W352" s="151" t="s">
        <v>279</v>
      </c>
      <c r="X352" s="811"/>
      <c r="Y352" s="429" t="s">
        <v>47</v>
      </c>
      <c r="Z352" s="427" t="e">
        <f t="shared" si="158"/>
        <v>#VALUE!</v>
      </c>
      <c r="AA352" s="151"/>
      <c r="AB352" s="150"/>
      <c r="AC352" s="153">
        <v>25</v>
      </c>
      <c r="AD352" s="154">
        <v>56</v>
      </c>
      <c r="AE352" s="155">
        <v>2200</v>
      </c>
      <c r="AF352" s="526"/>
      <c r="AG352" s="441"/>
    </row>
    <row r="353" spans="1:36" s="156" customFormat="1" ht="10.5" thickBot="1" x14ac:dyDescent="0.25">
      <c r="A353" s="1129">
        <v>1</v>
      </c>
      <c r="B353" s="998"/>
      <c r="C353" s="151"/>
      <c r="D353" s="897" t="s">
        <v>572</v>
      </c>
      <c r="E353" s="148">
        <v>1</v>
      </c>
      <c r="F353" s="650" t="s">
        <v>53</v>
      </c>
      <c r="G353" s="150">
        <v>5</v>
      </c>
      <c r="H353" s="148">
        <v>104</v>
      </c>
      <c r="I353" s="149" t="s">
        <v>573</v>
      </c>
      <c r="J353" s="440">
        <f t="shared" si="161"/>
        <v>170.03058103975533</v>
      </c>
      <c r="K353" s="149"/>
      <c r="L353" s="149"/>
      <c r="M353" s="150"/>
      <c r="N353" s="151"/>
      <c r="O353" s="152"/>
      <c r="P353" s="152"/>
      <c r="Q353" s="152"/>
      <c r="R353" s="151"/>
      <c r="S353" s="150" t="s">
        <v>38</v>
      </c>
      <c r="T353" s="149" t="s">
        <v>574</v>
      </c>
      <c r="U353" s="151" t="s">
        <v>44</v>
      </c>
      <c r="V353" s="151" t="s">
        <v>581</v>
      </c>
      <c r="W353" s="151" t="s">
        <v>279</v>
      </c>
      <c r="X353" s="811"/>
      <c r="Y353" s="429" t="s">
        <v>47</v>
      </c>
      <c r="Z353" s="427" t="e">
        <f t="shared" si="158"/>
        <v>#VALUE!</v>
      </c>
      <c r="AA353" s="151"/>
      <c r="AB353" s="150"/>
      <c r="AC353" s="153">
        <v>25</v>
      </c>
      <c r="AD353" s="154">
        <v>56</v>
      </c>
      <c r="AE353" s="155">
        <v>2200</v>
      </c>
      <c r="AF353" s="526"/>
      <c r="AG353" s="441"/>
    </row>
    <row r="354" spans="1:36" s="156" customFormat="1" ht="10.5" thickBot="1" x14ac:dyDescent="0.25">
      <c r="A354" s="1129">
        <v>1</v>
      </c>
      <c r="B354" s="998"/>
      <c r="C354" s="151"/>
      <c r="D354" s="897" t="s">
        <v>572</v>
      </c>
      <c r="E354" s="148">
        <v>1</v>
      </c>
      <c r="F354" s="650" t="s">
        <v>53</v>
      </c>
      <c r="G354" s="150">
        <v>5</v>
      </c>
      <c r="H354" s="148">
        <v>104</v>
      </c>
      <c r="I354" s="149" t="s">
        <v>573</v>
      </c>
      <c r="J354" s="440">
        <f t="shared" si="161"/>
        <v>170.03058103975533</v>
      </c>
      <c r="K354" s="149"/>
      <c r="L354" s="149"/>
      <c r="M354" s="150"/>
      <c r="N354" s="151"/>
      <c r="O354" s="152"/>
      <c r="P354" s="152"/>
      <c r="Q354" s="152"/>
      <c r="R354" s="151"/>
      <c r="S354" s="150" t="s">
        <v>38</v>
      </c>
      <c r="T354" s="149" t="s">
        <v>574</v>
      </c>
      <c r="U354" s="151" t="s">
        <v>44</v>
      </c>
      <c r="V354" s="151" t="s">
        <v>582</v>
      </c>
      <c r="W354" s="151" t="s">
        <v>279</v>
      </c>
      <c r="X354" s="811"/>
      <c r="Y354" s="429" t="s">
        <v>47</v>
      </c>
      <c r="Z354" s="427" t="e">
        <f t="shared" si="158"/>
        <v>#VALUE!</v>
      </c>
      <c r="AA354" s="151"/>
      <c r="AB354" s="150"/>
      <c r="AC354" s="153">
        <v>25</v>
      </c>
      <c r="AD354" s="154">
        <v>56</v>
      </c>
      <c r="AE354" s="155">
        <v>2200</v>
      </c>
      <c r="AF354" s="526"/>
      <c r="AG354" s="441"/>
    </row>
    <row r="355" spans="1:36" s="156" customFormat="1" ht="10.5" thickBot="1" x14ac:dyDescent="0.25">
      <c r="A355" s="1129">
        <v>1</v>
      </c>
      <c r="B355" s="998"/>
      <c r="C355" s="151"/>
      <c r="D355" s="897" t="s">
        <v>572</v>
      </c>
      <c r="E355" s="148">
        <v>1</v>
      </c>
      <c r="F355" s="650" t="s">
        <v>53</v>
      </c>
      <c r="G355" s="150">
        <v>5</v>
      </c>
      <c r="H355" s="148">
        <v>104</v>
      </c>
      <c r="I355" s="149" t="s">
        <v>573</v>
      </c>
      <c r="J355" s="440">
        <f t="shared" si="161"/>
        <v>170.03058103975533</v>
      </c>
      <c r="K355" s="149"/>
      <c r="L355" s="149"/>
      <c r="M355" s="150"/>
      <c r="N355" s="151"/>
      <c r="O355" s="152"/>
      <c r="P355" s="152"/>
      <c r="Q355" s="152"/>
      <c r="R355" s="151"/>
      <c r="S355" s="150" t="s">
        <v>38</v>
      </c>
      <c r="T355" s="149" t="s">
        <v>574</v>
      </c>
      <c r="U355" s="151" t="s">
        <v>44</v>
      </c>
      <c r="V355" s="151" t="s">
        <v>583</v>
      </c>
      <c r="W355" s="151" t="s">
        <v>279</v>
      </c>
      <c r="X355" s="811"/>
      <c r="Y355" s="429" t="s">
        <v>47</v>
      </c>
      <c r="Z355" s="427" t="e">
        <f t="shared" si="158"/>
        <v>#VALUE!</v>
      </c>
      <c r="AA355" s="151"/>
      <c r="AB355" s="150"/>
      <c r="AC355" s="153">
        <v>25</v>
      </c>
      <c r="AD355" s="154">
        <v>56</v>
      </c>
      <c r="AE355" s="155">
        <v>2200</v>
      </c>
      <c r="AF355" s="526"/>
      <c r="AG355" s="441"/>
    </row>
    <row r="356" spans="1:36" s="156" customFormat="1" ht="10.5" thickBot="1" x14ac:dyDescent="0.25">
      <c r="A356" s="1129">
        <v>1</v>
      </c>
      <c r="B356" s="998"/>
      <c r="C356" s="151"/>
      <c r="D356" s="897" t="s">
        <v>572</v>
      </c>
      <c r="E356" s="148">
        <v>1</v>
      </c>
      <c r="F356" s="650" t="s">
        <v>53</v>
      </c>
      <c r="G356" s="150">
        <v>5</v>
      </c>
      <c r="H356" s="148">
        <v>104</v>
      </c>
      <c r="I356" s="149" t="s">
        <v>573</v>
      </c>
      <c r="J356" s="440">
        <f t="shared" si="161"/>
        <v>170.03058103975533</v>
      </c>
      <c r="K356" s="149"/>
      <c r="L356" s="149"/>
      <c r="M356" s="150"/>
      <c r="N356" s="151"/>
      <c r="O356" s="152"/>
      <c r="P356" s="152"/>
      <c r="Q356" s="152"/>
      <c r="R356" s="151"/>
      <c r="S356" s="150" t="s">
        <v>38</v>
      </c>
      <c r="T356" s="149" t="s">
        <v>574</v>
      </c>
      <c r="U356" s="151" t="s">
        <v>44</v>
      </c>
      <c r="V356" s="151" t="s">
        <v>584</v>
      </c>
      <c r="W356" s="151" t="s">
        <v>279</v>
      </c>
      <c r="X356" s="811"/>
      <c r="Y356" s="429" t="s">
        <v>47</v>
      </c>
      <c r="Z356" s="427" t="e">
        <f t="shared" si="158"/>
        <v>#VALUE!</v>
      </c>
      <c r="AA356" s="151"/>
      <c r="AB356" s="150"/>
      <c r="AC356" s="153">
        <v>25</v>
      </c>
      <c r="AD356" s="154">
        <v>56</v>
      </c>
      <c r="AE356" s="155">
        <v>2200</v>
      </c>
      <c r="AF356" s="526"/>
      <c r="AG356" s="441"/>
    </row>
    <row r="357" spans="1:36" s="156" customFormat="1" ht="10.5" thickBot="1" x14ac:dyDescent="0.25">
      <c r="A357" s="1129">
        <v>1</v>
      </c>
      <c r="B357" s="998"/>
      <c r="C357" s="579" t="s">
        <v>50</v>
      </c>
      <c r="D357" s="892" t="s">
        <v>572</v>
      </c>
      <c r="E357" s="580">
        <v>10</v>
      </c>
      <c r="F357" s="651" t="s">
        <v>53</v>
      </c>
      <c r="G357" s="216">
        <v>5</v>
      </c>
      <c r="H357" s="581">
        <v>104</v>
      </c>
      <c r="I357" s="582" t="s">
        <v>573</v>
      </c>
      <c r="J357" s="583">
        <f>I357/9.81</f>
        <v>170.03058103975533</v>
      </c>
      <c r="K357" s="582"/>
      <c r="L357" s="582"/>
      <c r="M357" s="216"/>
      <c r="N357" s="579"/>
      <c r="O357" s="584"/>
      <c r="P357" s="584"/>
      <c r="Q357" s="584"/>
      <c r="R357" s="579"/>
      <c r="S357" s="216" t="s">
        <v>38</v>
      </c>
      <c r="T357" s="985" t="s">
        <v>574</v>
      </c>
      <c r="U357" s="579" t="s">
        <v>44</v>
      </c>
      <c r="V357" s="579" t="s">
        <v>585</v>
      </c>
      <c r="W357" s="579" t="s">
        <v>38</v>
      </c>
      <c r="X357" s="813" t="s">
        <v>572</v>
      </c>
      <c r="Y357" s="429" t="s">
        <v>47</v>
      </c>
      <c r="Z357" s="427" t="e">
        <f t="shared" si="158"/>
        <v>#VALUE!</v>
      </c>
      <c r="AA357" s="579"/>
      <c r="AB357" s="216"/>
      <c r="AC357" s="971">
        <v>25</v>
      </c>
      <c r="AD357" s="972">
        <v>56</v>
      </c>
      <c r="AE357" s="587">
        <f>SUBTOTAL(9,AE347:AE356)</f>
        <v>22000</v>
      </c>
      <c r="AF357" s="597"/>
      <c r="AG357" s="597"/>
      <c r="AJ357" s="156" t="str">
        <f t="shared" ref="AJ357" si="162">CONCATENATE(U357,AK357,V357)</f>
        <v>HL2458-2467</v>
      </c>
    </row>
    <row r="358" spans="1:36" s="156" customFormat="1" ht="10.5" thickBot="1" x14ac:dyDescent="0.25">
      <c r="A358" s="1129"/>
      <c r="B358" s="998"/>
      <c r="C358" s="151"/>
      <c r="D358" s="945"/>
      <c r="E358" s="198"/>
      <c r="F358" s="650"/>
      <c r="G358" s="150"/>
      <c r="H358" s="148"/>
      <c r="I358" s="149"/>
      <c r="J358" s="440"/>
      <c r="K358" s="149"/>
      <c r="L358" s="149"/>
      <c r="M358" s="150"/>
      <c r="N358" s="151"/>
      <c r="O358" s="152"/>
      <c r="P358" s="152"/>
      <c r="Q358" s="152"/>
      <c r="R358" s="151"/>
      <c r="S358" s="150"/>
      <c r="T358" s="149"/>
      <c r="U358" s="151"/>
      <c r="V358" s="151"/>
      <c r="W358" s="151"/>
      <c r="X358" s="860"/>
      <c r="Y358" s="429"/>
      <c r="Z358" s="427"/>
      <c r="AA358" s="151"/>
      <c r="AB358" s="150"/>
      <c r="AC358" s="153"/>
      <c r="AD358" s="154"/>
      <c r="AE358" s="155"/>
      <c r="AF358" s="441"/>
      <c r="AG358" s="441"/>
    </row>
    <row r="359" spans="1:36" s="319" customFormat="1" ht="11.25" customHeight="1" thickBot="1" x14ac:dyDescent="0.25">
      <c r="A359" s="1129">
        <v>1</v>
      </c>
      <c r="B359" s="1112"/>
      <c r="C359" s="582"/>
      <c r="D359" s="582" t="s">
        <v>586</v>
      </c>
      <c r="E359" s="582">
        <v>1</v>
      </c>
      <c r="F359" s="582" t="s">
        <v>186</v>
      </c>
      <c r="G359" s="579" t="s">
        <v>587</v>
      </c>
      <c r="H359" s="579" t="s">
        <v>588</v>
      </c>
      <c r="I359" s="579">
        <v>7848</v>
      </c>
      <c r="J359" s="579">
        <f>I359/9.81</f>
        <v>800</v>
      </c>
      <c r="K359" s="582" t="s">
        <v>589</v>
      </c>
      <c r="L359" s="651"/>
      <c r="M359" s="651"/>
      <c r="N359" s="651"/>
      <c r="O359" s="651"/>
      <c r="P359" s="651"/>
      <c r="Q359" s="651"/>
      <c r="R359" s="651"/>
      <c r="S359" s="651"/>
      <c r="T359" s="985" t="s">
        <v>574</v>
      </c>
      <c r="U359" s="579" t="s">
        <v>44</v>
      </c>
      <c r="V359" s="579" t="s">
        <v>590</v>
      </c>
      <c r="W359" s="579" t="s">
        <v>591</v>
      </c>
      <c r="X359" s="320"/>
      <c r="Y359" s="429" t="s">
        <v>47</v>
      </c>
      <c r="Z359" s="416" t="e">
        <f t="shared" ref="Z359:Z360" si="163">Y359+365</f>
        <v>#VALUE!</v>
      </c>
      <c r="AA359" s="238"/>
      <c r="AB359" s="579">
        <v>3.5</v>
      </c>
      <c r="AC359" s="250"/>
      <c r="AD359" s="251"/>
      <c r="AE359" s="252"/>
      <c r="AF359" s="253"/>
      <c r="AG359" s="254"/>
      <c r="AJ359" s="255" t="str">
        <f t="shared" ref="AJ359:AJ360" si="164">CONCATENATE(U359,AK359,V359)</f>
        <v>HL2752</v>
      </c>
    </row>
    <row r="360" spans="1:36" s="319" customFormat="1" ht="11.25" customHeight="1" thickBot="1" x14ac:dyDescent="0.25">
      <c r="A360" s="1129">
        <v>1</v>
      </c>
      <c r="B360" s="1112"/>
      <c r="C360" s="582" t="s">
        <v>50</v>
      </c>
      <c r="D360" s="582" t="s">
        <v>586</v>
      </c>
      <c r="E360" s="582">
        <v>1</v>
      </c>
      <c r="F360" s="582" t="s">
        <v>186</v>
      </c>
      <c r="G360" s="579" t="s">
        <v>587</v>
      </c>
      <c r="H360" s="579" t="s">
        <v>588</v>
      </c>
      <c r="I360" s="579">
        <v>7849</v>
      </c>
      <c r="J360" s="579">
        <f>I360/9.81</f>
        <v>800.1019367991845</v>
      </c>
      <c r="K360" s="582" t="s">
        <v>589</v>
      </c>
      <c r="L360" s="651"/>
      <c r="M360" s="651"/>
      <c r="N360" s="651"/>
      <c r="O360" s="651"/>
      <c r="P360" s="651"/>
      <c r="Q360" s="651"/>
      <c r="R360" s="651"/>
      <c r="S360" s="651"/>
      <c r="T360" s="1021" t="s">
        <v>574</v>
      </c>
      <c r="U360" s="579" t="s">
        <v>44</v>
      </c>
      <c r="V360" s="579" t="s">
        <v>590</v>
      </c>
      <c r="W360" s="579" t="s">
        <v>591</v>
      </c>
      <c r="X360" s="579" t="s">
        <v>586</v>
      </c>
      <c r="Y360" s="429" t="s">
        <v>47</v>
      </c>
      <c r="Z360" s="416" t="e">
        <f t="shared" si="163"/>
        <v>#VALUE!</v>
      </c>
      <c r="AA360" s="239"/>
      <c r="AB360" s="579">
        <v>3.5</v>
      </c>
      <c r="AC360" s="318"/>
      <c r="AD360" s="261"/>
      <c r="AE360" s="262"/>
      <c r="AF360" s="263"/>
      <c r="AG360" s="263"/>
      <c r="AJ360" s="255" t="str">
        <f t="shared" si="164"/>
        <v>HL2752</v>
      </c>
    </row>
    <row r="361" spans="1:36" s="319" customFormat="1" ht="11.25" customHeight="1" thickBot="1" x14ac:dyDescent="0.25">
      <c r="A361" s="1129"/>
      <c r="B361" s="1112"/>
      <c r="C361" s="149"/>
      <c r="D361" s="149"/>
      <c r="E361" s="149"/>
      <c r="F361" s="149"/>
      <c r="G361" s="151"/>
      <c r="H361" s="151"/>
      <c r="I361" s="151"/>
      <c r="J361" s="151"/>
      <c r="K361" s="149"/>
      <c r="L361" s="650"/>
      <c r="M361" s="650"/>
      <c r="N361" s="650"/>
      <c r="O361" s="650"/>
      <c r="P361" s="650"/>
      <c r="Q361" s="650"/>
      <c r="R361" s="650"/>
      <c r="S361" s="650"/>
      <c r="T361" s="149"/>
      <c r="U361" s="151"/>
      <c r="V361" s="151"/>
      <c r="W361" s="151"/>
      <c r="X361" s="151"/>
      <c r="Y361" s="429"/>
      <c r="Z361" s="416"/>
      <c r="AA361" s="238"/>
      <c r="AB361" s="151"/>
      <c r="AC361" s="316"/>
      <c r="AD361" s="251"/>
      <c r="AE361" s="252"/>
      <c r="AF361" s="254"/>
      <c r="AG361" s="254"/>
      <c r="AJ361" s="255"/>
    </row>
    <row r="362" spans="1:36" s="319" customFormat="1" ht="11.25" customHeight="1" thickBot="1" x14ac:dyDescent="0.25">
      <c r="A362" s="1129">
        <v>1</v>
      </c>
      <c r="B362" s="1112"/>
      <c r="C362" s="582"/>
      <c r="D362" s="582" t="s">
        <v>592</v>
      </c>
      <c r="E362" s="582">
        <v>1</v>
      </c>
      <c r="F362" s="582" t="s">
        <v>186</v>
      </c>
      <c r="G362" s="579" t="s">
        <v>587</v>
      </c>
      <c r="H362" s="579" t="s">
        <v>588</v>
      </c>
      <c r="I362" s="579">
        <v>7848</v>
      </c>
      <c r="J362" s="579">
        <f>I362/9.81</f>
        <v>800</v>
      </c>
      <c r="K362" s="582" t="s">
        <v>589</v>
      </c>
      <c r="L362" s="651"/>
      <c r="M362" s="651"/>
      <c r="N362" s="651"/>
      <c r="O362" s="651"/>
      <c r="P362" s="651"/>
      <c r="Q362" s="651"/>
      <c r="R362" s="651"/>
      <c r="S362" s="651"/>
      <c r="T362" s="1021" t="s">
        <v>574</v>
      </c>
      <c r="U362" s="579" t="s">
        <v>44</v>
      </c>
      <c r="V362" s="579" t="s">
        <v>593</v>
      </c>
      <c r="W362" s="579" t="s">
        <v>591</v>
      </c>
      <c r="X362" s="320"/>
      <c r="Y362" s="429" t="s">
        <v>47</v>
      </c>
      <c r="Z362" s="416" t="e">
        <f t="shared" ref="Z362:Z363" si="165">Y362+365</f>
        <v>#VALUE!</v>
      </c>
      <c r="AA362" s="238"/>
      <c r="AB362" s="579">
        <v>3.5</v>
      </c>
      <c r="AC362" s="250"/>
      <c r="AD362" s="251"/>
      <c r="AE362" s="252"/>
      <c r="AF362" s="253"/>
      <c r="AG362" s="254"/>
      <c r="AJ362" s="255" t="str">
        <f t="shared" ref="AJ362:AJ363" si="166">CONCATENATE(U362,AK362,V362)</f>
        <v>HL2766</v>
      </c>
    </row>
    <row r="363" spans="1:36" s="319" customFormat="1" ht="11.25" customHeight="1" thickBot="1" x14ac:dyDescent="0.25">
      <c r="A363" s="1129">
        <v>1</v>
      </c>
      <c r="B363" s="1112"/>
      <c r="C363" s="582" t="s">
        <v>50</v>
      </c>
      <c r="D363" s="582" t="s">
        <v>592</v>
      </c>
      <c r="E363" s="582">
        <v>1</v>
      </c>
      <c r="F363" s="582" t="s">
        <v>186</v>
      </c>
      <c r="G363" s="579" t="s">
        <v>587</v>
      </c>
      <c r="H363" s="579" t="s">
        <v>588</v>
      </c>
      <c r="I363" s="579">
        <v>7849</v>
      </c>
      <c r="J363" s="579">
        <f>I363/9.81</f>
        <v>800.1019367991845</v>
      </c>
      <c r="K363" s="582" t="s">
        <v>589</v>
      </c>
      <c r="L363" s="651"/>
      <c r="M363" s="651"/>
      <c r="N363" s="651"/>
      <c r="O363" s="651"/>
      <c r="P363" s="651"/>
      <c r="Q363" s="651"/>
      <c r="R363" s="651"/>
      <c r="S363" s="651"/>
      <c r="T363" s="1021" t="s">
        <v>574</v>
      </c>
      <c r="U363" s="579" t="s">
        <v>44</v>
      </c>
      <c r="V363" s="579" t="s">
        <v>593</v>
      </c>
      <c r="W363" s="579" t="s">
        <v>591</v>
      </c>
      <c r="X363" s="579" t="s">
        <v>592</v>
      </c>
      <c r="Y363" s="429" t="s">
        <v>47</v>
      </c>
      <c r="Z363" s="416" t="e">
        <f t="shared" si="165"/>
        <v>#VALUE!</v>
      </c>
      <c r="AA363" s="239"/>
      <c r="AB363" s="579">
        <v>3.5</v>
      </c>
      <c r="AC363" s="318"/>
      <c r="AD363" s="261"/>
      <c r="AE363" s="262"/>
      <c r="AF363" s="263"/>
      <c r="AG363" s="263"/>
      <c r="AJ363" s="255" t="str">
        <f t="shared" si="166"/>
        <v>HL2766</v>
      </c>
    </row>
    <row r="364" spans="1:36" s="319" customFormat="1" ht="11.25" customHeight="1" thickBot="1" x14ac:dyDescent="0.25">
      <c r="A364" s="1129"/>
      <c r="B364" s="1112"/>
      <c r="C364" s="149"/>
      <c r="D364" s="149"/>
      <c r="E364" s="149"/>
      <c r="F364" s="149"/>
      <c r="G364" s="151"/>
      <c r="H364" s="151"/>
      <c r="I364" s="151"/>
      <c r="J364" s="151"/>
      <c r="K364" s="149"/>
      <c r="L364" s="650"/>
      <c r="M364" s="650"/>
      <c r="N364" s="650"/>
      <c r="O364" s="650"/>
      <c r="P364" s="650"/>
      <c r="Q364" s="650"/>
      <c r="R364" s="650"/>
      <c r="S364" s="650"/>
      <c r="T364" s="149"/>
      <c r="U364" s="151"/>
      <c r="V364" s="151"/>
      <c r="W364" s="151"/>
      <c r="X364" s="151"/>
      <c r="Y364" s="429"/>
      <c r="Z364" s="416"/>
      <c r="AA364" s="238"/>
      <c r="AB364" s="151"/>
      <c r="AC364" s="316"/>
      <c r="AD364" s="251"/>
      <c r="AE364" s="252"/>
      <c r="AF364" s="254"/>
      <c r="AG364" s="254"/>
      <c r="AJ364" s="255"/>
    </row>
    <row r="365" spans="1:36" s="319" customFormat="1" ht="11.25" customHeight="1" thickBot="1" x14ac:dyDescent="0.25">
      <c r="A365" s="1129"/>
      <c r="B365" s="1112"/>
      <c r="C365" s="149"/>
      <c r="D365" s="149"/>
      <c r="E365" s="149"/>
      <c r="F365" s="149"/>
      <c r="G365" s="151"/>
      <c r="H365" s="151"/>
      <c r="I365" s="151"/>
      <c r="J365" s="151"/>
      <c r="K365" s="149"/>
      <c r="L365" s="650"/>
      <c r="M365" s="650"/>
      <c r="N365" s="650"/>
      <c r="O365" s="650"/>
      <c r="P365" s="650"/>
      <c r="Q365" s="650"/>
      <c r="R365" s="650"/>
      <c r="S365" s="650"/>
      <c r="T365" s="149"/>
      <c r="U365" s="151"/>
      <c r="V365" s="151"/>
      <c r="W365" s="151"/>
      <c r="X365" s="151"/>
      <c r="Y365" s="429"/>
      <c r="Z365" s="416"/>
      <c r="AA365" s="238"/>
      <c r="AB365" s="151"/>
      <c r="AC365" s="316"/>
      <c r="AD365" s="251"/>
      <c r="AE365" s="252"/>
      <c r="AF365" s="254"/>
      <c r="AG365" s="254"/>
      <c r="AJ365" s="255"/>
    </row>
    <row r="366" spans="1:36" s="156" customFormat="1" ht="10.5" thickBot="1" x14ac:dyDescent="0.25">
      <c r="A366" s="1129"/>
      <c r="B366" s="998"/>
      <c r="C366" s="151"/>
      <c r="D366" s="945"/>
      <c r="E366" s="198"/>
      <c r="F366" s="650"/>
      <c r="G366" s="150"/>
      <c r="H366" s="148"/>
      <c r="I366" s="149"/>
      <c r="J366" s="440"/>
      <c r="K366" s="149"/>
      <c r="L366" s="149"/>
      <c r="M366" s="150"/>
      <c r="N366" s="151"/>
      <c r="O366" s="152"/>
      <c r="P366" s="152"/>
      <c r="Q366" s="152"/>
      <c r="R366" s="151"/>
      <c r="S366" s="150"/>
      <c r="T366" s="149"/>
      <c r="U366" s="151"/>
      <c r="V366" s="151"/>
      <c r="W366" s="151"/>
      <c r="X366" s="860"/>
      <c r="Y366" s="429"/>
      <c r="Z366" s="427"/>
      <c r="AA366" s="151"/>
      <c r="AB366" s="150"/>
      <c r="AC366" s="153"/>
      <c r="AD366" s="154"/>
      <c r="AE366" s="155"/>
      <c r="AF366" s="441"/>
      <c r="AG366" s="441"/>
    </row>
    <row r="367" spans="1:36" s="319" customFormat="1" ht="11.25" customHeight="1" thickBot="1" x14ac:dyDescent="0.25">
      <c r="A367" s="1129">
        <v>1</v>
      </c>
      <c r="B367" s="1128" t="s">
        <v>326</v>
      </c>
      <c r="C367" s="320"/>
      <c r="D367" s="916" t="s">
        <v>573</v>
      </c>
      <c r="E367" s="245">
        <v>1</v>
      </c>
      <c r="F367" s="241" t="s">
        <v>186</v>
      </c>
      <c r="G367" s="246">
        <v>40</v>
      </c>
      <c r="H367" s="245">
        <v>103</v>
      </c>
      <c r="I367" s="241">
        <v>7848</v>
      </c>
      <c r="J367" s="242">
        <f>I367/9.81</f>
        <v>800</v>
      </c>
      <c r="K367" s="241" t="s">
        <v>594</v>
      </c>
      <c r="L367" s="241"/>
      <c r="M367" s="246"/>
      <c r="N367" s="238"/>
      <c r="O367" s="248"/>
      <c r="P367" s="248"/>
      <c r="Q367" s="248"/>
      <c r="R367" s="238"/>
      <c r="S367" s="246">
        <v>40.159999999999997</v>
      </c>
      <c r="T367" s="249" t="s">
        <v>326</v>
      </c>
      <c r="U367" s="238" t="s">
        <v>44</v>
      </c>
      <c r="V367" s="238" t="s">
        <v>595</v>
      </c>
      <c r="W367" s="238"/>
      <c r="X367" s="320"/>
      <c r="Y367" s="415">
        <v>43853</v>
      </c>
      <c r="Z367" s="416">
        <f>Y367+365</f>
        <v>44218</v>
      </c>
      <c r="AA367" s="238"/>
      <c r="AB367" s="246">
        <v>3</v>
      </c>
      <c r="AC367" s="250">
        <f t="shared" ref="AC367:AC370" si="167">(G367+AB367*2.5)*AG367</f>
        <v>1900</v>
      </c>
      <c r="AD367" s="251">
        <v>300</v>
      </c>
      <c r="AE367" s="252">
        <v>5280</v>
      </c>
      <c r="AF367" s="253" t="s">
        <v>596</v>
      </c>
      <c r="AG367" s="254">
        <v>40</v>
      </c>
      <c r="AJ367" s="255" t="str">
        <f t="shared" ref="AJ367:AJ371" si="168">CONCATENATE(U367,AK367,V367)</f>
        <v>HL1975</v>
      </c>
    </row>
    <row r="368" spans="1:36" s="319" customFormat="1" ht="11.25" customHeight="1" thickBot="1" x14ac:dyDescent="0.25">
      <c r="A368" s="1129">
        <v>1</v>
      </c>
      <c r="B368" s="1128" t="s">
        <v>326</v>
      </c>
      <c r="C368" s="320"/>
      <c r="D368" s="916" t="s">
        <v>573</v>
      </c>
      <c r="E368" s="245">
        <v>1</v>
      </c>
      <c r="F368" s="241" t="s">
        <v>186</v>
      </c>
      <c r="G368" s="246">
        <v>40</v>
      </c>
      <c r="H368" s="245">
        <v>103</v>
      </c>
      <c r="I368" s="241">
        <v>7848</v>
      </c>
      <c r="J368" s="242">
        <f>I368/9.81</f>
        <v>800</v>
      </c>
      <c r="K368" s="241" t="s">
        <v>594</v>
      </c>
      <c r="L368" s="241"/>
      <c r="M368" s="246"/>
      <c r="N368" s="238"/>
      <c r="O368" s="248"/>
      <c r="P368" s="248"/>
      <c r="Q368" s="248"/>
      <c r="R368" s="238"/>
      <c r="S368" s="246">
        <v>40.21</v>
      </c>
      <c r="T368" s="249" t="s">
        <v>326</v>
      </c>
      <c r="U368" s="238" t="s">
        <v>44</v>
      </c>
      <c r="V368" s="238" t="s">
        <v>597</v>
      </c>
      <c r="W368" s="238"/>
      <c r="X368" s="320"/>
      <c r="Y368" s="415">
        <v>43853</v>
      </c>
      <c r="Z368" s="416">
        <f t="shared" ref="Z368:Z371" si="169">Y368+365</f>
        <v>44218</v>
      </c>
      <c r="AA368" s="238"/>
      <c r="AB368" s="246">
        <v>3</v>
      </c>
      <c r="AC368" s="250">
        <f t="shared" si="167"/>
        <v>1900</v>
      </c>
      <c r="AD368" s="251">
        <v>300</v>
      </c>
      <c r="AE368" s="252">
        <v>5280</v>
      </c>
      <c r="AF368" s="253" t="s">
        <v>598</v>
      </c>
      <c r="AG368" s="254">
        <v>40</v>
      </c>
      <c r="AJ368" s="255" t="str">
        <f t="shared" si="168"/>
        <v>HL1976</v>
      </c>
    </row>
    <row r="369" spans="1:36" s="319" customFormat="1" ht="11.25" customHeight="1" thickBot="1" x14ac:dyDescent="0.25">
      <c r="A369" s="1129">
        <v>1</v>
      </c>
      <c r="B369" s="1128" t="s">
        <v>326</v>
      </c>
      <c r="C369" s="320"/>
      <c r="D369" s="916" t="s">
        <v>573</v>
      </c>
      <c r="E369" s="245">
        <v>1</v>
      </c>
      <c r="F369" s="241" t="s">
        <v>186</v>
      </c>
      <c r="G369" s="246">
        <v>40</v>
      </c>
      <c r="H369" s="245">
        <v>103</v>
      </c>
      <c r="I369" s="241">
        <v>7848</v>
      </c>
      <c r="J369" s="242">
        <f>I369/9.81</f>
        <v>800</v>
      </c>
      <c r="K369" s="241" t="s">
        <v>594</v>
      </c>
      <c r="L369" s="241"/>
      <c r="M369" s="246"/>
      <c r="N369" s="238"/>
      <c r="O369" s="248"/>
      <c r="P369" s="248"/>
      <c r="Q369" s="248"/>
      <c r="R369" s="238"/>
      <c r="S369" s="246">
        <v>40.159999999999997</v>
      </c>
      <c r="T369" s="249" t="s">
        <v>326</v>
      </c>
      <c r="U369" s="238" t="s">
        <v>44</v>
      </c>
      <c r="V369" s="238" t="s">
        <v>599</v>
      </c>
      <c r="W369" s="238"/>
      <c r="X369" s="320"/>
      <c r="Y369" s="415">
        <v>43853</v>
      </c>
      <c r="Z369" s="416">
        <f t="shared" si="169"/>
        <v>44218</v>
      </c>
      <c r="AA369" s="238"/>
      <c r="AB369" s="246">
        <v>3</v>
      </c>
      <c r="AC369" s="250">
        <f t="shared" si="167"/>
        <v>1900</v>
      </c>
      <c r="AD369" s="251">
        <v>300</v>
      </c>
      <c r="AE369" s="252">
        <v>5280</v>
      </c>
      <c r="AF369" s="253" t="s">
        <v>600</v>
      </c>
      <c r="AG369" s="254">
        <v>40</v>
      </c>
      <c r="AJ369" s="255" t="str">
        <f t="shared" si="168"/>
        <v>HL1977</v>
      </c>
    </row>
    <row r="370" spans="1:36" s="319" customFormat="1" ht="11.25" customHeight="1" thickBot="1" x14ac:dyDescent="0.25">
      <c r="A370" s="1129">
        <v>1</v>
      </c>
      <c r="B370" s="1128" t="s">
        <v>326</v>
      </c>
      <c r="C370" s="320"/>
      <c r="D370" s="916" t="s">
        <v>573</v>
      </c>
      <c r="E370" s="245">
        <v>1</v>
      </c>
      <c r="F370" s="241" t="s">
        <v>186</v>
      </c>
      <c r="G370" s="246">
        <v>40</v>
      </c>
      <c r="H370" s="245">
        <v>103</v>
      </c>
      <c r="I370" s="241">
        <v>7848</v>
      </c>
      <c r="J370" s="242">
        <f>I370/9.81</f>
        <v>800</v>
      </c>
      <c r="K370" s="241" t="s">
        <v>594</v>
      </c>
      <c r="L370" s="241"/>
      <c r="M370" s="246"/>
      <c r="N370" s="238"/>
      <c r="O370" s="248"/>
      <c r="P370" s="248"/>
      <c r="Q370" s="248"/>
      <c r="R370" s="238"/>
      <c r="S370" s="246">
        <v>40.15</v>
      </c>
      <c r="T370" s="249" t="s">
        <v>326</v>
      </c>
      <c r="U370" s="238" t="s">
        <v>44</v>
      </c>
      <c r="V370" s="238" t="s">
        <v>601</v>
      </c>
      <c r="W370" s="238"/>
      <c r="X370" s="320"/>
      <c r="Y370" s="415">
        <v>43853</v>
      </c>
      <c r="Z370" s="416">
        <f t="shared" si="169"/>
        <v>44218</v>
      </c>
      <c r="AA370" s="238"/>
      <c r="AB370" s="246">
        <v>3</v>
      </c>
      <c r="AC370" s="250">
        <f t="shared" si="167"/>
        <v>1900</v>
      </c>
      <c r="AD370" s="251">
        <v>300</v>
      </c>
      <c r="AE370" s="252">
        <v>5280</v>
      </c>
      <c r="AF370" s="253" t="s">
        <v>602</v>
      </c>
      <c r="AG370" s="254">
        <v>40</v>
      </c>
      <c r="AJ370" s="255" t="str">
        <f t="shared" si="168"/>
        <v>HL1978</v>
      </c>
    </row>
    <row r="371" spans="1:36" s="319" customFormat="1" ht="11.25" customHeight="1" thickBot="1" x14ac:dyDescent="0.25">
      <c r="A371" s="1129">
        <v>1</v>
      </c>
      <c r="B371" s="1128" t="s">
        <v>326</v>
      </c>
      <c r="C371" s="266" t="s">
        <v>50</v>
      </c>
      <c r="D371" s="892" t="s">
        <v>573</v>
      </c>
      <c r="E371" s="256">
        <f>SUM(E367:E370)</f>
        <v>4</v>
      </c>
      <c r="F371" s="240" t="s">
        <v>186</v>
      </c>
      <c r="G371" s="257">
        <v>40</v>
      </c>
      <c r="H371" s="258">
        <v>103</v>
      </c>
      <c r="I371" s="240">
        <v>7848</v>
      </c>
      <c r="J371" s="317">
        <f>I371/9.81</f>
        <v>800</v>
      </c>
      <c r="K371" s="240" t="s">
        <v>594</v>
      </c>
      <c r="L371" s="240"/>
      <c r="M371" s="257"/>
      <c r="N371" s="239"/>
      <c r="O371" s="259"/>
      <c r="P371" s="259"/>
      <c r="Q371" s="259"/>
      <c r="R371" s="239"/>
      <c r="S371" s="257">
        <f>(S369+S370+S367+S368)/E371</f>
        <v>40.17</v>
      </c>
      <c r="T371" s="240" t="s">
        <v>326</v>
      </c>
      <c r="U371" s="239" t="s">
        <v>44</v>
      </c>
      <c r="V371" s="239" t="s">
        <v>603</v>
      </c>
      <c r="W371" s="239" t="s">
        <v>604</v>
      </c>
      <c r="X371" s="634" t="s">
        <v>573</v>
      </c>
      <c r="Y371" s="415">
        <v>43853</v>
      </c>
      <c r="Z371" s="416">
        <f t="shared" si="169"/>
        <v>44218</v>
      </c>
      <c r="AA371" s="239"/>
      <c r="AB371" s="257">
        <v>3</v>
      </c>
      <c r="AC371" s="318"/>
      <c r="AD371" s="261"/>
      <c r="AE371" s="262"/>
      <c r="AF371" s="263"/>
      <c r="AG371" s="263"/>
      <c r="AJ371" s="255" t="str">
        <f t="shared" si="168"/>
        <v>HL1975-1978</v>
      </c>
    </row>
    <row r="372" spans="1:36" ht="11.25" customHeight="1" thickBot="1" x14ac:dyDescent="0.25">
      <c r="A372" s="1129"/>
      <c r="B372" s="995"/>
      <c r="C372" s="238"/>
      <c r="D372" s="916"/>
      <c r="E372" s="245"/>
      <c r="F372" s="241"/>
      <c r="G372" s="246"/>
      <c r="H372" s="245"/>
      <c r="I372" s="241"/>
      <c r="J372" s="242"/>
      <c r="K372" s="241"/>
      <c r="L372" s="241"/>
      <c r="M372" s="246"/>
      <c r="N372" s="238"/>
      <c r="O372" s="248"/>
      <c r="P372" s="248"/>
      <c r="Q372" s="248"/>
      <c r="R372" s="238"/>
      <c r="S372" s="246"/>
      <c r="T372" s="241"/>
      <c r="U372" s="238"/>
      <c r="V372" s="238"/>
      <c r="W372" s="238"/>
      <c r="X372" s="315"/>
      <c r="Y372" s="415" t="s">
        <v>38</v>
      </c>
      <c r="Z372" s="416" t="s">
        <v>38</v>
      </c>
      <c r="AA372" s="238"/>
      <c r="AB372" s="246"/>
      <c r="AC372" s="316"/>
      <c r="AD372" s="251"/>
      <c r="AE372" s="252"/>
      <c r="AF372" s="245"/>
      <c r="AG372" s="245"/>
      <c r="AJ372" s="255" t="str">
        <f t="shared" si="131"/>
        <v/>
      </c>
    </row>
    <row r="373" spans="1:36" ht="11.25" customHeight="1" thickBot="1" x14ac:dyDescent="0.25">
      <c r="A373" s="1115">
        <v>1</v>
      </c>
      <c r="B373" s="1044">
        <v>292968</v>
      </c>
      <c r="C373" s="238"/>
      <c r="D373" s="904" t="s">
        <v>605</v>
      </c>
      <c r="E373" s="245">
        <v>1</v>
      </c>
      <c r="F373" s="241" t="s">
        <v>186</v>
      </c>
      <c r="G373" s="246">
        <v>40</v>
      </c>
      <c r="H373" s="245">
        <v>103</v>
      </c>
      <c r="I373" s="241" t="s">
        <v>606</v>
      </c>
      <c r="J373" s="247">
        <f>I373/9.81</f>
        <v>799.69418960244639</v>
      </c>
      <c r="K373" s="241" t="s">
        <v>607</v>
      </c>
      <c r="L373" s="241"/>
      <c r="M373" s="246"/>
      <c r="N373" s="238"/>
      <c r="O373" s="248"/>
      <c r="P373" s="248"/>
      <c r="Q373" s="248"/>
      <c r="R373" s="238"/>
      <c r="S373" s="246">
        <v>39.96</v>
      </c>
      <c r="T373" s="249" t="s">
        <v>61</v>
      </c>
      <c r="U373" s="238" t="s">
        <v>44</v>
      </c>
      <c r="V373" s="238" t="s">
        <v>608</v>
      </c>
      <c r="W373" s="238" t="s">
        <v>609</v>
      </c>
      <c r="X373" s="238"/>
      <c r="Y373" s="415">
        <v>43655</v>
      </c>
      <c r="Z373" s="417">
        <f>Y373+366</f>
        <v>44021</v>
      </c>
      <c r="AA373" s="238"/>
      <c r="AB373" s="246">
        <v>3</v>
      </c>
      <c r="AC373" s="250">
        <f t="shared" ref="AC373:AC374" si="170">(G373+AB373*2.5)*AG373</f>
        <v>1900</v>
      </c>
      <c r="AD373" s="251">
        <v>295</v>
      </c>
      <c r="AE373" s="252"/>
      <c r="AF373" s="253" t="s">
        <v>610</v>
      </c>
      <c r="AG373" s="254">
        <v>40</v>
      </c>
      <c r="AJ373" s="255" t="str">
        <f t="shared" si="131"/>
        <v>HL1821</v>
      </c>
    </row>
    <row r="374" spans="1:36" ht="11.25" customHeight="1" thickBot="1" x14ac:dyDescent="0.25">
      <c r="A374" s="1115">
        <v>1</v>
      </c>
      <c r="B374" s="1044">
        <v>292968</v>
      </c>
      <c r="C374" s="238"/>
      <c r="D374" s="904" t="s">
        <v>605</v>
      </c>
      <c r="E374" s="245">
        <v>1</v>
      </c>
      <c r="F374" s="241" t="s">
        <v>186</v>
      </c>
      <c r="G374" s="246">
        <v>40</v>
      </c>
      <c r="H374" s="245">
        <v>103</v>
      </c>
      <c r="I374" s="241" t="s">
        <v>606</v>
      </c>
      <c r="J374" s="247">
        <f>I374/9.81</f>
        <v>799.69418960244639</v>
      </c>
      <c r="K374" s="241" t="s">
        <v>607</v>
      </c>
      <c r="L374" s="241"/>
      <c r="M374" s="246"/>
      <c r="N374" s="238"/>
      <c r="O374" s="248"/>
      <c r="P374" s="248"/>
      <c r="Q374" s="248"/>
      <c r="R374" s="238"/>
      <c r="S374" s="246">
        <v>39.97</v>
      </c>
      <c r="T374" s="249" t="s">
        <v>61</v>
      </c>
      <c r="U374" s="238" t="s">
        <v>44</v>
      </c>
      <c r="V374" s="238" t="s">
        <v>611</v>
      </c>
      <c r="W374" s="238" t="s">
        <v>609</v>
      </c>
      <c r="X374" s="238"/>
      <c r="Y374" s="415">
        <v>43655</v>
      </c>
      <c r="Z374" s="417">
        <f t="shared" ref="Z374:Z375" si="171">Y374+366</f>
        <v>44021</v>
      </c>
      <c r="AA374" s="238"/>
      <c r="AB374" s="246">
        <v>3</v>
      </c>
      <c r="AC374" s="250">
        <f t="shared" si="170"/>
        <v>1900</v>
      </c>
      <c r="AD374" s="251">
        <v>295</v>
      </c>
      <c r="AE374" s="252"/>
      <c r="AF374" s="253" t="s">
        <v>612</v>
      </c>
      <c r="AG374" s="254">
        <v>40</v>
      </c>
      <c r="AJ374" s="255" t="str">
        <f t="shared" si="131"/>
        <v>HL1822</v>
      </c>
    </row>
    <row r="375" spans="1:36" ht="11.25" customHeight="1" thickBot="1" x14ac:dyDescent="0.25">
      <c r="A375" s="1115">
        <v>1</v>
      </c>
      <c r="B375" s="1044">
        <v>292968</v>
      </c>
      <c r="C375" s="239" t="s">
        <v>50</v>
      </c>
      <c r="D375" s="892" t="s">
        <v>605</v>
      </c>
      <c r="E375" s="256">
        <v>2</v>
      </c>
      <c r="F375" s="240" t="s">
        <v>186</v>
      </c>
      <c r="G375" s="257">
        <v>40</v>
      </c>
      <c r="H375" s="258">
        <v>103</v>
      </c>
      <c r="I375" s="240" t="s">
        <v>606</v>
      </c>
      <c r="J375" s="489">
        <f>I375/9.81</f>
        <v>799.69418960244639</v>
      </c>
      <c r="K375" s="240" t="s">
        <v>607</v>
      </c>
      <c r="L375" s="240"/>
      <c r="M375" s="257"/>
      <c r="N375" s="239"/>
      <c r="O375" s="259"/>
      <c r="P375" s="259"/>
      <c r="Q375" s="259"/>
      <c r="R375" s="239"/>
      <c r="S375" s="257">
        <f>(S373+S374)/E375</f>
        <v>39.965000000000003</v>
      </c>
      <c r="T375" s="240" t="s">
        <v>61</v>
      </c>
      <c r="U375" s="239" t="s">
        <v>44</v>
      </c>
      <c r="V375" s="239" t="s">
        <v>613</v>
      </c>
      <c r="W375" s="239"/>
      <c r="X375" s="780" t="s">
        <v>605</v>
      </c>
      <c r="Y375" s="415">
        <v>43655</v>
      </c>
      <c r="Z375" s="417">
        <f t="shared" si="171"/>
        <v>44021</v>
      </c>
      <c r="AA375" s="239"/>
      <c r="AB375" s="257">
        <v>3</v>
      </c>
      <c r="AC375" s="260"/>
      <c r="AD375" s="261"/>
      <c r="AE375" s="262"/>
      <c r="AF375" s="263"/>
      <c r="AG375" s="263"/>
      <c r="AJ375" s="255" t="str">
        <f t="shared" si="131"/>
        <v>HL1821-1822</v>
      </c>
    </row>
    <row r="376" spans="1:36" ht="11.25" customHeight="1" thickBot="1" x14ac:dyDescent="0.25">
      <c r="A376" s="1129"/>
      <c r="B376" s="995"/>
      <c r="C376" s="238"/>
      <c r="D376" s="916"/>
      <c r="E376" s="245"/>
      <c r="F376" s="241"/>
      <c r="G376" s="246"/>
      <c r="H376" s="245"/>
      <c r="I376" s="241"/>
      <c r="J376" s="242"/>
      <c r="K376" s="241"/>
      <c r="L376" s="241"/>
      <c r="M376" s="246"/>
      <c r="N376" s="238"/>
      <c r="O376" s="248"/>
      <c r="P376" s="248"/>
      <c r="Q376" s="248"/>
      <c r="R376" s="238"/>
      <c r="S376" s="246"/>
      <c r="T376" s="241"/>
      <c r="U376" s="238"/>
      <c r="V376" s="238"/>
      <c r="W376" s="238"/>
      <c r="X376" s="315"/>
      <c r="Y376" s="415"/>
      <c r="Z376" s="416" t="s">
        <v>38</v>
      </c>
      <c r="AA376" s="238"/>
      <c r="AB376" s="246"/>
      <c r="AC376" s="316"/>
      <c r="AD376" s="251"/>
      <c r="AE376" s="252"/>
      <c r="AF376" s="245"/>
      <c r="AG376" s="245"/>
      <c r="AJ376" s="255" t="str">
        <f t="shared" si="131"/>
        <v/>
      </c>
    </row>
    <row r="377" spans="1:36" s="319" customFormat="1" ht="11.25" customHeight="1" thickBot="1" x14ac:dyDescent="0.25">
      <c r="A377" s="1115">
        <v>1</v>
      </c>
      <c r="B377" s="1044">
        <v>289981</v>
      </c>
      <c r="C377" s="320"/>
      <c r="D377" s="916" t="s">
        <v>614</v>
      </c>
      <c r="E377" s="245">
        <v>1</v>
      </c>
      <c r="F377" s="241" t="s">
        <v>186</v>
      </c>
      <c r="G377" s="246">
        <v>40</v>
      </c>
      <c r="H377" s="245">
        <v>103</v>
      </c>
      <c r="I377" s="241">
        <v>7848</v>
      </c>
      <c r="J377" s="242">
        <f>I377/9.81</f>
        <v>800</v>
      </c>
      <c r="K377" s="241" t="s">
        <v>615</v>
      </c>
      <c r="L377" s="241"/>
      <c r="M377" s="246"/>
      <c r="N377" s="238"/>
      <c r="O377" s="248"/>
      <c r="P377" s="248"/>
      <c r="Q377" s="248"/>
      <c r="R377" s="238"/>
      <c r="S377" s="246">
        <v>39.99</v>
      </c>
      <c r="T377" s="249" t="s">
        <v>61</v>
      </c>
      <c r="U377" s="238" t="s">
        <v>44</v>
      </c>
      <c r="V377" s="238" t="s">
        <v>616</v>
      </c>
      <c r="W377" s="238"/>
      <c r="X377" s="320"/>
      <c r="Y377" s="415">
        <v>43445</v>
      </c>
      <c r="Z377" s="416">
        <f t="shared" ref="Z377:Z379" si="172">Y377+365</f>
        <v>43810</v>
      </c>
      <c r="AA377" s="238"/>
      <c r="AB377" s="246">
        <v>3</v>
      </c>
      <c r="AC377" s="250">
        <f t="shared" ref="AC377:AC378" si="173">(G377+AB377*2.5)*AG377</f>
        <v>1900</v>
      </c>
      <c r="AD377" s="251">
        <v>295</v>
      </c>
      <c r="AE377" s="252">
        <v>6491</v>
      </c>
      <c r="AF377" s="253" t="s">
        <v>617</v>
      </c>
      <c r="AG377" s="254">
        <v>40</v>
      </c>
      <c r="AJ377" s="255" t="str">
        <f t="shared" si="131"/>
        <v>HL937</v>
      </c>
    </row>
    <row r="378" spans="1:36" s="319" customFormat="1" ht="11.25" customHeight="1" thickBot="1" x14ac:dyDescent="0.25">
      <c r="A378" s="1115">
        <v>1</v>
      </c>
      <c r="B378" s="1044">
        <v>289981</v>
      </c>
      <c r="C378" s="320"/>
      <c r="D378" s="916" t="s">
        <v>614</v>
      </c>
      <c r="E378" s="245">
        <v>1</v>
      </c>
      <c r="F378" s="241" t="s">
        <v>186</v>
      </c>
      <c r="G378" s="246">
        <v>40</v>
      </c>
      <c r="H378" s="245">
        <v>103</v>
      </c>
      <c r="I378" s="241">
        <v>7848</v>
      </c>
      <c r="J378" s="242">
        <f>I378/9.81</f>
        <v>800</v>
      </c>
      <c r="K378" s="241" t="s">
        <v>615</v>
      </c>
      <c r="L378" s="241"/>
      <c r="M378" s="246"/>
      <c r="N378" s="238"/>
      <c r="O378" s="248"/>
      <c r="P378" s="248"/>
      <c r="Q378" s="248"/>
      <c r="R378" s="238"/>
      <c r="S378" s="246">
        <v>40.020000000000003</v>
      </c>
      <c r="T378" s="249" t="s">
        <v>61</v>
      </c>
      <c r="U378" s="238" t="s">
        <v>44</v>
      </c>
      <c r="V378" s="238" t="s">
        <v>618</v>
      </c>
      <c r="W378" s="238"/>
      <c r="X378" s="320"/>
      <c r="Y378" s="415">
        <v>43445</v>
      </c>
      <c r="Z378" s="416">
        <f t="shared" si="172"/>
        <v>43810</v>
      </c>
      <c r="AA378" s="238"/>
      <c r="AB378" s="246">
        <v>3</v>
      </c>
      <c r="AC378" s="250">
        <f t="shared" si="173"/>
        <v>1900</v>
      </c>
      <c r="AD378" s="251">
        <v>295</v>
      </c>
      <c r="AE378" s="252">
        <v>6491</v>
      </c>
      <c r="AF378" s="253" t="s">
        <v>619</v>
      </c>
      <c r="AG378" s="254">
        <v>40</v>
      </c>
      <c r="AJ378" s="255" t="str">
        <f t="shared" si="131"/>
        <v>HL938</v>
      </c>
    </row>
    <row r="379" spans="1:36" s="319" customFormat="1" ht="11.25" customHeight="1" thickBot="1" x14ac:dyDescent="0.25">
      <c r="A379" s="1115">
        <v>1</v>
      </c>
      <c r="B379" s="1044">
        <v>289981</v>
      </c>
      <c r="C379" s="266" t="s">
        <v>50</v>
      </c>
      <c r="D379" s="892" t="s">
        <v>614</v>
      </c>
      <c r="E379" s="256">
        <v>2</v>
      </c>
      <c r="F379" s="240" t="s">
        <v>186</v>
      </c>
      <c r="G379" s="257">
        <v>40</v>
      </c>
      <c r="H379" s="258">
        <v>103</v>
      </c>
      <c r="I379" s="240">
        <v>7848</v>
      </c>
      <c r="J379" s="317">
        <f>I379/9.81</f>
        <v>800</v>
      </c>
      <c r="K379" s="240" t="s">
        <v>615</v>
      </c>
      <c r="L379" s="240"/>
      <c r="M379" s="257"/>
      <c r="N379" s="239"/>
      <c r="O379" s="259"/>
      <c r="P379" s="259"/>
      <c r="Q379" s="259"/>
      <c r="R379" s="239"/>
      <c r="S379" s="257">
        <v>40</v>
      </c>
      <c r="T379" s="240" t="s">
        <v>61</v>
      </c>
      <c r="U379" s="239" t="s">
        <v>44</v>
      </c>
      <c r="V379" s="239" t="s">
        <v>620</v>
      </c>
      <c r="W379" s="239" t="s">
        <v>621</v>
      </c>
      <c r="X379" s="634">
        <v>1324</v>
      </c>
      <c r="Y379" s="415">
        <v>43445</v>
      </c>
      <c r="Z379" s="416">
        <f t="shared" si="172"/>
        <v>43810</v>
      </c>
      <c r="AA379" s="239"/>
      <c r="AB379" s="257">
        <v>3</v>
      </c>
      <c r="AC379" s="318"/>
      <c r="AD379" s="261"/>
      <c r="AE379" s="262"/>
      <c r="AF379" s="263"/>
      <c r="AG379" s="263"/>
      <c r="AJ379" s="255" t="str">
        <f t="shared" si="131"/>
        <v>HL937-938</v>
      </c>
    </row>
    <row r="380" spans="1:36" s="319" customFormat="1" ht="11.25" customHeight="1" thickBot="1" x14ac:dyDescent="0.25">
      <c r="A380" s="1129"/>
      <c r="B380" s="996"/>
      <c r="C380" s="320"/>
      <c r="D380" s="905"/>
      <c r="E380" s="245"/>
      <c r="F380" s="241"/>
      <c r="G380" s="246"/>
      <c r="H380" s="245"/>
      <c r="I380" s="241"/>
      <c r="J380" s="242"/>
      <c r="K380" s="241"/>
      <c r="L380" s="241"/>
      <c r="M380" s="246"/>
      <c r="N380" s="238"/>
      <c r="O380" s="248"/>
      <c r="P380" s="248"/>
      <c r="Q380" s="248"/>
      <c r="R380" s="238"/>
      <c r="S380" s="246"/>
      <c r="T380" s="241"/>
      <c r="U380" s="238"/>
      <c r="V380" s="238"/>
      <c r="W380" s="238"/>
      <c r="X380" s="803"/>
      <c r="Y380" s="415"/>
      <c r="Z380" s="416" t="s">
        <v>38</v>
      </c>
      <c r="AA380" s="238"/>
      <c r="AB380" s="246"/>
      <c r="AC380" s="316"/>
      <c r="AD380" s="251"/>
      <c r="AE380" s="252"/>
      <c r="AF380" s="245"/>
      <c r="AG380" s="245"/>
      <c r="AJ380" s="255" t="str">
        <f t="shared" si="131"/>
        <v/>
      </c>
    </row>
    <row r="381" spans="1:36" s="319" customFormat="1" ht="11.25" customHeight="1" thickBot="1" x14ac:dyDescent="0.25">
      <c r="A381" s="1129">
        <v>1</v>
      </c>
      <c r="B381" s="1128" t="s">
        <v>326</v>
      </c>
      <c r="C381" s="320"/>
      <c r="D381" s="916" t="s">
        <v>622</v>
      </c>
      <c r="E381" s="245">
        <v>1</v>
      </c>
      <c r="F381" s="241" t="s">
        <v>186</v>
      </c>
      <c r="G381" s="246">
        <v>30</v>
      </c>
      <c r="H381" s="245">
        <v>103</v>
      </c>
      <c r="I381" s="241">
        <v>7848</v>
      </c>
      <c r="J381" s="242">
        <f>I381/9.81</f>
        <v>800</v>
      </c>
      <c r="K381" s="241" t="s">
        <v>615</v>
      </c>
      <c r="L381" s="241"/>
      <c r="M381" s="246"/>
      <c r="N381" s="238"/>
      <c r="O381" s="248"/>
      <c r="P381" s="248"/>
      <c r="Q381" s="248"/>
      <c r="R381" s="238"/>
      <c r="S381" s="246">
        <v>29.93</v>
      </c>
      <c r="T381" s="249" t="s">
        <v>326</v>
      </c>
      <c r="U381" s="238" t="s">
        <v>44</v>
      </c>
      <c r="V381" s="238" t="s">
        <v>623</v>
      </c>
      <c r="W381" s="238"/>
      <c r="X381" s="320"/>
      <c r="Y381" s="431">
        <v>43971</v>
      </c>
      <c r="Z381" s="416">
        <f t="shared" ref="Z381:Z385" si="174">Y381+365</f>
        <v>44336</v>
      </c>
      <c r="AA381" s="238"/>
      <c r="AB381" s="246">
        <v>3</v>
      </c>
      <c r="AC381" s="250">
        <f t="shared" ref="AC381:AC384" si="175">(G381+AB381*2.5)*AG381</f>
        <v>1500</v>
      </c>
      <c r="AD381" s="251">
        <v>290</v>
      </c>
      <c r="AE381" s="252">
        <v>5722</v>
      </c>
      <c r="AF381" s="253" t="s">
        <v>624</v>
      </c>
      <c r="AG381" s="254">
        <v>40</v>
      </c>
      <c r="AJ381" s="255" t="str">
        <f t="shared" ref="AJ381:AJ466" si="176">CONCATENATE(U381,AK381,V381)</f>
        <v>HL956</v>
      </c>
    </row>
    <row r="382" spans="1:36" s="319" customFormat="1" ht="11.25" customHeight="1" thickBot="1" x14ac:dyDescent="0.25">
      <c r="A382" s="1129">
        <v>1</v>
      </c>
      <c r="B382" s="1128" t="s">
        <v>326</v>
      </c>
      <c r="C382" s="320"/>
      <c r="D382" s="916" t="s">
        <v>622</v>
      </c>
      <c r="E382" s="245">
        <v>1</v>
      </c>
      <c r="F382" s="241" t="s">
        <v>186</v>
      </c>
      <c r="G382" s="246">
        <v>30</v>
      </c>
      <c r="H382" s="245">
        <v>103</v>
      </c>
      <c r="I382" s="241">
        <v>7848</v>
      </c>
      <c r="J382" s="242">
        <f>I382/9.81</f>
        <v>800</v>
      </c>
      <c r="K382" s="241" t="s">
        <v>615</v>
      </c>
      <c r="L382" s="241"/>
      <c r="M382" s="246"/>
      <c r="N382" s="238"/>
      <c r="O382" s="248"/>
      <c r="P382" s="248"/>
      <c r="Q382" s="248"/>
      <c r="R382" s="238"/>
      <c r="S382" s="246">
        <v>29.93</v>
      </c>
      <c r="T382" s="249" t="s">
        <v>326</v>
      </c>
      <c r="U382" s="238" t="s">
        <v>44</v>
      </c>
      <c r="V382" s="238" t="s">
        <v>625</v>
      </c>
      <c r="W382" s="238"/>
      <c r="X382" s="320"/>
      <c r="Y382" s="431">
        <v>43971</v>
      </c>
      <c r="Z382" s="416">
        <f t="shared" si="174"/>
        <v>44336</v>
      </c>
      <c r="AA382" s="238"/>
      <c r="AB382" s="246">
        <v>3</v>
      </c>
      <c r="AC382" s="250">
        <f t="shared" si="175"/>
        <v>1500</v>
      </c>
      <c r="AD382" s="251">
        <v>290</v>
      </c>
      <c r="AE382" s="252">
        <v>5722</v>
      </c>
      <c r="AF382" s="253" t="s">
        <v>626</v>
      </c>
      <c r="AG382" s="254">
        <v>40</v>
      </c>
      <c r="AJ382" s="255" t="str">
        <f t="shared" si="176"/>
        <v>HL957</v>
      </c>
    </row>
    <row r="383" spans="1:36" s="319" customFormat="1" ht="11.25" customHeight="1" thickBot="1" x14ac:dyDescent="0.25">
      <c r="A383" s="1129">
        <v>1</v>
      </c>
      <c r="B383" s="1128" t="s">
        <v>326</v>
      </c>
      <c r="C383" s="320"/>
      <c r="D383" s="916" t="s">
        <v>622</v>
      </c>
      <c r="E383" s="245">
        <v>1</v>
      </c>
      <c r="F383" s="241" t="s">
        <v>186</v>
      </c>
      <c r="G383" s="246">
        <v>30</v>
      </c>
      <c r="H383" s="245">
        <v>103</v>
      </c>
      <c r="I383" s="241">
        <v>7848</v>
      </c>
      <c r="J383" s="242">
        <f>I383/9.81</f>
        <v>800</v>
      </c>
      <c r="K383" s="241" t="s">
        <v>615</v>
      </c>
      <c r="L383" s="241"/>
      <c r="M383" s="246"/>
      <c r="N383" s="238"/>
      <c r="O383" s="248"/>
      <c r="P383" s="248"/>
      <c r="Q383" s="248"/>
      <c r="R383" s="238"/>
      <c r="S383" s="246">
        <v>29.94</v>
      </c>
      <c r="T383" s="249" t="s">
        <v>326</v>
      </c>
      <c r="U383" s="238" t="s">
        <v>44</v>
      </c>
      <c r="V383" s="238" t="s">
        <v>627</v>
      </c>
      <c r="W383" s="238"/>
      <c r="X383" s="320"/>
      <c r="Y383" s="431">
        <v>43971</v>
      </c>
      <c r="Z383" s="416">
        <f t="shared" si="174"/>
        <v>44336</v>
      </c>
      <c r="AA383" s="238"/>
      <c r="AB383" s="246">
        <v>3</v>
      </c>
      <c r="AC383" s="250">
        <f t="shared" si="175"/>
        <v>1500</v>
      </c>
      <c r="AD383" s="251">
        <v>290</v>
      </c>
      <c r="AE383" s="252">
        <v>5722</v>
      </c>
      <c r="AF383" s="253" t="s">
        <v>628</v>
      </c>
      <c r="AG383" s="254">
        <v>40</v>
      </c>
      <c r="AJ383" s="255" t="str">
        <f t="shared" si="176"/>
        <v>HL958</v>
      </c>
    </row>
    <row r="384" spans="1:36" s="319" customFormat="1" ht="11.25" customHeight="1" thickBot="1" x14ac:dyDescent="0.25">
      <c r="A384" s="1129">
        <v>1</v>
      </c>
      <c r="B384" s="1128" t="s">
        <v>326</v>
      </c>
      <c r="C384" s="320"/>
      <c r="D384" s="916" t="s">
        <v>622</v>
      </c>
      <c r="E384" s="245">
        <v>1</v>
      </c>
      <c r="F384" s="241" t="s">
        <v>186</v>
      </c>
      <c r="G384" s="246">
        <v>30</v>
      </c>
      <c r="H384" s="245">
        <v>103</v>
      </c>
      <c r="I384" s="241">
        <v>7848</v>
      </c>
      <c r="J384" s="242">
        <f>I384/9.81</f>
        <v>800</v>
      </c>
      <c r="K384" s="241" t="s">
        <v>615</v>
      </c>
      <c r="L384" s="241"/>
      <c r="M384" s="246"/>
      <c r="N384" s="238"/>
      <c r="O384" s="248"/>
      <c r="P384" s="248"/>
      <c r="Q384" s="248"/>
      <c r="R384" s="238"/>
      <c r="S384" s="246">
        <v>29.95</v>
      </c>
      <c r="T384" s="249" t="s">
        <v>326</v>
      </c>
      <c r="U384" s="238" t="s">
        <v>44</v>
      </c>
      <c r="V384" s="238" t="s">
        <v>629</v>
      </c>
      <c r="W384" s="238"/>
      <c r="X384" s="320"/>
      <c r="Y384" s="431">
        <v>43971</v>
      </c>
      <c r="Z384" s="416">
        <f t="shared" si="174"/>
        <v>44336</v>
      </c>
      <c r="AA384" s="238"/>
      <c r="AB384" s="246">
        <v>3</v>
      </c>
      <c r="AC384" s="250">
        <f t="shared" si="175"/>
        <v>1500</v>
      </c>
      <c r="AD384" s="251">
        <v>290</v>
      </c>
      <c r="AE384" s="252">
        <v>5722</v>
      </c>
      <c r="AF384" s="253" t="s">
        <v>630</v>
      </c>
      <c r="AG384" s="254">
        <v>40</v>
      </c>
      <c r="AJ384" s="255" t="str">
        <f t="shared" si="176"/>
        <v>HL959</v>
      </c>
    </row>
    <row r="385" spans="1:36" s="319" customFormat="1" ht="11.25" customHeight="1" thickBot="1" x14ac:dyDescent="0.25">
      <c r="A385" s="1129">
        <v>1</v>
      </c>
      <c r="B385" s="1128" t="s">
        <v>326</v>
      </c>
      <c r="C385" s="266" t="s">
        <v>50</v>
      </c>
      <c r="D385" s="892" t="s">
        <v>622</v>
      </c>
      <c r="E385" s="256">
        <f>SUM(E381:E384)</f>
        <v>4</v>
      </c>
      <c r="F385" s="240" t="s">
        <v>186</v>
      </c>
      <c r="G385" s="257">
        <v>30</v>
      </c>
      <c r="H385" s="258">
        <v>103</v>
      </c>
      <c r="I385" s="240">
        <v>7848</v>
      </c>
      <c r="J385" s="317">
        <f>I385/9.81</f>
        <v>800</v>
      </c>
      <c r="K385" s="240" t="s">
        <v>615</v>
      </c>
      <c r="L385" s="240"/>
      <c r="M385" s="257"/>
      <c r="N385" s="239"/>
      <c r="O385" s="259"/>
      <c r="P385" s="259"/>
      <c r="Q385" s="259"/>
      <c r="R385" s="239"/>
      <c r="S385" s="257">
        <f>(S383+S384+S381+S382)/E385</f>
        <v>29.9375</v>
      </c>
      <c r="T385" s="240" t="s">
        <v>326</v>
      </c>
      <c r="U385" s="239" t="s">
        <v>44</v>
      </c>
      <c r="V385" s="239" t="s">
        <v>631</v>
      </c>
      <c r="W385" s="239"/>
      <c r="X385" s="634">
        <v>1333</v>
      </c>
      <c r="Y385" s="431">
        <v>43971</v>
      </c>
      <c r="Z385" s="416">
        <f t="shared" si="174"/>
        <v>44336</v>
      </c>
      <c r="AA385" s="239"/>
      <c r="AB385" s="257">
        <v>3</v>
      </c>
      <c r="AC385" s="318"/>
      <c r="AD385" s="261"/>
      <c r="AE385" s="262"/>
      <c r="AF385" s="263"/>
      <c r="AG385" s="263"/>
      <c r="AJ385" s="255" t="str">
        <f t="shared" si="176"/>
        <v>HL956-959</v>
      </c>
    </row>
    <row r="386" spans="1:36" s="319" customFormat="1" ht="11.25" customHeight="1" thickBot="1" x14ac:dyDescent="0.25">
      <c r="A386" s="1129"/>
      <c r="B386" s="996"/>
      <c r="C386" s="320"/>
      <c r="D386" s="905"/>
      <c r="E386" s="324"/>
      <c r="F386" s="241"/>
      <c r="G386" s="246"/>
      <c r="H386" s="245"/>
      <c r="I386" s="241"/>
      <c r="J386" s="242"/>
      <c r="K386" s="241"/>
      <c r="L386" s="241"/>
      <c r="M386" s="246"/>
      <c r="N386" s="238"/>
      <c r="O386" s="248"/>
      <c r="P386" s="248"/>
      <c r="Q386" s="248"/>
      <c r="R386" s="238"/>
      <c r="S386" s="246"/>
      <c r="T386" s="241"/>
      <c r="U386" s="238"/>
      <c r="V386" s="238"/>
      <c r="W386" s="238"/>
      <c r="X386" s="804"/>
      <c r="Y386" s="431"/>
      <c r="Z386" s="416" t="s">
        <v>38</v>
      </c>
      <c r="AA386" s="238"/>
      <c r="AB386" s="246"/>
      <c r="AC386" s="316"/>
      <c r="AD386" s="251"/>
      <c r="AE386" s="252"/>
      <c r="AF386" s="254"/>
      <c r="AG386" s="254"/>
      <c r="AJ386" s="255"/>
    </row>
    <row r="387" spans="1:36" s="649" customFormat="1" ht="11.25" customHeight="1" thickBot="1" x14ac:dyDescent="0.35">
      <c r="A387" s="1115">
        <v>1</v>
      </c>
      <c r="B387" s="1122">
        <v>313231</v>
      </c>
      <c r="C387" s="748"/>
      <c r="D387" s="749" t="s">
        <v>632</v>
      </c>
      <c r="E387" s="750">
        <v>1</v>
      </c>
      <c r="F387" s="749" t="s">
        <v>186</v>
      </c>
      <c r="G387" s="751">
        <v>23.67</v>
      </c>
      <c r="H387" s="750">
        <v>103</v>
      </c>
      <c r="I387" s="749" t="s">
        <v>633</v>
      </c>
      <c r="J387" s="752">
        <f>I387/9.81</f>
        <v>819.57186544342505</v>
      </c>
      <c r="K387" s="749" t="s">
        <v>634</v>
      </c>
      <c r="L387" s="749"/>
      <c r="M387" s="751"/>
      <c r="N387" s="748"/>
      <c r="O387" s="754"/>
      <c r="P387" s="754"/>
      <c r="Q387" s="754"/>
      <c r="R387" s="748"/>
      <c r="S387" s="751">
        <v>23.67</v>
      </c>
      <c r="T387" s="749" t="s">
        <v>61</v>
      </c>
      <c r="U387" s="748" t="s">
        <v>44</v>
      </c>
      <c r="V387" s="748" t="s">
        <v>635</v>
      </c>
      <c r="W387" s="748"/>
      <c r="X387" s="748"/>
      <c r="Y387" s="643">
        <v>44062</v>
      </c>
      <c r="Z387" s="644">
        <f t="shared" ref="Z387:Z389" si="177">Y387+366</f>
        <v>44428</v>
      </c>
      <c r="AA387" s="748"/>
      <c r="AB387" s="751">
        <v>3</v>
      </c>
      <c r="AC387" s="757">
        <f>(G387+AB387*2.5)*AG387</f>
        <v>1535.1225000000002</v>
      </c>
      <c r="AD387" s="758">
        <v>300</v>
      </c>
      <c r="AE387" s="759"/>
      <c r="AF387" s="760" t="s">
        <v>636</v>
      </c>
      <c r="AG387" s="760">
        <v>49.25</v>
      </c>
      <c r="AJ387" s="649" t="str">
        <f>CONCATENATE(U387,AK387,V387)</f>
        <v>HL2107</v>
      </c>
    </row>
    <row r="388" spans="1:36" s="649" customFormat="1" ht="11.25" customHeight="1" thickBot="1" x14ac:dyDescent="0.35">
      <c r="A388" s="1115">
        <v>1</v>
      </c>
      <c r="B388" s="1122">
        <v>313231</v>
      </c>
      <c r="C388" s="748"/>
      <c r="D388" s="749" t="s">
        <v>632</v>
      </c>
      <c r="E388" s="750">
        <v>1</v>
      </c>
      <c r="F388" s="749" t="s">
        <v>186</v>
      </c>
      <c r="G388" s="751">
        <v>23.7</v>
      </c>
      <c r="H388" s="750">
        <v>103</v>
      </c>
      <c r="I388" s="749" t="s">
        <v>633</v>
      </c>
      <c r="J388" s="752">
        <f>I388/9.81</f>
        <v>819.57186544342505</v>
      </c>
      <c r="K388" s="749" t="s">
        <v>634</v>
      </c>
      <c r="L388" s="749"/>
      <c r="M388" s="751"/>
      <c r="N388" s="748"/>
      <c r="O388" s="754"/>
      <c r="P388" s="754"/>
      <c r="Q388" s="754"/>
      <c r="R388" s="748"/>
      <c r="S388" s="751">
        <v>23.7</v>
      </c>
      <c r="T388" s="749" t="s">
        <v>61</v>
      </c>
      <c r="U388" s="748" t="s">
        <v>44</v>
      </c>
      <c r="V388" s="748" t="s">
        <v>637</v>
      </c>
      <c r="W388" s="748"/>
      <c r="X388" s="748"/>
      <c r="Y388" s="643">
        <v>44062</v>
      </c>
      <c r="Z388" s="644">
        <f t="shared" si="177"/>
        <v>44428</v>
      </c>
      <c r="AA388" s="748"/>
      <c r="AB388" s="751">
        <v>3</v>
      </c>
      <c r="AC388" s="757">
        <f>(G388+AB388*2.5)*AG388</f>
        <v>1536.6</v>
      </c>
      <c r="AD388" s="758">
        <v>300</v>
      </c>
      <c r="AE388" s="759"/>
      <c r="AF388" s="760" t="s">
        <v>638</v>
      </c>
      <c r="AG388" s="760">
        <v>49.25</v>
      </c>
      <c r="AJ388" s="649" t="str">
        <f>CONCATENATE(U388,AK388,V388)</f>
        <v>HL2108</v>
      </c>
    </row>
    <row r="389" spans="1:36" s="649" customFormat="1" ht="11.25" customHeight="1" thickBot="1" x14ac:dyDescent="0.35">
      <c r="A389" s="1115">
        <v>1</v>
      </c>
      <c r="B389" s="1122">
        <v>313231</v>
      </c>
      <c r="C389" s="761" t="s">
        <v>50</v>
      </c>
      <c r="D389" s="892" t="s">
        <v>632</v>
      </c>
      <c r="E389" s="762">
        <v>2</v>
      </c>
      <c r="F389" s="763" t="s">
        <v>186</v>
      </c>
      <c r="G389" s="764">
        <v>23.684999999999999</v>
      </c>
      <c r="H389" s="765">
        <v>103</v>
      </c>
      <c r="I389" s="763" t="s">
        <v>633</v>
      </c>
      <c r="J389" s="766">
        <f>I389/9.81</f>
        <v>819.57186544342505</v>
      </c>
      <c r="K389" s="763" t="s">
        <v>634</v>
      </c>
      <c r="L389" s="763"/>
      <c r="M389" s="764"/>
      <c r="N389" s="761"/>
      <c r="O389" s="768"/>
      <c r="P389" s="768"/>
      <c r="Q389" s="768"/>
      <c r="R389" s="761"/>
      <c r="S389" s="764">
        <v>23.684999999999999</v>
      </c>
      <c r="T389" s="763" t="s">
        <v>61</v>
      </c>
      <c r="U389" s="761" t="s">
        <v>44</v>
      </c>
      <c r="V389" s="761" t="s">
        <v>639</v>
      </c>
      <c r="W389" s="761" t="s">
        <v>640</v>
      </c>
      <c r="X389" s="761" t="s">
        <v>632</v>
      </c>
      <c r="Y389" s="643">
        <v>44062</v>
      </c>
      <c r="Z389" s="644">
        <f t="shared" si="177"/>
        <v>44428</v>
      </c>
      <c r="AA389" s="644">
        <f>Z389+1830</f>
        <v>46258</v>
      </c>
      <c r="AB389" s="764">
        <v>3</v>
      </c>
      <c r="AC389" s="769"/>
      <c r="AD389" s="770"/>
      <c r="AE389" s="771"/>
      <c r="AF389" s="772"/>
      <c r="AG389" s="772"/>
      <c r="AJ389" s="649" t="str">
        <f>CONCATENATE(U389,AK389,V389)</f>
        <v>HL2107-2108</v>
      </c>
    </row>
    <row r="390" spans="1:36" s="319" customFormat="1" ht="11.25" customHeight="1" thickBot="1" x14ac:dyDescent="0.25">
      <c r="A390" s="1129"/>
      <c r="B390" s="996"/>
      <c r="C390" s="320"/>
      <c r="D390" s="905"/>
      <c r="E390" s="324"/>
      <c r="F390" s="241"/>
      <c r="G390" s="246"/>
      <c r="H390" s="245"/>
      <c r="I390" s="241"/>
      <c r="J390" s="242"/>
      <c r="K390" s="241"/>
      <c r="L390" s="241"/>
      <c r="M390" s="246"/>
      <c r="N390" s="238"/>
      <c r="O390" s="248"/>
      <c r="P390" s="248"/>
      <c r="Q390" s="248"/>
      <c r="R390" s="238"/>
      <c r="S390" s="327"/>
      <c r="T390" s="241"/>
      <c r="U390" s="238"/>
      <c r="V390" s="238"/>
      <c r="W390" s="238"/>
      <c r="X390" s="804"/>
      <c r="Y390" s="431"/>
      <c r="Z390" s="416" t="s">
        <v>38</v>
      </c>
      <c r="AA390" s="238"/>
      <c r="AB390" s="246"/>
      <c r="AC390" s="316"/>
      <c r="AD390" s="251"/>
      <c r="AE390" s="252"/>
      <c r="AF390" s="254"/>
      <c r="AG390" s="254"/>
      <c r="AJ390" s="255"/>
    </row>
    <row r="391" spans="1:36" s="649" customFormat="1" ht="11.25" customHeight="1" thickBot="1" x14ac:dyDescent="0.35">
      <c r="A391" s="1115">
        <v>1</v>
      </c>
      <c r="B391" s="1122">
        <v>313220</v>
      </c>
      <c r="C391" s="748"/>
      <c r="D391" s="749" t="s">
        <v>641</v>
      </c>
      <c r="E391" s="750">
        <v>1</v>
      </c>
      <c r="F391" s="749" t="s">
        <v>186</v>
      </c>
      <c r="G391" s="751">
        <v>20.309999999999999</v>
      </c>
      <c r="H391" s="750">
        <v>103</v>
      </c>
      <c r="I391" s="749" t="s">
        <v>606</v>
      </c>
      <c r="J391" s="752">
        <f>I391/9.81</f>
        <v>799.69418960244639</v>
      </c>
      <c r="K391" s="749" t="s">
        <v>634</v>
      </c>
      <c r="L391" s="749"/>
      <c r="M391" s="751"/>
      <c r="N391" s="748"/>
      <c r="O391" s="754"/>
      <c r="P391" s="754"/>
      <c r="Q391" s="754"/>
      <c r="R391" s="748"/>
      <c r="S391" s="751">
        <v>20.309999999999999</v>
      </c>
      <c r="T391" s="749" t="s">
        <v>61</v>
      </c>
      <c r="U391" s="748" t="s">
        <v>44</v>
      </c>
      <c r="V391" s="748" t="s">
        <v>642</v>
      </c>
      <c r="W391" s="748"/>
      <c r="X391" s="748"/>
      <c r="Y391" s="643">
        <v>44062</v>
      </c>
      <c r="Z391" s="644">
        <f t="shared" ref="Z391:Z393" si="178">Y391+366</f>
        <v>44428</v>
      </c>
      <c r="AA391" s="748"/>
      <c r="AB391" s="751">
        <v>3</v>
      </c>
      <c r="AC391" s="757">
        <f>(G391+AB391*2.5)*AG391</f>
        <v>1369.6424999999999</v>
      </c>
      <c r="AD391" s="758">
        <v>300</v>
      </c>
      <c r="AE391" s="759"/>
      <c r="AF391" s="760" t="s">
        <v>643</v>
      </c>
      <c r="AG391" s="760">
        <v>49.25</v>
      </c>
      <c r="AJ391" s="649" t="str">
        <f>CONCATENATE(U391,AK391,V391)</f>
        <v>HL2111</v>
      </c>
    </row>
    <row r="392" spans="1:36" s="649" customFormat="1" ht="11.25" customHeight="1" thickBot="1" x14ac:dyDescent="0.35">
      <c r="A392" s="1115">
        <v>1</v>
      </c>
      <c r="B392" s="1122">
        <v>313220</v>
      </c>
      <c r="C392" s="748"/>
      <c r="D392" s="749" t="s">
        <v>641</v>
      </c>
      <c r="E392" s="750">
        <v>1</v>
      </c>
      <c r="F392" s="749" t="s">
        <v>186</v>
      </c>
      <c r="G392" s="751">
        <v>20.34</v>
      </c>
      <c r="H392" s="750">
        <v>103</v>
      </c>
      <c r="I392" s="749" t="s">
        <v>606</v>
      </c>
      <c r="J392" s="752">
        <f>I392/9.81</f>
        <v>799.69418960244639</v>
      </c>
      <c r="K392" s="749" t="s">
        <v>634</v>
      </c>
      <c r="L392" s="749"/>
      <c r="M392" s="751"/>
      <c r="N392" s="748"/>
      <c r="O392" s="754"/>
      <c r="P392" s="754"/>
      <c r="Q392" s="754"/>
      <c r="R392" s="748"/>
      <c r="S392" s="751">
        <v>20.34</v>
      </c>
      <c r="T392" s="749" t="s">
        <v>61</v>
      </c>
      <c r="U392" s="748" t="s">
        <v>44</v>
      </c>
      <c r="V392" s="748" t="s">
        <v>644</v>
      </c>
      <c r="W392" s="748"/>
      <c r="X392" s="748"/>
      <c r="Y392" s="643">
        <v>44062</v>
      </c>
      <c r="Z392" s="644">
        <f t="shared" si="178"/>
        <v>44428</v>
      </c>
      <c r="AA392" s="748"/>
      <c r="AB392" s="751">
        <v>3</v>
      </c>
      <c r="AC392" s="757">
        <f>(G392+AB392*2.5)*AG392</f>
        <v>1371.12</v>
      </c>
      <c r="AD392" s="758">
        <v>300</v>
      </c>
      <c r="AE392" s="759"/>
      <c r="AF392" s="760" t="s">
        <v>645</v>
      </c>
      <c r="AG392" s="760">
        <v>49.25</v>
      </c>
      <c r="AJ392" s="649" t="str">
        <f>CONCATENATE(U392,AK392,V392)</f>
        <v>HL2112</v>
      </c>
    </row>
    <row r="393" spans="1:36" s="649" customFormat="1" ht="11.25" customHeight="1" thickBot="1" x14ac:dyDescent="0.35">
      <c r="A393" s="1115">
        <v>1</v>
      </c>
      <c r="B393" s="1122">
        <v>313220</v>
      </c>
      <c r="C393" s="761" t="s">
        <v>50</v>
      </c>
      <c r="D393" s="892" t="s">
        <v>641</v>
      </c>
      <c r="E393" s="762">
        <v>2</v>
      </c>
      <c r="F393" s="763" t="s">
        <v>186</v>
      </c>
      <c r="G393" s="764">
        <v>20.324999999999999</v>
      </c>
      <c r="H393" s="765">
        <v>103</v>
      </c>
      <c r="I393" s="763" t="s">
        <v>606</v>
      </c>
      <c r="J393" s="766">
        <f>I393/9.81</f>
        <v>799.69418960244639</v>
      </c>
      <c r="K393" s="763" t="s">
        <v>634</v>
      </c>
      <c r="L393" s="763"/>
      <c r="M393" s="764"/>
      <c r="N393" s="761"/>
      <c r="O393" s="768"/>
      <c r="P393" s="768"/>
      <c r="Q393" s="768"/>
      <c r="R393" s="761"/>
      <c r="S393" s="764">
        <v>20.324999999999999</v>
      </c>
      <c r="T393" s="763" t="s">
        <v>61</v>
      </c>
      <c r="U393" s="761" t="s">
        <v>44</v>
      </c>
      <c r="V393" s="761" t="s">
        <v>646</v>
      </c>
      <c r="W393" s="761" t="s">
        <v>647</v>
      </c>
      <c r="X393" s="761" t="s">
        <v>641</v>
      </c>
      <c r="Y393" s="643">
        <v>44062</v>
      </c>
      <c r="Z393" s="644">
        <f t="shared" si="178"/>
        <v>44428</v>
      </c>
      <c r="AA393" s="644">
        <f>Z393+1830</f>
        <v>46258</v>
      </c>
      <c r="AB393" s="764">
        <v>3</v>
      </c>
      <c r="AC393" s="769"/>
      <c r="AD393" s="770"/>
      <c r="AE393" s="771"/>
      <c r="AF393" s="772"/>
      <c r="AG393" s="772"/>
      <c r="AJ393" s="649" t="str">
        <f>CONCATENATE(U393,AK393,V393)</f>
        <v>HL2111-2112</v>
      </c>
    </row>
    <row r="394" spans="1:36" s="319" customFormat="1" ht="11.25" customHeight="1" thickBot="1" x14ac:dyDescent="0.25">
      <c r="A394" s="1129"/>
      <c r="B394" s="996"/>
      <c r="C394" s="320"/>
      <c r="D394" s="905"/>
      <c r="E394" s="324"/>
      <c r="F394" s="241"/>
      <c r="G394" s="246"/>
      <c r="H394" s="245"/>
      <c r="I394" s="241"/>
      <c r="J394" s="242"/>
      <c r="K394" s="241"/>
      <c r="L394" s="241"/>
      <c r="M394" s="246"/>
      <c r="N394" s="238"/>
      <c r="O394" s="248"/>
      <c r="P394" s="248"/>
      <c r="Q394" s="248"/>
      <c r="R394" s="238"/>
      <c r="S394" s="327"/>
      <c r="T394" s="241"/>
      <c r="U394" s="238"/>
      <c r="V394" s="238"/>
      <c r="W394" s="238"/>
      <c r="X394" s="804"/>
      <c r="Y394" s="431"/>
      <c r="Z394" s="416" t="s">
        <v>38</v>
      </c>
      <c r="AA394" s="238"/>
      <c r="AB394" s="246"/>
      <c r="AC394" s="316"/>
      <c r="AD394" s="251"/>
      <c r="AE394" s="252"/>
      <c r="AF394" s="254"/>
      <c r="AG394" s="254"/>
      <c r="AJ394" s="255"/>
    </row>
    <row r="395" spans="1:36" s="649" customFormat="1" ht="11.25" customHeight="1" thickBot="1" x14ac:dyDescent="0.35">
      <c r="A395" s="1115">
        <v>1</v>
      </c>
      <c r="B395" s="1122">
        <v>313218</v>
      </c>
      <c r="C395" s="748"/>
      <c r="D395" s="749" t="s">
        <v>648</v>
      </c>
      <c r="E395" s="750">
        <v>1</v>
      </c>
      <c r="F395" s="749" t="s">
        <v>186</v>
      </c>
      <c r="G395" s="751">
        <v>20.21</v>
      </c>
      <c r="H395" s="750">
        <v>103</v>
      </c>
      <c r="I395" s="749" t="s">
        <v>606</v>
      </c>
      <c r="J395" s="752">
        <f>I395/9.81</f>
        <v>799.69418960244639</v>
      </c>
      <c r="K395" s="749" t="s">
        <v>634</v>
      </c>
      <c r="L395" s="749"/>
      <c r="M395" s="751"/>
      <c r="N395" s="748"/>
      <c r="O395" s="754"/>
      <c r="P395" s="754"/>
      <c r="Q395" s="754"/>
      <c r="R395" s="748"/>
      <c r="S395" s="751">
        <v>20.21</v>
      </c>
      <c r="T395" s="749" t="s">
        <v>61</v>
      </c>
      <c r="U395" s="748" t="s">
        <v>44</v>
      </c>
      <c r="V395" s="748" t="s">
        <v>649</v>
      </c>
      <c r="W395" s="748"/>
      <c r="X395" s="748"/>
      <c r="Y395" s="643">
        <v>44062</v>
      </c>
      <c r="Z395" s="644">
        <f t="shared" ref="Z395:Z396" si="179">Y395+366</f>
        <v>44428</v>
      </c>
      <c r="AA395" s="748"/>
      <c r="AB395" s="751">
        <v>3</v>
      </c>
      <c r="AC395" s="757">
        <f>(G395+AB395*2.5)*AG395</f>
        <v>1364.7175</v>
      </c>
      <c r="AD395" s="758">
        <v>300</v>
      </c>
      <c r="AE395" s="759"/>
      <c r="AF395" s="760" t="s">
        <v>650</v>
      </c>
      <c r="AG395" s="760">
        <v>49.25</v>
      </c>
      <c r="AJ395" s="649" t="str">
        <f>CONCATENATE(U395,AK395,V395)</f>
        <v>HL2099</v>
      </c>
    </row>
    <row r="396" spans="1:36" s="649" customFormat="1" ht="11.25" customHeight="1" thickBot="1" x14ac:dyDescent="0.35">
      <c r="A396" s="1115">
        <v>1</v>
      </c>
      <c r="B396" s="1122">
        <v>313218</v>
      </c>
      <c r="C396" s="761" t="s">
        <v>50</v>
      </c>
      <c r="D396" s="892" t="s">
        <v>648</v>
      </c>
      <c r="E396" s="762">
        <v>1</v>
      </c>
      <c r="F396" s="763" t="s">
        <v>186</v>
      </c>
      <c r="G396" s="764">
        <v>20.21</v>
      </c>
      <c r="H396" s="765">
        <v>103</v>
      </c>
      <c r="I396" s="763" t="s">
        <v>606</v>
      </c>
      <c r="J396" s="766">
        <f>I396/9.81</f>
        <v>799.69418960244639</v>
      </c>
      <c r="K396" s="763" t="s">
        <v>634</v>
      </c>
      <c r="L396" s="763"/>
      <c r="M396" s="764"/>
      <c r="N396" s="761"/>
      <c r="O396" s="768"/>
      <c r="P396" s="768"/>
      <c r="Q396" s="768"/>
      <c r="R396" s="761"/>
      <c r="S396" s="764">
        <v>20.21</v>
      </c>
      <c r="T396" s="763" t="s">
        <v>61</v>
      </c>
      <c r="U396" s="761" t="s">
        <v>44</v>
      </c>
      <c r="V396" s="761" t="s">
        <v>649</v>
      </c>
      <c r="W396" s="761" t="s">
        <v>647</v>
      </c>
      <c r="X396" s="761" t="s">
        <v>648</v>
      </c>
      <c r="Y396" s="643">
        <v>44062</v>
      </c>
      <c r="Z396" s="644">
        <f t="shared" si="179"/>
        <v>44428</v>
      </c>
      <c r="AA396" s="644">
        <f>Z396+1830</f>
        <v>46258</v>
      </c>
      <c r="AB396" s="764">
        <v>3</v>
      </c>
      <c r="AC396" s="769"/>
      <c r="AD396" s="770"/>
      <c r="AE396" s="771"/>
      <c r="AF396" s="772"/>
      <c r="AG396" s="772"/>
      <c r="AJ396" s="649" t="str">
        <f>CONCATENATE(U396,AK396,V396)</f>
        <v>HL2099</v>
      </c>
    </row>
    <row r="397" spans="1:36" s="319" customFormat="1" ht="11.25" customHeight="1" thickBot="1" x14ac:dyDescent="0.25">
      <c r="A397" s="1129"/>
      <c r="B397" s="996"/>
      <c r="C397" s="320"/>
      <c r="D397" s="905"/>
      <c r="E397" s="324"/>
      <c r="F397" s="241"/>
      <c r="G397" s="246"/>
      <c r="H397" s="245"/>
      <c r="I397" s="241"/>
      <c r="J397" s="242"/>
      <c r="K397" s="241"/>
      <c r="L397" s="241"/>
      <c r="M397" s="246"/>
      <c r="N397" s="238"/>
      <c r="O397" s="248"/>
      <c r="P397" s="248"/>
      <c r="Q397" s="248"/>
      <c r="R397" s="238"/>
      <c r="S397" s="327"/>
      <c r="T397" s="241"/>
      <c r="U397" s="238"/>
      <c r="V397" s="238"/>
      <c r="W397" s="238"/>
      <c r="X397" s="804"/>
      <c r="Y397" s="431"/>
      <c r="Z397" s="416" t="s">
        <v>38</v>
      </c>
      <c r="AA397" s="238"/>
      <c r="AB397" s="246"/>
      <c r="AC397" s="316"/>
      <c r="AD397" s="251"/>
      <c r="AE397" s="252"/>
      <c r="AF397" s="254"/>
      <c r="AG397" s="254"/>
      <c r="AJ397" s="255"/>
    </row>
    <row r="398" spans="1:36" ht="11.25" customHeight="1" thickBot="1" x14ac:dyDescent="0.25">
      <c r="A398" s="1115">
        <v>1</v>
      </c>
      <c r="B398" s="995"/>
      <c r="C398" s="238"/>
      <c r="D398" s="904" t="s">
        <v>651</v>
      </c>
      <c r="E398" s="245">
        <v>1</v>
      </c>
      <c r="F398" s="241" t="s">
        <v>186</v>
      </c>
      <c r="G398" s="246">
        <v>20.100000000000001</v>
      </c>
      <c r="H398" s="245">
        <v>103</v>
      </c>
      <c r="I398" s="241" t="s">
        <v>652</v>
      </c>
      <c r="J398" s="247">
        <f>I398/9.81</f>
        <v>836.28950050968399</v>
      </c>
      <c r="K398" s="241" t="s">
        <v>653</v>
      </c>
      <c r="L398" s="241"/>
      <c r="M398" s="246"/>
      <c r="N398" s="238"/>
      <c r="O398" s="248"/>
      <c r="P398" s="248"/>
      <c r="Q398" s="248"/>
      <c r="R398" s="238"/>
      <c r="S398" s="246">
        <v>20.11</v>
      </c>
      <c r="T398" s="241" t="s">
        <v>61</v>
      </c>
      <c r="U398" s="238" t="s">
        <v>44</v>
      </c>
      <c r="V398" s="238" t="s">
        <v>654</v>
      </c>
      <c r="W398" s="238" t="s">
        <v>655</v>
      </c>
      <c r="X398" s="238"/>
      <c r="Y398" s="415">
        <v>44069</v>
      </c>
      <c r="Z398" s="417">
        <f>Y398+365</f>
        <v>44434</v>
      </c>
      <c r="AA398" s="238"/>
      <c r="AB398" s="246">
        <v>3</v>
      </c>
      <c r="AC398" s="250">
        <f t="shared" ref="AC398:AC401" si="180">(G398+AB398*2.5)*AG398</f>
        <v>1104</v>
      </c>
      <c r="AD398" s="251">
        <v>265</v>
      </c>
      <c r="AE398" s="252">
        <v>3650</v>
      </c>
      <c r="AF398" s="254" t="s">
        <v>656</v>
      </c>
      <c r="AG398" s="254">
        <v>40</v>
      </c>
      <c r="AJ398" s="255" t="str">
        <f>CONCATENATE(U398,AK398,V398)</f>
        <v>HL1877</v>
      </c>
    </row>
    <row r="399" spans="1:36" ht="11.25" customHeight="1" thickBot="1" x14ac:dyDescent="0.25">
      <c r="A399" s="1115">
        <v>1</v>
      </c>
      <c r="B399" s="995"/>
      <c r="C399" s="238"/>
      <c r="D399" s="904" t="s">
        <v>651</v>
      </c>
      <c r="E399" s="245">
        <v>1</v>
      </c>
      <c r="F399" s="241" t="s">
        <v>186</v>
      </c>
      <c r="G399" s="246">
        <v>20.100000000000001</v>
      </c>
      <c r="H399" s="245">
        <v>103</v>
      </c>
      <c r="I399" s="241" t="s">
        <v>652</v>
      </c>
      <c r="J399" s="247">
        <f>I399/9.81</f>
        <v>836.28950050968399</v>
      </c>
      <c r="K399" s="241" t="s">
        <v>653</v>
      </c>
      <c r="L399" s="241"/>
      <c r="M399" s="246"/>
      <c r="N399" s="238"/>
      <c r="O399" s="248"/>
      <c r="P399" s="248"/>
      <c r="Q399" s="248"/>
      <c r="R399" s="238"/>
      <c r="S399" s="246">
        <v>20.09</v>
      </c>
      <c r="T399" s="241" t="s">
        <v>61</v>
      </c>
      <c r="U399" s="238" t="s">
        <v>44</v>
      </c>
      <c r="V399" s="238" t="s">
        <v>586</v>
      </c>
      <c r="W399" s="238" t="s">
        <v>655</v>
      </c>
      <c r="X399" s="238"/>
      <c r="Y399" s="415">
        <v>44069</v>
      </c>
      <c r="Z399" s="417">
        <f t="shared" ref="Z399:Z402" si="181">Y399+365</f>
        <v>44434</v>
      </c>
      <c r="AA399" s="238"/>
      <c r="AB399" s="246">
        <v>3</v>
      </c>
      <c r="AC399" s="250">
        <f t="shared" si="180"/>
        <v>1104</v>
      </c>
      <c r="AD399" s="251">
        <v>265</v>
      </c>
      <c r="AE399" s="252">
        <v>3650</v>
      </c>
      <c r="AF399" s="254" t="s">
        <v>657</v>
      </c>
      <c r="AG399" s="254">
        <v>40</v>
      </c>
      <c r="AJ399" s="255" t="str">
        <f>CONCATENATE(U399,AK399,V399)</f>
        <v>HL1878</v>
      </c>
    </row>
    <row r="400" spans="1:36" ht="11.25" customHeight="1" thickBot="1" x14ac:dyDescent="0.25">
      <c r="A400" s="1115">
        <v>1</v>
      </c>
      <c r="B400" s="995"/>
      <c r="C400" s="238"/>
      <c r="D400" s="904" t="s">
        <v>651</v>
      </c>
      <c r="E400" s="245">
        <v>1</v>
      </c>
      <c r="F400" s="241" t="s">
        <v>186</v>
      </c>
      <c r="G400" s="246">
        <v>20.100000000000001</v>
      </c>
      <c r="H400" s="245">
        <v>103</v>
      </c>
      <c r="I400" s="241" t="s">
        <v>652</v>
      </c>
      <c r="J400" s="247">
        <f>I400/9.81</f>
        <v>836.28950050968399</v>
      </c>
      <c r="K400" s="241" t="s">
        <v>653</v>
      </c>
      <c r="L400" s="241"/>
      <c r="M400" s="246"/>
      <c r="N400" s="238"/>
      <c r="O400" s="248"/>
      <c r="P400" s="248"/>
      <c r="Q400" s="248"/>
      <c r="R400" s="238"/>
      <c r="S400" s="246">
        <v>20.04</v>
      </c>
      <c r="T400" s="241" t="s">
        <v>61</v>
      </c>
      <c r="U400" s="238" t="s">
        <v>44</v>
      </c>
      <c r="V400" s="238" t="s">
        <v>658</v>
      </c>
      <c r="W400" s="238" t="s">
        <v>655</v>
      </c>
      <c r="X400" s="238"/>
      <c r="Y400" s="415">
        <v>44069</v>
      </c>
      <c r="Z400" s="417">
        <f t="shared" si="181"/>
        <v>44434</v>
      </c>
      <c r="AA400" s="238"/>
      <c r="AB400" s="246">
        <v>3</v>
      </c>
      <c r="AC400" s="250">
        <f t="shared" si="180"/>
        <v>1104</v>
      </c>
      <c r="AD400" s="251">
        <v>265</v>
      </c>
      <c r="AE400" s="252">
        <v>3650</v>
      </c>
      <c r="AF400" s="254" t="s">
        <v>659</v>
      </c>
      <c r="AG400" s="254">
        <v>40</v>
      </c>
      <c r="AJ400" s="255" t="str">
        <f>CONCATENATE(U400,AK400,V400)</f>
        <v>HL1879</v>
      </c>
    </row>
    <row r="401" spans="1:36" ht="11.25" customHeight="1" thickBot="1" x14ac:dyDescent="0.25">
      <c r="A401" s="1115">
        <v>1</v>
      </c>
      <c r="B401" s="995"/>
      <c r="C401" s="238"/>
      <c r="D401" s="904" t="s">
        <v>651</v>
      </c>
      <c r="E401" s="245">
        <v>1</v>
      </c>
      <c r="F401" s="241" t="s">
        <v>186</v>
      </c>
      <c r="G401" s="246">
        <v>20.100000000000001</v>
      </c>
      <c r="H401" s="245">
        <v>103</v>
      </c>
      <c r="I401" s="296" t="s">
        <v>652</v>
      </c>
      <c r="J401" s="247">
        <f>I401/9.81</f>
        <v>836.28950050968399</v>
      </c>
      <c r="K401" s="296" t="s">
        <v>653</v>
      </c>
      <c r="L401" s="241"/>
      <c r="M401" s="246"/>
      <c r="N401" s="238"/>
      <c r="O401" s="248"/>
      <c r="P401" s="248"/>
      <c r="Q401" s="248"/>
      <c r="R401" s="238"/>
      <c r="S401" s="246">
        <v>20.07</v>
      </c>
      <c r="T401" s="241" t="s">
        <v>61</v>
      </c>
      <c r="U401" s="238" t="s">
        <v>44</v>
      </c>
      <c r="V401" s="238" t="s">
        <v>660</v>
      </c>
      <c r="W401" s="238" t="s">
        <v>655</v>
      </c>
      <c r="X401" s="238"/>
      <c r="Y401" s="415">
        <v>44069</v>
      </c>
      <c r="Z401" s="417">
        <f t="shared" si="181"/>
        <v>44434</v>
      </c>
      <c r="AA401" s="238"/>
      <c r="AB401" s="246">
        <v>3</v>
      </c>
      <c r="AC401" s="250">
        <f t="shared" si="180"/>
        <v>1104</v>
      </c>
      <c r="AD401" s="251">
        <v>265</v>
      </c>
      <c r="AE401" s="252">
        <v>3650</v>
      </c>
      <c r="AF401" s="254" t="s">
        <v>661</v>
      </c>
      <c r="AG401" s="254">
        <v>40</v>
      </c>
      <c r="AJ401" s="255" t="str">
        <f>CONCATENATE(U401,AK401,V401)</f>
        <v>HL1880</v>
      </c>
    </row>
    <row r="402" spans="1:36" ht="11.25" customHeight="1" thickBot="1" x14ac:dyDescent="0.25">
      <c r="A402" s="1115">
        <v>1</v>
      </c>
      <c r="B402" s="995"/>
      <c r="C402" s="239" t="s">
        <v>50</v>
      </c>
      <c r="D402" s="892" t="s">
        <v>651</v>
      </c>
      <c r="E402" s="256">
        <v>4</v>
      </c>
      <c r="F402" s="240" t="s">
        <v>186</v>
      </c>
      <c r="G402" s="257">
        <v>20.100000000000001</v>
      </c>
      <c r="H402" s="258">
        <v>103</v>
      </c>
      <c r="I402" s="296" t="s">
        <v>652</v>
      </c>
      <c r="J402" s="489">
        <f>I402/9.81</f>
        <v>836.28950050968399</v>
      </c>
      <c r="K402" s="296" t="s">
        <v>653</v>
      </c>
      <c r="L402" s="240"/>
      <c r="M402" s="257"/>
      <c r="N402" s="239"/>
      <c r="O402" s="259"/>
      <c r="P402" s="259"/>
      <c r="Q402" s="259"/>
      <c r="R402" s="239"/>
      <c r="S402" s="257">
        <f>SUM(S398:S401)/E402</f>
        <v>20.077500000000001</v>
      </c>
      <c r="T402" s="240" t="s">
        <v>61</v>
      </c>
      <c r="U402" s="239" t="s">
        <v>44</v>
      </c>
      <c r="V402" s="239" t="s">
        <v>662</v>
      </c>
      <c r="W402" s="239" t="s">
        <v>663</v>
      </c>
      <c r="X402" s="780" t="s">
        <v>651</v>
      </c>
      <c r="Y402" s="415">
        <v>44069</v>
      </c>
      <c r="Z402" s="417">
        <f t="shared" si="181"/>
        <v>44434</v>
      </c>
      <c r="AA402" s="644">
        <f>Z402+1830</f>
        <v>46264</v>
      </c>
      <c r="AB402" s="257">
        <v>3</v>
      </c>
      <c r="AC402" s="262"/>
      <c r="AD402" s="261"/>
      <c r="AE402" s="262"/>
      <c r="AF402" s="263"/>
      <c r="AG402" s="263">
        <v>40</v>
      </c>
      <c r="AJ402" s="255" t="str">
        <f>CONCATENATE(U402,AK402,V402)</f>
        <v>HL1877-1880</v>
      </c>
    </row>
    <row r="403" spans="1:36" s="319" customFormat="1" ht="11.25" customHeight="1" thickBot="1" x14ac:dyDescent="0.25">
      <c r="A403" s="1129"/>
      <c r="B403" s="996"/>
      <c r="C403" s="320"/>
      <c r="D403" s="905"/>
      <c r="E403" s="324"/>
      <c r="F403" s="241"/>
      <c r="G403" s="246"/>
      <c r="H403" s="245"/>
      <c r="I403" s="241"/>
      <c r="J403" s="242"/>
      <c r="K403" s="241"/>
      <c r="L403" s="241"/>
      <c r="M403" s="246"/>
      <c r="N403" s="238"/>
      <c r="O403" s="248"/>
      <c r="P403" s="248"/>
      <c r="Q403" s="248"/>
      <c r="R403" s="238"/>
      <c r="S403" s="327"/>
      <c r="T403" s="241"/>
      <c r="U403" s="238"/>
      <c r="V403" s="238"/>
      <c r="W403" s="238"/>
      <c r="X403" s="804"/>
      <c r="Y403" s="431"/>
      <c r="Z403" s="416" t="s">
        <v>38</v>
      </c>
      <c r="AA403" s="238"/>
      <c r="AB403" s="246"/>
      <c r="AC403" s="316"/>
      <c r="AD403" s="251"/>
      <c r="AE403" s="252"/>
      <c r="AF403" s="254"/>
      <c r="AG403" s="254"/>
      <c r="AJ403" s="255"/>
    </row>
    <row r="404" spans="1:36" s="649" customFormat="1" ht="11.25" customHeight="1" thickBot="1" x14ac:dyDescent="0.35">
      <c r="A404" s="1115">
        <v>1</v>
      </c>
      <c r="B404" s="1122">
        <v>307634</v>
      </c>
      <c r="C404" s="748"/>
      <c r="D404" s="749" t="s">
        <v>664</v>
      </c>
      <c r="E404" s="750">
        <v>1</v>
      </c>
      <c r="F404" s="749" t="s">
        <v>186</v>
      </c>
      <c r="G404" s="751">
        <v>20.079999999999998</v>
      </c>
      <c r="H404" s="750">
        <v>103</v>
      </c>
      <c r="I404" s="749" t="s">
        <v>633</v>
      </c>
      <c r="J404" s="752">
        <f>I404/9.81</f>
        <v>819.57186544342505</v>
      </c>
      <c r="K404" s="749" t="s">
        <v>634</v>
      </c>
      <c r="L404" s="749"/>
      <c r="M404" s="751"/>
      <c r="N404" s="748"/>
      <c r="O404" s="754"/>
      <c r="P404" s="754"/>
      <c r="Q404" s="754"/>
      <c r="R404" s="748"/>
      <c r="S404" s="751">
        <v>20.079999999999998</v>
      </c>
      <c r="T404" s="749" t="s">
        <v>61</v>
      </c>
      <c r="U404" s="748" t="s">
        <v>44</v>
      </c>
      <c r="V404" s="748" t="s">
        <v>665</v>
      </c>
      <c r="W404" s="748"/>
      <c r="X404" s="748"/>
      <c r="Y404" s="643">
        <v>44405</v>
      </c>
      <c r="Z404" s="643">
        <v>44588</v>
      </c>
      <c r="AA404" s="643">
        <v>46414</v>
      </c>
      <c r="AB404" s="751">
        <v>3</v>
      </c>
      <c r="AC404" s="757">
        <f>(G404+AB404*2.5)*AG404</f>
        <v>1358.3149999999998</v>
      </c>
      <c r="AD404" s="758">
        <v>300</v>
      </c>
      <c r="AE404" s="759"/>
      <c r="AF404" s="760" t="s">
        <v>666</v>
      </c>
      <c r="AG404" s="760">
        <v>49.25</v>
      </c>
      <c r="AJ404" s="649" t="str">
        <f>CONCATENATE(U404,AK404,V404)</f>
        <v>HL2115</v>
      </c>
    </row>
    <row r="405" spans="1:36" s="649" customFormat="1" ht="11.25" customHeight="1" thickBot="1" x14ac:dyDescent="0.35">
      <c r="A405" s="1115">
        <v>1</v>
      </c>
      <c r="B405" s="1122">
        <v>307634</v>
      </c>
      <c r="C405" s="748"/>
      <c r="D405" s="749" t="s">
        <v>664</v>
      </c>
      <c r="E405" s="750">
        <v>1</v>
      </c>
      <c r="F405" s="749" t="s">
        <v>186</v>
      </c>
      <c r="G405" s="751">
        <v>20.059999999999999</v>
      </c>
      <c r="H405" s="750">
        <v>103</v>
      </c>
      <c r="I405" s="749" t="s">
        <v>633</v>
      </c>
      <c r="J405" s="752">
        <f>I405/9.81</f>
        <v>819.57186544342505</v>
      </c>
      <c r="K405" s="749" t="s">
        <v>634</v>
      </c>
      <c r="L405" s="749"/>
      <c r="M405" s="751"/>
      <c r="N405" s="748"/>
      <c r="O405" s="754"/>
      <c r="P405" s="754"/>
      <c r="Q405" s="754"/>
      <c r="R405" s="748"/>
      <c r="S405" s="751">
        <v>20.059999999999999</v>
      </c>
      <c r="T405" s="749" t="s">
        <v>61</v>
      </c>
      <c r="U405" s="748" t="s">
        <v>44</v>
      </c>
      <c r="V405" s="748" t="s">
        <v>667</v>
      </c>
      <c r="W405" s="748"/>
      <c r="X405" s="748"/>
      <c r="Y405" s="643">
        <v>44405</v>
      </c>
      <c r="Z405" s="643">
        <v>44588</v>
      </c>
      <c r="AA405" s="643">
        <v>46414</v>
      </c>
      <c r="AB405" s="751">
        <v>3</v>
      </c>
      <c r="AC405" s="757">
        <f>(G405+AB405*2.5)*AG405</f>
        <v>1357.33</v>
      </c>
      <c r="AD405" s="758">
        <v>300</v>
      </c>
      <c r="AE405" s="759"/>
      <c r="AF405" s="760" t="s">
        <v>668</v>
      </c>
      <c r="AG405" s="760">
        <v>49.25</v>
      </c>
      <c r="AJ405" s="649" t="str">
        <f>CONCATENATE(U405,AK405,V405)</f>
        <v>HL2116</v>
      </c>
    </row>
    <row r="406" spans="1:36" s="649" customFormat="1" ht="11.25" customHeight="1" thickBot="1" x14ac:dyDescent="0.35">
      <c r="A406" s="1115">
        <v>1</v>
      </c>
      <c r="B406" s="1122">
        <v>307634</v>
      </c>
      <c r="C406" s="761" t="s">
        <v>50</v>
      </c>
      <c r="D406" s="892" t="s">
        <v>664</v>
      </c>
      <c r="E406" s="762">
        <v>2</v>
      </c>
      <c r="F406" s="763" t="s">
        <v>186</v>
      </c>
      <c r="G406" s="764">
        <v>20.07</v>
      </c>
      <c r="H406" s="765">
        <v>103</v>
      </c>
      <c r="I406" s="763" t="s">
        <v>633</v>
      </c>
      <c r="J406" s="766">
        <f>I406/9.81</f>
        <v>819.57186544342505</v>
      </c>
      <c r="K406" s="763" t="s">
        <v>634</v>
      </c>
      <c r="L406" s="763"/>
      <c r="M406" s="764"/>
      <c r="N406" s="761"/>
      <c r="O406" s="768"/>
      <c r="P406" s="768"/>
      <c r="Q406" s="768"/>
      <c r="R406" s="761"/>
      <c r="S406" s="764">
        <v>20.07</v>
      </c>
      <c r="T406" s="763" t="s">
        <v>61</v>
      </c>
      <c r="U406" s="761" t="s">
        <v>44</v>
      </c>
      <c r="V406" s="761" t="s">
        <v>669</v>
      </c>
      <c r="W406" s="761" t="s">
        <v>640</v>
      </c>
      <c r="X406" s="761" t="s">
        <v>664</v>
      </c>
      <c r="Y406" s="643">
        <v>44405</v>
      </c>
      <c r="Z406" s="643">
        <v>44588</v>
      </c>
      <c r="AA406" s="643">
        <v>46414</v>
      </c>
      <c r="AB406" s="764">
        <v>3</v>
      </c>
      <c r="AC406" s="769"/>
      <c r="AD406" s="770"/>
      <c r="AE406" s="771"/>
      <c r="AF406" s="772"/>
      <c r="AG406" s="772"/>
      <c r="AJ406" s="649" t="str">
        <f>CONCATENATE(U406,AK406,V406)</f>
        <v>HL2115-2116</v>
      </c>
    </row>
    <row r="407" spans="1:36" s="319" customFormat="1" ht="11.25" customHeight="1" thickBot="1" x14ac:dyDescent="0.25">
      <c r="A407" s="1129"/>
      <c r="B407" s="996"/>
      <c r="C407" s="320"/>
      <c r="D407" s="905"/>
      <c r="E407" s="324"/>
      <c r="F407" s="241"/>
      <c r="G407" s="246"/>
      <c r="H407" s="245"/>
      <c r="I407" s="241"/>
      <c r="J407" s="242"/>
      <c r="K407" s="241"/>
      <c r="L407" s="241"/>
      <c r="M407" s="246"/>
      <c r="N407" s="238"/>
      <c r="O407" s="248"/>
      <c r="P407" s="248"/>
      <c r="Q407" s="248"/>
      <c r="R407" s="238"/>
      <c r="S407" s="327"/>
      <c r="T407" s="241"/>
      <c r="U407" s="238"/>
      <c r="V407" s="238"/>
      <c r="W407" s="238"/>
      <c r="X407" s="804"/>
      <c r="Y407" s="431"/>
      <c r="Z407" s="416" t="s">
        <v>38</v>
      </c>
      <c r="AA407" s="238"/>
      <c r="AB407" s="246"/>
      <c r="AC407" s="316"/>
      <c r="AD407" s="251"/>
      <c r="AE407" s="252"/>
      <c r="AF407" s="254"/>
      <c r="AG407" s="254"/>
      <c r="AJ407" s="255"/>
    </row>
    <row r="408" spans="1:36" s="649" customFormat="1" ht="11.25" customHeight="1" thickBot="1" x14ac:dyDescent="0.35">
      <c r="A408" s="1115">
        <v>1</v>
      </c>
      <c r="B408" s="1122">
        <v>313216</v>
      </c>
      <c r="C408" s="748"/>
      <c r="D408" s="749" t="s">
        <v>670</v>
      </c>
      <c r="E408" s="750">
        <v>1</v>
      </c>
      <c r="F408" s="749" t="s">
        <v>186</v>
      </c>
      <c r="G408" s="751">
        <v>20.05</v>
      </c>
      <c r="H408" s="750">
        <v>103</v>
      </c>
      <c r="I408" s="749" t="s">
        <v>606</v>
      </c>
      <c r="J408" s="752">
        <f>I408/9.81</f>
        <v>799.69418960244639</v>
      </c>
      <c r="K408" s="749" t="s">
        <v>634</v>
      </c>
      <c r="L408" s="749"/>
      <c r="M408" s="751"/>
      <c r="N408" s="748"/>
      <c r="O408" s="754"/>
      <c r="P408" s="754"/>
      <c r="Q408" s="754"/>
      <c r="R408" s="748"/>
      <c r="S408" s="751">
        <v>20.05</v>
      </c>
      <c r="T408" s="749" t="s">
        <v>61</v>
      </c>
      <c r="U408" s="748" t="s">
        <v>44</v>
      </c>
      <c r="V408" s="748" t="s">
        <v>671</v>
      </c>
      <c r="W408" s="748"/>
      <c r="X408" s="748"/>
      <c r="Y408" s="643">
        <v>44062</v>
      </c>
      <c r="Z408" s="644">
        <f t="shared" ref="Z408:Z409" si="182">Y408+366</f>
        <v>44428</v>
      </c>
      <c r="AA408" s="748"/>
      <c r="AB408" s="751">
        <v>3</v>
      </c>
      <c r="AC408" s="757">
        <f>(G408+AB408*2.5)*AG408</f>
        <v>1356.8375000000001</v>
      </c>
      <c r="AD408" s="758">
        <v>300</v>
      </c>
      <c r="AE408" s="759"/>
      <c r="AF408" s="760" t="s">
        <v>672</v>
      </c>
      <c r="AG408" s="760">
        <v>49.25</v>
      </c>
      <c r="AJ408" s="649" t="str">
        <f>CONCATENATE(U408,AK408,V408)</f>
        <v>HL2100</v>
      </c>
    </row>
    <row r="409" spans="1:36" s="649" customFormat="1" ht="11.25" customHeight="1" thickBot="1" x14ac:dyDescent="0.35">
      <c r="A409" s="1115">
        <v>1</v>
      </c>
      <c r="B409" s="1122">
        <v>313216</v>
      </c>
      <c r="C409" s="761" t="s">
        <v>50</v>
      </c>
      <c r="D409" s="892" t="s">
        <v>670</v>
      </c>
      <c r="E409" s="762">
        <v>1</v>
      </c>
      <c r="F409" s="763" t="s">
        <v>186</v>
      </c>
      <c r="G409" s="764">
        <v>20.05</v>
      </c>
      <c r="H409" s="765">
        <v>103</v>
      </c>
      <c r="I409" s="763" t="s">
        <v>606</v>
      </c>
      <c r="J409" s="766">
        <f>I409/9.81</f>
        <v>799.69418960244639</v>
      </c>
      <c r="K409" s="763" t="s">
        <v>634</v>
      </c>
      <c r="L409" s="763"/>
      <c r="M409" s="764"/>
      <c r="N409" s="761"/>
      <c r="O409" s="768"/>
      <c r="P409" s="768"/>
      <c r="Q409" s="768"/>
      <c r="R409" s="761"/>
      <c r="S409" s="764">
        <v>20.05</v>
      </c>
      <c r="T409" s="763" t="s">
        <v>61</v>
      </c>
      <c r="U409" s="761" t="s">
        <v>44</v>
      </c>
      <c r="V409" s="761" t="s">
        <v>671</v>
      </c>
      <c r="W409" s="761" t="s">
        <v>647</v>
      </c>
      <c r="X409" s="761" t="s">
        <v>670</v>
      </c>
      <c r="Y409" s="643">
        <v>44062</v>
      </c>
      <c r="Z409" s="644">
        <f t="shared" si="182"/>
        <v>44428</v>
      </c>
      <c r="AA409" s="644">
        <f>Z409+1830</f>
        <v>46258</v>
      </c>
      <c r="AB409" s="764">
        <v>3</v>
      </c>
      <c r="AC409" s="769"/>
      <c r="AD409" s="770"/>
      <c r="AE409" s="771"/>
      <c r="AF409" s="772"/>
      <c r="AG409" s="772"/>
      <c r="AJ409" s="649" t="str">
        <f>CONCATENATE(U409,AK409,V409)</f>
        <v>HL2100</v>
      </c>
    </row>
    <row r="410" spans="1:36" ht="11.25" customHeight="1" thickBot="1" x14ac:dyDescent="0.25">
      <c r="A410" s="1129"/>
      <c r="B410" s="995"/>
      <c r="J410" s="242"/>
      <c r="T410" s="249"/>
      <c r="Y410" s="420"/>
      <c r="Z410" s="416" t="s">
        <v>38</v>
      </c>
      <c r="AA410" s="280"/>
      <c r="AC410" s="316"/>
      <c r="AE410" s="252"/>
      <c r="AF410" s="334"/>
      <c r="AG410" s="334"/>
      <c r="AJ410" s="255" t="str">
        <f>CONCATENATE(U410,AK410,V410)</f>
        <v/>
      </c>
    </row>
    <row r="411" spans="1:36" ht="11.25" customHeight="1" thickBot="1" x14ac:dyDescent="0.25">
      <c r="A411" s="1129">
        <v>1</v>
      </c>
      <c r="B411" s="1128" t="s">
        <v>326</v>
      </c>
      <c r="C411" s="238"/>
      <c r="D411" s="904" t="s">
        <v>673</v>
      </c>
      <c r="E411" s="245">
        <v>1</v>
      </c>
      <c r="F411" s="241" t="s">
        <v>186</v>
      </c>
      <c r="G411" s="246">
        <v>20</v>
      </c>
      <c r="H411" s="245">
        <v>103</v>
      </c>
      <c r="I411" s="241">
        <v>7848</v>
      </c>
      <c r="J411" s="242">
        <f>I411/9.81</f>
        <v>800</v>
      </c>
      <c r="K411" s="241" t="s">
        <v>615</v>
      </c>
      <c r="L411" s="241"/>
      <c r="M411" s="246"/>
      <c r="N411" s="238"/>
      <c r="O411" s="248"/>
      <c r="P411" s="248"/>
      <c r="Q411" s="248"/>
      <c r="R411" s="238"/>
      <c r="S411" s="246">
        <v>19.920000000000002</v>
      </c>
      <c r="T411" s="249" t="s">
        <v>326</v>
      </c>
      <c r="U411" s="238" t="s">
        <v>44</v>
      </c>
      <c r="V411" s="238" t="s">
        <v>674</v>
      </c>
      <c r="W411" s="238" t="s">
        <v>675</v>
      </c>
      <c r="X411" s="238"/>
      <c r="Y411" s="431">
        <v>43971</v>
      </c>
      <c r="Z411" s="416">
        <f t="shared" ref="Z411:Z415" si="183">Y411+365</f>
        <v>44336</v>
      </c>
      <c r="AA411" s="238"/>
      <c r="AB411" s="246">
        <v>3</v>
      </c>
      <c r="AC411" s="250">
        <f t="shared" ref="AC411:AC414" si="184">(G411+AB411*2.5)*AG411</f>
        <v>1100</v>
      </c>
      <c r="AD411" s="251">
        <v>280</v>
      </c>
      <c r="AE411" s="252">
        <v>4654</v>
      </c>
      <c r="AF411" s="253" t="s">
        <v>676</v>
      </c>
      <c r="AG411" s="254">
        <v>40</v>
      </c>
      <c r="AJ411" s="255" t="str">
        <f t="shared" si="176"/>
        <v>HL950</v>
      </c>
    </row>
    <row r="412" spans="1:36" ht="11.25" customHeight="1" thickBot="1" x14ac:dyDescent="0.25">
      <c r="A412" s="1129">
        <v>1</v>
      </c>
      <c r="B412" s="1128" t="s">
        <v>326</v>
      </c>
      <c r="C412" s="238"/>
      <c r="D412" s="904" t="s">
        <v>673</v>
      </c>
      <c r="E412" s="245">
        <v>1</v>
      </c>
      <c r="F412" s="241" t="s">
        <v>186</v>
      </c>
      <c r="G412" s="246">
        <v>20</v>
      </c>
      <c r="H412" s="245">
        <v>103</v>
      </c>
      <c r="I412" s="241">
        <v>7848</v>
      </c>
      <c r="J412" s="242">
        <f>I412/9.81</f>
        <v>800</v>
      </c>
      <c r="K412" s="241" t="s">
        <v>615</v>
      </c>
      <c r="L412" s="241"/>
      <c r="M412" s="246"/>
      <c r="N412" s="238"/>
      <c r="O412" s="248"/>
      <c r="P412" s="248"/>
      <c r="Q412" s="248"/>
      <c r="R412" s="238"/>
      <c r="S412" s="246">
        <v>19.97</v>
      </c>
      <c r="T412" s="249" t="s">
        <v>326</v>
      </c>
      <c r="U412" s="238" t="s">
        <v>44</v>
      </c>
      <c r="V412" s="238" t="s">
        <v>677</v>
      </c>
      <c r="W412" s="238" t="s">
        <v>675</v>
      </c>
      <c r="X412" s="238"/>
      <c r="Y412" s="431">
        <v>43971</v>
      </c>
      <c r="Z412" s="416">
        <f t="shared" si="183"/>
        <v>44336</v>
      </c>
      <c r="AA412" s="238"/>
      <c r="AB412" s="246">
        <v>3</v>
      </c>
      <c r="AC412" s="250">
        <f t="shared" si="184"/>
        <v>1100</v>
      </c>
      <c r="AD412" s="251">
        <v>280</v>
      </c>
      <c r="AE412" s="252">
        <v>4654</v>
      </c>
      <c r="AF412" s="253" t="s">
        <v>678</v>
      </c>
      <c r="AG412" s="254">
        <v>40</v>
      </c>
      <c r="AJ412" s="255" t="str">
        <f t="shared" si="176"/>
        <v>HL951</v>
      </c>
    </row>
    <row r="413" spans="1:36" ht="11.25" customHeight="1" thickBot="1" x14ac:dyDescent="0.25">
      <c r="A413" s="1129">
        <v>1</v>
      </c>
      <c r="B413" s="1128" t="s">
        <v>326</v>
      </c>
      <c r="C413" s="238"/>
      <c r="D413" s="904" t="s">
        <v>673</v>
      </c>
      <c r="E413" s="245">
        <v>1</v>
      </c>
      <c r="F413" s="241" t="s">
        <v>186</v>
      </c>
      <c r="G413" s="246">
        <v>20</v>
      </c>
      <c r="H413" s="245">
        <v>103</v>
      </c>
      <c r="I413" s="241">
        <v>7848</v>
      </c>
      <c r="J413" s="242">
        <f>I413/9.81</f>
        <v>800</v>
      </c>
      <c r="K413" s="241" t="s">
        <v>615</v>
      </c>
      <c r="L413" s="241"/>
      <c r="M413" s="246"/>
      <c r="N413" s="238"/>
      <c r="O413" s="248"/>
      <c r="P413" s="248"/>
      <c r="Q413" s="248"/>
      <c r="R413" s="238"/>
      <c r="S413" s="246">
        <v>19.989999999999998</v>
      </c>
      <c r="T413" s="249" t="s">
        <v>326</v>
      </c>
      <c r="U413" s="238" t="s">
        <v>44</v>
      </c>
      <c r="V413" s="238" t="s">
        <v>679</v>
      </c>
      <c r="W413" s="238" t="s">
        <v>675</v>
      </c>
      <c r="X413" s="238"/>
      <c r="Y413" s="431">
        <v>43971</v>
      </c>
      <c r="Z413" s="416">
        <f t="shared" si="183"/>
        <v>44336</v>
      </c>
      <c r="AA413" s="238"/>
      <c r="AB413" s="246">
        <v>3</v>
      </c>
      <c r="AC413" s="250">
        <f t="shared" si="184"/>
        <v>1100</v>
      </c>
      <c r="AD413" s="251">
        <v>280</v>
      </c>
      <c r="AE413" s="252">
        <v>4654</v>
      </c>
      <c r="AF413" s="253" t="s">
        <v>680</v>
      </c>
      <c r="AG413" s="254">
        <v>40</v>
      </c>
      <c r="AJ413" s="255" t="str">
        <f t="shared" si="176"/>
        <v>HL952</v>
      </c>
    </row>
    <row r="414" spans="1:36" ht="11.25" customHeight="1" thickBot="1" x14ac:dyDescent="0.25">
      <c r="A414" s="1129">
        <v>1</v>
      </c>
      <c r="B414" s="1128" t="s">
        <v>326</v>
      </c>
      <c r="C414" s="238"/>
      <c r="D414" s="904" t="s">
        <v>673</v>
      </c>
      <c r="E414" s="245">
        <v>1</v>
      </c>
      <c r="F414" s="241" t="s">
        <v>186</v>
      </c>
      <c r="G414" s="246">
        <v>20</v>
      </c>
      <c r="H414" s="245">
        <v>103</v>
      </c>
      <c r="I414" s="241">
        <v>7848</v>
      </c>
      <c r="J414" s="242">
        <f>I414/9.81</f>
        <v>800</v>
      </c>
      <c r="K414" s="241" t="s">
        <v>615</v>
      </c>
      <c r="L414" s="241"/>
      <c r="M414" s="246"/>
      <c r="N414" s="238"/>
      <c r="O414" s="248"/>
      <c r="P414" s="248"/>
      <c r="Q414" s="248"/>
      <c r="R414" s="238"/>
      <c r="S414" s="246">
        <v>19.98</v>
      </c>
      <c r="T414" s="249" t="s">
        <v>326</v>
      </c>
      <c r="U414" s="238" t="s">
        <v>44</v>
      </c>
      <c r="V414" s="238" t="s">
        <v>681</v>
      </c>
      <c r="W414" s="238" t="s">
        <v>675</v>
      </c>
      <c r="X414" s="238"/>
      <c r="Y414" s="431">
        <v>43971</v>
      </c>
      <c r="Z414" s="416">
        <f t="shared" si="183"/>
        <v>44336</v>
      </c>
      <c r="AA414" s="238"/>
      <c r="AB414" s="246">
        <v>3</v>
      </c>
      <c r="AC414" s="250">
        <f t="shared" si="184"/>
        <v>1100</v>
      </c>
      <c r="AD414" s="251">
        <v>280</v>
      </c>
      <c r="AE414" s="252">
        <v>4654</v>
      </c>
      <c r="AF414" s="253" t="s">
        <v>682</v>
      </c>
      <c r="AG414" s="254">
        <v>40</v>
      </c>
      <c r="AJ414" s="255" t="str">
        <f t="shared" si="176"/>
        <v>HL953</v>
      </c>
    </row>
    <row r="415" spans="1:36" s="319" customFormat="1" ht="11.25" customHeight="1" thickBot="1" x14ac:dyDescent="0.25">
      <c r="A415" s="1129">
        <v>1</v>
      </c>
      <c r="B415" s="1128" t="s">
        <v>326</v>
      </c>
      <c r="C415" s="266" t="s">
        <v>50</v>
      </c>
      <c r="D415" s="892" t="s">
        <v>673</v>
      </c>
      <c r="E415" s="256">
        <f>SUM(E411:E414)</f>
        <v>4</v>
      </c>
      <c r="F415" s="240" t="s">
        <v>186</v>
      </c>
      <c r="G415" s="257">
        <v>20</v>
      </c>
      <c r="H415" s="258">
        <v>103</v>
      </c>
      <c r="I415" s="240">
        <v>7848</v>
      </c>
      <c r="J415" s="317">
        <f>I415/9.81</f>
        <v>800</v>
      </c>
      <c r="K415" s="240" t="s">
        <v>615</v>
      </c>
      <c r="L415" s="240"/>
      <c r="M415" s="257"/>
      <c r="N415" s="239"/>
      <c r="O415" s="259"/>
      <c r="P415" s="259"/>
      <c r="Q415" s="259"/>
      <c r="R415" s="239"/>
      <c r="S415" s="257">
        <f>(S413+S414+S411+S412)/E415</f>
        <v>19.965</v>
      </c>
      <c r="T415" s="240" t="s">
        <v>326</v>
      </c>
      <c r="U415" s="239" t="s">
        <v>44</v>
      </c>
      <c r="V415" s="239" t="s">
        <v>683</v>
      </c>
      <c r="W415" s="239" t="s">
        <v>684</v>
      </c>
      <c r="X415" s="634">
        <v>1331</v>
      </c>
      <c r="Y415" s="431">
        <v>43971</v>
      </c>
      <c r="Z415" s="416">
        <f t="shared" si="183"/>
        <v>44336</v>
      </c>
      <c r="AA415" s="239"/>
      <c r="AB415" s="257">
        <v>3</v>
      </c>
      <c r="AC415" s="318"/>
      <c r="AD415" s="261"/>
      <c r="AE415" s="262"/>
      <c r="AF415" s="263"/>
      <c r="AG415" s="263"/>
      <c r="AJ415" s="255" t="str">
        <f t="shared" si="176"/>
        <v>HL950-953</v>
      </c>
    </row>
    <row r="416" spans="1:36" s="319" customFormat="1" ht="11.25" customHeight="1" thickBot="1" x14ac:dyDescent="0.25">
      <c r="A416" s="1129"/>
      <c r="B416" s="1112"/>
      <c r="C416" s="320"/>
      <c r="D416" s="905"/>
      <c r="E416" s="324"/>
      <c r="F416" s="241"/>
      <c r="G416" s="246"/>
      <c r="H416" s="245"/>
      <c r="I416" s="241"/>
      <c r="J416" s="242"/>
      <c r="K416" s="241"/>
      <c r="L416" s="241"/>
      <c r="M416" s="246"/>
      <c r="N416" s="238"/>
      <c r="O416" s="248"/>
      <c r="P416" s="248"/>
      <c r="Q416" s="248"/>
      <c r="R416" s="238"/>
      <c r="S416" s="246"/>
      <c r="T416" s="241"/>
      <c r="U416" s="238"/>
      <c r="V416" s="238"/>
      <c r="W416" s="238"/>
      <c r="X416" s="803"/>
      <c r="Y416" s="415"/>
      <c r="Z416" s="416" t="s">
        <v>38</v>
      </c>
      <c r="AA416" s="238"/>
      <c r="AB416" s="246"/>
      <c r="AC416" s="316"/>
      <c r="AD416" s="251"/>
      <c r="AE416" s="252"/>
      <c r="AF416" s="254"/>
      <c r="AG416" s="254"/>
      <c r="AJ416" s="255" t="str">
        <f t="shared" si="176"/>
        <v/>
      </c>
    </row>
    <row r="417" spans="1:36" s="319" customFormat="1" ht="11.25" customHeight="1" thickBot="1" x14ac:dyDescent="0.25">
      <c r="A417" s="1129">
        <v>1</v>
      </c>
      <c r="B417" s="1128" t="s">
        <v>326</v>
      </c>
      <c r="C417" s="320"/>
      <c r="D417" s="916" t="s">
        <v>685</v>
      </c>
      <c r="E417" s="326">
        <v>1</v>
      </c>
      <c r="F417" s="265" t="s">
        <v>186</v>
      </c>
      <c r="G417" s="327">
        <v>20</v>
      </c>
      <c r="H417" s="326">
        <v>103</v>
      </c>
      <c r="I417" s="265">
        <v>7848</v>
      </c>
      <c r="J417" s="242">
        <f>I417/9.81</f>
        <v>800</v>
      </c>
      <c r="K417" s="265" t="s">
        <v>615</v>
      </c>
      <c r="L417" s="265"/>
      <c r="M417" s="327"/>
      <c r="N417" s="320"/>
      <c r="O417" s="328"/>
      <c r="P417" s="328"/>
      <c r="Q417" s="328"/>
      <c r="R417" s="320"/>
      <c r="S417" s="327">
        <v>20.13</v>
      </c>
      <c r="T417" s="338" t="s">
        <v>326</v>
      </c>
      <c r="U417" s="320" t="s">
        <v>44</v>
      </c>
      <c r="V417" s="320" t="s">
        <v>686</v>
      </c>
      <c r="W417" s="320"/>
      <c r="X417" s="320"/>
      <c r="Y417" s="431">
        <v>43971</v>
      </c>
      <c r="Z417" s="416">
        <f t="shared" ref="Z417:Z421" si="185">Y417+365</f>
        <v>44336</v>
      </c>
      <c r="AA417" s="320"/>
      <c r="AB417" s="327">
        <v>3</v>
      </c>
      <c r="AC417" s="250">
        <f t="shared" ref="AC417:AC420" si="186">(G417+AB417*2.5)*AG417</f>
        <v>1100</v>
      </c>
      <c r="AD417" s="329">
        <v>288</v>
      </c>
      <c r="AE417" s="302">
        <v>4800</v>
      </c>
      <c r="AF417" s="321" t="s">
        <v>687</v>
      </c>
      <c r="AG417" s="339">
        <v>40</v>
      </c>
      <c r="AJ417" s="255" t="str">
        <f t="shared" si="176"/>
        <v>HL1210</v>
      </c>
    </row>
    <row r="418" spans="1:36" s="319" customFormat="1" ht="11.25" customHeight="1" thickBot="1" x14ac:dyDescent="0.25">
      <c r="A418" s="1129">
        <v>1</v>
      </c>
      <c r="B418" s="1128" t="s">
        <v>326</v>
      </c>
      <c r="C418" s="320"/>
      <c r="D418" s="916" t="s">
        <v>685</v>
      </c>
      <c r="E418" s="326">
        <v>1</v>
      </c>
      <c r="F418" s="265" t="s">
        <v>186</v>
      </c>
      <c r="G418" s="327">
        <v>20</v>
      </c>
      <c r="H418" s="326">
        <v>103</v>
      </c>
      <c r="I418" s="265">
        <v>7848</v>
      </c>
      <c r="J418" s="242">
        <f>I418/9.81</f>
        <v>800</v>
      </c>
      <c r="K418" s="265" t="s">
        <v>615</v>
      </c>
      <c r="L418" s="265"/>
      <c r="M418" s="327"/>
      <c r="N418" s="320"/>
      <c r="O418" s="328"/>
      <c r="P418" s="328"/>
      <c r="Q418" s="328"/>
      <c r="R418" s="320"/>
      <c r="S418" s="327">
        <v>20.170000000000002</v>
      </c>
      <c r="T418" s="338" t="s">
        <v>326</v>
      </c>
      <c r="U418" s="320" t="s">
        <v>44</v>
      </c>
      <c r="V418" s="320" t="s">
        <v>688</v>
      </c>
      <c r="W418" s="320"/>
      <c r="X418" s="320"/>
      <c r="Y418" s="431">
        <v>43971</v>
      </c>
      <c r="Z418" s="416">
        <f t="shared" si="185"/>
        <v>44336</v>
      </c>
      <c r="AA418" s="320"/>
      <c r="AB418" s="327">
        <v>3</v>
      </c>
      <c r="AC418" s="250">
        <f t="shared" si="186"/>
        <v>1100</v>
      </c>
      <c r="AD418" s="329">
        <v>288</v>
      </c>
      <c r="AE418" s="302">
        <v>4800</v>
      </c>
      <c r="AF418" s="321" t="s">
        <v>689</v>
      </c>
      <c r="AG418" s="339">
        <v>40</v>
      </c>
      <c r="AJ418" s="255" t="str">
        <f t="shared" si="176"/>
        <v>HL1211</v>
      </c>
    </row>
    <row r="419" spans="1:36" s="319" customFormat="1" ht="11.25" customHeight="1" thickBot="1" x14ac:dyDescent="0.25">
      <c r="A419" s="1129">
        <v>1</v>
      </c>
      <c r="B419" s="1128" t="s">
        <v>326</v>
      </c>
      <c r="C419" s="320"/>
      <c r="D419" s="916" t="s">
        <v>685</v>
      </c>
      <c r="E419" s="326">
        <v>1</v>
      </c>
      <c r="F419" s="265" t="s">
        <v>186</v>
      </c>
      <c r="G419" s="327">
        <v>20</v>
      </c>
      <c r="H419" s="326">
        <v>103</v>
      </c>
      <c r="I419" s="265">
        <v>7848</v>
      </c>
      <c r="J419" s="242">
        <f>I419/9.81</f>
        <v>800</v>
      </c>
      <c r="K419" s="265" t="s">
        <v>615</v>
      </c>
      <c r="L419" s="265"/>
      <c r="M419" s="327"/>
      <c r="N419" s="320"/>
      <c r="O419" s="328"/>
      <c r="P419" s="328"/>
      <c r="Q419" s="328"/>
      <c r="R419" s="320"/>
      <c r="S419" s="327">
        <v>20.170000000000002</v>
      </c>
      <c r="T419" s="338" t="s">
        <v>326</v>
      </c>
      <c r="U419" s="320" t="s">
        <v>44</v>
      </c>
      <c r="V419" s="320" t="s">
        <v>690</v>
      </c>
      <c r="W419" s="238" t="s">
        <v>675</v>
      </c>
      <c r="X419" s="320"/>
      <c r="Y419" s="431">
        <v>43971</v>
      </c>
      <c r="Z419" s="416">
        <f t="shared" si="185"/>
        <v>44336</v>
      </c>
      <c r="AA419" s="320"/>
      <c r="AB419" s="327">
        <v>3</v>
      </c>
      <c r="AC419" s="250">
        <f t="shared" si="186"/>
        <v>1100</v>
      </c>
      <c r="AD419" s="329">
        <v>288</v>
      </c>
      <c r="AE419" s="302">
        <v>4800</v>
      </c>
      <c r="AF419" s="321" t="s">
        <v>691</v>
      </c>
      <c r="AG419" s="339">
        <v>40</v>
      </c>
      <c r="AJ419" s="255" t="str">
        <f t="shared" si="176"/>
        <v>HL1212</v>
      </c>
    </row>
    <row r="420" spans="1:36" s="319" customFormat="1" ht="11.25" customHeight="1" thickBot="1" x14ac:dyDescent="0.25">
      <c r="A420" s="1129">
        <v>1</v>
      </c>
      <c r="B420" s="1128" t="s">
        <v>326</v>
      </c>
      <c r="C420" s="320"/>
      <c r="D420" s="916" t="s">
        <v>685</v>
      </c>
      <c r="E420" s="326">
        <v>1</v>
      </c>
      <c r="F420" s="265" t="s">
        <v>186</v>
      </c>
      <c r="G420" s="327">
        <v>20</v>
      </c>
      <c r="H420" s="326">
        <v>103</v>
      </c>
      <c r="I420" s="265">
        <v>7848</v>
      </c>
      <c r="J420" s="242">
        <f>I420/9.81</f>
        <v>800</v>
      </c>
      <c r="K420" s="265" t="s">
        <v>615</v>
      </c>
      <c r="L420" s="265"/>
      <c r="M420" s="327"/>
      <c r="N420" s="320"/>
      <c r="O420" s="328"/>
      <c r="P420" s="328"/>
      <c r="Q420" s="328"/>
      <c r="R420" s="320"/>
      <c r="S420" s="327">
        <v>20.149999999999999</v>
      </c>
      <c r="T420" s="338" t="s">
        <v>326</v>
      </c>
      <c r="U420" s="320" t="s">
        <v>44</v>
      </c>
      <c r="V420" s="320" t="s">
        <v>692</v>
      </c>
      <c r="W420" s="320"/>
      <c r="X420" s="320"/>
      <c r="Y420" s="431">
        <v>43971</v>
      </c>
      <c r="Z420" s="416">
        <f t="shared" si="185"/>
        <v>44336</v>
      </c>
      <c r="AA420" s="320"/>
      <c r="AB420" s="327">
        <v>3</v>
      </c>
      <c r="AC420" s="250">
        <f t="shared" si="186"/>
        <v>1100</v>
      </c>
      <c r="AD420" s="329">
        <v>288</v>
      </c>
      <c r="AE420" s="302">
        <v>4800</v>
      </c>
      <c r="AF420" s="321" t="s">
        <v>693</v>
      </c>
      <c r="AG420" s="339">
        <v>40</v>
      </c>
      <c r="AJ420" s="255" t="str">
        <f t="shared" si="176"/>
        <v>HL1213</v>
      </c>
    </row>
    <row r="421" spans="1:36" s="319" customFormat="1" ht="11.25" customHeight="1" thickBot="1" x14ac:dyDescent="0.25">
      <c r="A421" s="1129">
        <v>1</v>
      </c>
      <c r="B421" s="1128" t="s">
        <v>326</v>
      </c>
      <c r="C421" s="266" t="s">
        <v>50</v>
      </c>
      <c r="D421" s="892" t="s">
        <v>685</v>
      </c>
      <c r="E421" s="256">
        <f>SUM(E417:E420)</f>
        <v>4</v>
      </c>
      <c r="F421" s="240" t="s">
        <v>186</v>
      </c>
      <c r="G421" s="257">
        <v>20</v>
      </c>
      <c r="H421" s="258">
        <v>103</v>
      </c>
      <c r="I421" s="240">
        <v>7848</v>
      </c>
      <c r="J421" s="317">
        <f>I421/9.81</f>
        <v>800</v>
      </c>
      <c r="K421" s="240" t="s">
        <v>615</v>
      </c>
      <c r="L421" s="240"/>
      <c r="M421" s="257"/>
      <c r="N421" s="239"/>
      <c r="O421" s="259"/>
      <c r="P421" s="259"/>
      <c r="Q421" s="259"/>
      <c r="R421" s="239"/>
      <c r="S421" s="340">
        <v>20.16</v>
      </c>
      <c r="T421" s="240" t="s">
        <v>326</v>
      </c>
      <c r="U421" s="239" t="s">
        <v>44</v>
      </c>
      <c r="V421" s="239" t="s">
        <v>694</v>
      </c>
      <c r="W421" s="239" t="s">
        <v>695</v>
      </c>
      <c r="X421" s="634" t="s">
        <v>685</v>
      </c>
      <c r="Y421" s="431">
        <v>43971</v>
      </c>
      <c r="Z421" s="416">
        <f t="shared" si="185"/>
        <v>44336</v>
      </c>
      <c r="AA421" s="239"/>
      <c r="AB421" s="257">
        <v>3</v>
      </c>
      <c r="AC421" s="318"/>
      <c r="AD421" s="261"/>
      <c r="AE421" s="262"/>
      <c r="AF421" s="263"/>
      <c r="AG421" s="263"/>
      <c r="AJ421" s="255" t="str">
        <f t="shared" si="176"/>
        <v>HL1210-1213</v>
      </c>
    </row>
    <row r="422" spans="1:36" s="319" customFormat="1" ht="11.25" customHeight="1" thickBot="1" x14ac:dyDescent="0.25">
      <c r="A422" s="1129"/>
      <c r="B422" s="996"/>
      <c r="C422" s="320"/>
      <c r="D422" s="905"/>
      <c r="E422" s="324"/>
      <c r="F422" s="241"/>
      <c r="G422" s="246"/>
      <c r="H422" s="245"/>
      <c r="I422" s="241"/>
      <c r="J422" s="242"/>
      <c r="K422" s="241"/>
      <c r="L422" s="241"/>
      <c r="M422" s="246"/>
      <c r="N422" s="238"/>
      <c r="O422" s="248"/>
      <c r="P422" s="248"/>
      <c r="Q422" s="248"/>
      <c r="R422" s="238"/>
      <c r="S422" s="327"/>
      <c r="T422" s="241"/>
      <c r="U422" s="238"/>
      <c r="V422" s="238"/>
      <c r="W422" s="238"/>
      <c r="X422" s="804"/>
      <c r="Y422" s="431"/>
      <c r="Z422" s="416" t="s">
        <v>38</v>
      </c>
      <c r="AA422" s="238"/>
      <c r="AB422" s="246"/>
      <c r="AC422" s="316"/>
      <c r="AD422" s="251"/>
      <c r="AE422" s="252"/>
      <c r="AF422" s="254"/>
      <c r="AG422" s="254"/>
      <c r="AJ422" s="255"/>
    </row>
    <row r="423" spans="1:36" s="649" customFormat="1" ht="11.25" customHeight="1" thickBot="1" x14ac:dyDescent="0.35">
      <c r="A423" s="1115">
        <v>1</v>
      </c>
      <c r="B423" s="1122">
        <v>313209</v>
      </c>
      <c r="C423" s="748"/>
      <c r="D423" s="749" t="s">
        <v>696</v>
      </c>
      <c r="E423" s="750">
        <v>1</v>
      </c>
      <c r="F423" s="749" t="s">
        <v>186</v>
      </c>
      <c r="G423" s="751">
        <v>19.420000000000002</v>
      </c>
      <c r="H423" s="750">
        <v>103</v>
      </c>
      <c r="I423" s="749" t="s">
        <v>606</v>
      </c>
      <c r="J423" s="752">
        <f>I423/9.81</f>
        <v>799.69418960244639</v>
      </c>
      <c r="K423" s="749" t="s">
        <v>634</v>
      </c>
      <c r="L423" s="749"/>
      <c r="M423" s="751"/>
      <c r="N423" s="748"/>
      <c r="O423" s="754"/>
      <c r="P423" s="754"/>
      <c r="Q423" s="754"/>
      <c r="R423" s="748"/>
      <c r="S423" s="751">
        <v>19.420000000000002</v>
      </c>
      <c r="T423" s="749" t="s">
        <v>61</v>
      </c>
      <c r="U423" s="748" t="s">
        <v>44</v>
      </c>
      <c r="V423" s="748" t="s">
        <v>697</v>
      </c>
      <c r="W423" s="748"/>
      <c r="X423" s="748"/>
      <c r="Y423" s="643">
        <v>44062</v>
      </c>
      <c r="Z423" s="644">
        <f t="shared" ref="Z423" si="187">Y423+366</f>
        <v>44428</v>
      </c>
      <c r="AA423" s="748"/>
      <c r="AB423" s="751">
        <v>3</v>
      </c>
      <c r="AC423" s="757">
        <f>(G423+AB423*2.5)*AG423</f>
        <v>1325.8100000000002</v>
      </c>
      <c r="AD423" s="758">
        <v>300</v>
      </c>
      <c r="AE423" s="759"/>
      <c r="AF423" s="760" t="s">
        <v>698</v>
      </c>
      <c r="AG423" s="760">
        <v>49.25</v>
      </c>
      <c r="AJ423" s="649" t="str">
        <f>CONCATENATE(U423,AK423,V423)</f>
        <v>HL2105</v>
      </c>
    </row>
    <row r="424" spans="1:36" s="649" customFormat="1" ht="11.25" customHeight="1" thickBot="1" x14ac:dyDescent="0.35">
      <c r="A424" s="1115">
        <v>1</v>
      </c>
      <c r="B424" s="1122">
        <v>313209</v>
      </c>
      <c r="C424" s="748"/>
      <c r="D424" s="749" t="s">
        <v>696</v>
      </c>
      <c r="E424" s="750">
        <v>1</v>
      </c>
      <c r="F424" s="749" t="s">
        <v>186</v>
      </c>
      <c r="G424" s="751">
        <v>19.399999999999999</v>
      </c>
      <c r="H424" s="750">
        <v>103</v>
      </c>
      <c r="I424" s="749" t="s">
        <v>606</v>
      </c>
      <c r="J424" s="752">
        <f>I424/9.81</f>
        <v>799.69418960244639</v>
      </c>
      <c r="K424" s="749" t="s">
        <v>634</v>
      </c>
      <c r="L424" s="749"/>
      <c r="M424" s="751"/>
      <c r="N424" s="748"/>
      <c r="O424" s="754"/>
      <c r="P424" s="754"/>
      <c r="Q424" s="754"/>
      <c r="R424" s="748"/>
      <c r="S424" s="751">
        <v>19.399999999999999</v>
      </c>
      <c r="T424" s="749" t="s">
        <v>61</v>
      </c>
      <c r="U424" s="748" t="s">
        <v>44</v>
      </c>
      <c r="V424" s="748" t="s">
        <v>699</v>
      </c>
      <c r="W424" s="748"/>
      <c r="X424" s="748"/>
      <c r="Y424" s="643">
        <v>44062</v>
      </c>
      <c r="Z424" s="644">
        <f t="shared" ref="Z424:Z425" si="188">Y424+366</f>
        <v>44428</v>
      </c>
      <c r="AA424" s="748"/>
      <c r="AB424" s="751">
        <v>3</v>
      </c>
      <c r="AC424" s="757">
        <f>(G424+AB424*2.5)*AG424</f>
        <v>1324.8249999999998</v>
      </c>
      <c r="AD424" s="758">
        <v>300</v>
      </c>
      <c r="AE424" s="759"/>
      <c r="AF424" s="760" t="s">
        <v>700</v>
      </c>
      <c r="AG424" s="760">
        <v>49.25</v>
      </c>
      <c r="AJ424" s="649" t="str">
        <f>CONCATENATE(U424,AK424,V424)</f>
        <v>HL2106</v>
      </c>
    </row>
    <row r="425" spans="1:36" s="649" customFormat="1" ht="11.25" customHeight="1" thickBot="1" x14ac:dyDescent="0.35">
      <c r="A425" s="1115">
        <v>1</v>
      </c>
      <c r="B425" s="1122">
        <v>313209</v>
      </c>
      <c r="C425" s="761" t="s">
        <v>50</v>
      </c>
      <c r="D425" s="892" t="s">
        <v>696</v>
      </c>
      <c r="E425" s="762">
        <v>2</v>
      </c>
      <c r="F425" s="763" t="s">
        <v>186</v>
      </c>
      <c r="G425" s="764">
        <f>(G423+G424)/E425</f>
        <v>19.41</v>
      </c>
      <c r="H425" s="765">
        <v>103</v>
      </c>
      <c r="I425" s="763" t="s">
        <v>606</v>
      </c>
      <c r="J425" s="766">
        <f>I425/9.81</f>
        <v>799.69418960244639</v>
      </c>
      <c r="K425" s="763" t="s">
        <v>634</v>
      </c>
      <c r="L425" s="763"/>
      <c r="M425" s="764"/>
      <c r="N425" s="761"/>
      <c r="O425" s="768"/>
      <c r="P425" s="768"/>
      <c r="Q425" s="768"/>
      <c r="R425" s="761"/>
      <c r="S425" s="764">
        <f>(S423+S424)/E425</f>
        <v>19.41</v>
      </c>
      <c r="T425" s="763" t="s">
        <v>61</v>
      </c>
      <c r="U425" s="761" t="s">
        <v>44</v>
      </c>
      <c r="V425" s="761" t="s">
        <v>701</v>
      </c>
      <c r="W425" s="761" t="s">
        <v>647</v>
      </c>
      <c r="X425" s="761" t="s">
        <v>268</v>
      </c>
      <c r="Y425" s="643">
        <v>44062</v>
      </c>
      <c r="Z425" s="644">
        <f t="shared" si="188"/>
        <v>44428</v>
      </c>
      <c r="AA425" s="644">
        <f>Z425+1830</f>
        <v>46258</v>
      </c>
      <c r="AB425" s="764">
        <v>3</v>
      </c>
      <c r="AC425" s="769"/>
      <c r="AD425" s="770"/>
      <c r="AE425" s="771"/>
      <c r="AF425" s="772"/>
      <c r="AG425" s="772"/>
      <c r="AJ425" s="649" t="str">
        <f>CONCATENATE(U425,AK425,V425)</f>
        <v>HL2105-2106</v>
      </c>
    </row>
    <row r="426" spans="1:36" ht="11.25" customHeight="1" thickBot="1" x14ac:dyDescent="0.25">
      <c r="A426" s="1129"/>
      <c r="B426" s="995"/>
      <c r="C426" s="238"/>
      <c r="D426" s="909"/>
      <c r="E426" s="324"/>
      <c r="F426" s="241"/>
      <c r="G426" s="246"/>
      <c r="H426" s="245"/>
      <c r="I426" s="241"/>
      <c r="J426" s="247"/>
      <c r="K426" s="241"/>
      <c r="L426" s="241"/>
      <c r="M426" s="246"/>
      <c r="N426" s="238"/>
      <c r="O426" s="248"/>
      <c r="P426" s="248"/>
      <c r="Q426" s="248"/>
      <c r="R426" s="238"/>
      <c r="S426" s="246"/>
      <c r="T426" s="241"/>
      <c r="U426" s="238"/>
      <c r="V426" s="238"/>
      <c r="W426" s="238"/>
      <c r="X426" s="773"/>
      <c r="Y426" s="415"/>
      <c r="Z426" s="417" t="s">
        <v>38</v>
      </c>
      <c r="AA426" s="238"/>
      <c r="AB426" s="246"/>
      <c r="AC426" s="250"/>
      <c r="AD426" s="251"/>
      <c r="AE426" s="252"/>
      <c r="AF426" s="254"/>
      <c r="AG426" s="254"/>
    </row>
    <row r="427" spans="1:36" s="649" customFormat="1" ht="11.25" customHeight="1" thickBot="1" x14ac:dyDescent="0.35">
      <c r="A427" s="1115">
        <v>1</v>
      </c>
      <c r="B427" s="1122">
        <v>307620</v>
      </c>
      <c r="C427" s="748"/>
      <c r="D427" s="749" t="s">
        <v>268</v>
      </c>
      <c r="E427" s="750">
        <v>1</v>
      </c>
      <c r="F427" s="749" t="s">
        <v>186</v>
      </c>
      <c r="G427" s="751">
        <v>18.48</v>
      </c>
      <c r="H427" s="750">
        <v>103</v>
      </c>
      <c r="I427" s="749" t="s">
        <v>606</v>
      </c>
      <c r="J427" s="752">
        <f>I427/9.81</f>
        <v>799.69418960244639</v>
      </c>
      <c r="K427" s="749" t="s">
        <v>634</v>
      </c>
      <c r="L427" s="749"/>
      <c r="M427" s="751"/>
      <c r="N427" s="748"/>
      <c r="O427" s="754"/>
      <c r="P427" s="754"/>
      <c r="Q427" s="754"/>
      <c r="R427" s="748"/>
      <c r="S427" s="751">
        <v>18.48</v>
      </c>
      <c r="T427" s="749" t="s">
        <v>61</v>
      </c>
      <c r="U427" s="748" t="s">
        <v>44</v>
      </c>
      <c r="V427" s="748" t="s">
        <v>702</v>
      </c>
      <c r="W427" s="748"/>
      <c r="X427" s="748"/>
      <c r="Y427" s="643">
        <v>44405</v>
      </c>
      <c r="Z427" s="643">
        <v>44588</v>
      </c>
      <c r="AA427" s="643">
        <v>46414</v>
      </c>
      <c r="AB427" s="751">
        <v>3</v>
      </c>
      <c r="AC427" s="757">
        <f>(G427+AB427*2.5)*AG427</f>
        <v>1279.5150000000001</v>
      </c>
      <c r="AD427" s="758">
        <v>300</v>
      </c>
      <c r="AE427" s="759"/>
      <c r="AF427" s="760" t="s">
        <v>703</v>
      </c>
      <c r="AG427" s="760">
        <v>49.25</v>
      </c>
      <c r="AJ427" s="649" t="str">
        <f>CONCATENATE(U427,AK427,V427)</f>
        <v>HL2095</v>
      </c>
    </row>
    <row r="428" spans="1:36" s="649" customFormat="1" ht="11.25" customHeight="1" thickBot="1" x14ac:dyDescent="0.35">
      <c r="A428" s="1115">
        <v>1</v>
      </c>
      <c r="B428" s="1122">
        <v>307620</v>
      </c>
      <c r="C428" s="761" t="s">
        <v>50</v>
      </c>
      <c r="D428" s="892" t="s">
        <v>268</v>
      </c>
      <c r="E428" s="762">
        <v>1</v>
      </c>
      <c r="F428" s="763" t="s">
        <v>186</v>
      </c>
      <c r="G428" s="764">
        <v>18.48</v>
      </c>
      <c r="H428" s="765">
        <v>103</v>
      </c>
      <c r="I428" s="763" t="s">
        <v>606</v>
      </c>
      <c r="J428" s="766">
        <f>I428/9.81</f>
        <v>799.69418960244639</v>
      </c>
      <c r="K428" s="763" t="s">
        <v>634</v>
      </c>
      <c r="L428" s="763"/>
      <c r="M428" s="764"/>
      <c r="N428" s="761"/>
      <c r="O428" s="768"/>
      <c r="P428" s="768"/>
      <c r="Q428" s="768"/>
      <c r="R428" s="761"/>
      <c r="S428" s="764">
        <v>18.48</v>
      </c>
      <c r="T428" s="763" t="s">
        <v>61</v>
      </c>
      <c r="U428" s="761" t="s">
        <v>44</v>
      </c>
      <c r="V428" s="761" t="s">
        <v>702</v>
      </c>
      <c r="W428" s="761" t="s">
        <v>647</v>
      </c>
      <c r="X428" s="761" t="s">
        <v>268</v>
      </c>
      <c r="Y428" s="643">
        <v>44405</v>
      </c>
      <c r="Z428" s="643">
        <v>44588</v>
      </c>
      <c r="AA428" s="643">
        <v>46414</v>
      </c>
      <c r="AB428" s="764">
        <v>3</v>
      </c>
      <c r="AC428" s="769"/>
      <c r="AD428" s="770"/>
      <c r="AE428" s="771"/>
      <c r="AF428" s="772"/>
      <c r="AG428" s="772"/>
      <c r="AJ428" s="649" t="str">
        <f>CONCATENATE(U428,AK428,V428)</f>
        <v>HL2095</v>
      </c>
    </row>
    <row r="429" spans="1:36" ht="11.25" customHeight="1" thickBot="1" x14ac:dyDescent="0.25">
      <c r="A429" s="1129"/>
      <c r="B429" s="995"/>
      <c r="J429" s="242"/>
      <c r="T429" s="249"/>
      <c r="Y429" s="420"/>
      <c r="Z429" s="416" t="s">
        <v>38</v>
      </c>
      <c r="AA429" s="280"/>
      <c r="AC429" s="316"/>
      <c r="AD429" s="336"/>
      <c r="AE429" s="252"/>
      <c r="AF429" s="337"/>
      <c r="AG429" s="337"/>
      <c r="AJ429" s="255" t="str">
        <f t="shared" si="176"/>
        <v/>
      </c>
    </row>
    <row r="430" spans="1:36" ht="11.25" customHeight="1" thickBot="1" x14ac:dyDescent="0.25">
      <c r="A430" s="1115">
        <v>1</v>
      </c>
      <c r="B430" s="1044">
        <v>290035</v>
      </c>
      <c r="C430" s="238"/>
      <c r="D430" s="904" t="s">
        <v>704</v>
      </c>
      <c r="E430" s="245">
        <v>1</v>
      </c>
      <c r="F430" s="241" t="s">
        <v>186</v>
      </c>
      <c r="G430" s="246">
        <v>15</v>
      </c>
      <c r="H430" s="245">
        <v>103</v>
      </c>
      <c r="I430" s="241">
        <v>7848</v>
      </c>
      <c r="J430" s="242">
        <f>I430/9.81</f>
        <v>800</v>
      </c>
      <c r="K430" s="241" t="s">
        <v>615</v>
      </c>
      <c r="L430" s="241"/>
      <c r="M430" s="246"/>
      <c r="N430" s="238"/>
      <c r="O430" s="248"/>
      <c r="P430" s="248"/>
      <c r="Q430" s="248"/>
      <c r="R430" s="238"/>
      <c r="S430" s="246">
        <v>14.85</v>
      </c>
      <c r="T430" s="249" t="s">
        <v>61</v>
      </c>
      <c r="U430" s="238" t="s">
        <v>44</v>
      </c>
      <c r="V430" s="238" t="s">
        <v>705</v>
      </c>
      <c r="W430" s="238" t="s">
        <v>135</v>
      </c>
      <c r="X430" s="238"/>
      <c r="Y430" s="431">
        <v>44300</v>
      </c>
      <c r="Z430" s="416">
        <f t="shared" ref="Z430:Z434" si="189">Y430+365</f>
        <v>44665</v>
      </c>
      <c r="AA430" s="238"/>
      <c r="AB430" s="246">
        <v>3</v>
      </c>
      <c r="AC430" s="250">
        <f t="shared" ref="AC430:AC433" si="190">(G430+AB430*2.5)*AG430</f>
        <v>900</v>
      </c>
      <c r="AD430" s="251">
        <v>290</v>
      </c>
      <c r="AE430" s="252">
        <v>4120</v>
      </c>
      <c r="AF430" s="253" t="s">
        <v>706</v>
      </c>
      <c r="AG430" s="254">
        <v>40</v>
      </c>
      <c r="AJ430" s="255" t="str">
        <f t="shared" si="176"/>
        <v>HL945</v>
      </c>
    </row>
    <row r="431" spans="1:36" ht="11.25" customHeight="1" thickBot="1" x14ac:dyDescent="0.25">
      <c r="A431" s="1115">
        <v>1</v>
      </c>
      <c r="B431" s="1044">
        <v>290035</v>
      </c>
      <c r="C431" s="238"/>
      <c r="D431" s="904" t="s">
        <v>704</v>
      </c>
      <c r="E431" s="245">
        <v>1</v>
      </c>
      <c r="F431" s="241" t="s">
        <v>186</v>
      </c>
      <c r="G431" s="246">
        <v>15</v>
      </c>
      <c r="H431" s="245">
        <v>103</v>
      </c>
      <c r="I431" s="241">
        <v>7848</v>
      </c>
      <c r="J431" s="242">
        <f>I431/9.81</f>
        <v>800</v>
      </c>
      <c r="K431" s="241" t="s">
        <v>615</v>
      </c>
      <c r="L431" s="241"/>
      <c r="M431" s="246"/>
      <c r="N431" s="238"/>
      <c r="O431" s="248"/>
      <c r="P431" s="248"/>
      <c r="Q431" s="248"/>
      <c r="R431" s="238"/>
      <c r="S431" s="246">
        <v>14.83</v>
      </c>
      <c r="T431" s="249" t="s">
        <v>61</v>
      </c>
      <c r="U431" s="238" t="s">
        <v>44</v>
      </c>
      <c r="V431" s="238" t="s">
        <v>707</v>
      </c>
      <c r="W431" s="238" t="s">
        <v>135</v>
      </c>
      <c r="X431" s="238"/>
      <c r="Y431" s="431">
        <v>44300</v>
      </c>
      <c r="Z431" s="416">
        <f t="shared" si="189"/>
        <v>44665</v>
      </c>
      <c r="AA431" s="238"/>
      <c r="AB431" s="246">
        <v>3</v>
      </c>
      <c r="AC431" s="250">
        <f t="shared" si="190"/>
        <v>900</v>
      </c>
      <c r="AD431" s="251">
        <v>290</v>
      </c>
      <c r="AE431" s="252">
        <v>4120</v>
      </c>
      <c r="AF431" s="253" t="s">
        <v>708</v>
      </c>
      <c r="AG431" s="254">
        <v>40</v>
      </c>
      <c r="AJ431" s="255" t="str">
        <f t="shared" si="176"/>
        <v>HL946</v>
      </c>
    </row>
    <row r="432" spans="1:36" ht="11.25" customHeight="1" thickBot="1" x14ac:dyDescent="0.25">
      <c r="A432" s="1115">
        <v>1</v>
      </c>
      <c r="B432" s="1044">
        <v>290035</v>
      </c>
      <c r="C432" s="238"/>
      <c r="D432" s="904" t="s">
        <v>704</v>
      </c>
      <c r="E432" s="245">
        <v>1</v>
      </c>
      <c r="F432" s="241" t="s">
        <v>186</v>
      </c>
      <c r="G432" s="246">
        <v>15</v>
      </c>
      <c r="H432" s="245">
        <v>103</v>
      </c>
      <c r="I432" s="241">
        <v>7848</v>
      </c>
      <c r="J432" s="242">
        <f>I432/9.81</f>
        <v>800</v>
      </c>
      <c r="K432" s="241" t="s">
        <v>615</v>
      </c>
      <c r="L432" s="241"/>
      <c r="M432" s="246"/>
      <c r="N432" s="238"/>
      <c r="O432" s="248"/>
      <c r="P432" s="248"/>
      <c r="Q432" s="248"/>
      <c r="R432" s="238"/>
      <c r="S432" s="246">
        <v>14.83</v>
      </c>
      <c r="T432" s="249" t="s">
        <v>61</v>
      </c>
      <c r="U432" s="238" t="s">
        <v>44</v>
      </c>
      <c r="V432" s="238" t="s">
        <v>709</v>
      </c>
      <c r="W432" s="238" t="s">
        <v>135</v>
      </c>
      <c r="X432" s="238"/>
      <c r="Y432" s="431">
        <v>44300</v>
      </c>
      <c r="Z432" s="416">
        <f t="shared" si="189"/>
        <v>44665</v>
      </c>
      <c r="AA432" s="238"/>
      <c r="AB432" s="246">
        <v>3</v>
      </c>
      <c r="AC432" s="250">
        <f t="shared" si="190"/>
        <v>900</v>
      </c>
      <c r="AD432" s="251">
        <v>290</v>
      </c>
      <c r="AE432" s="252">
        <v>4120</v>
      </c>
      <c r="AF432" s="253" t="s">
        <v>710</v>
      </c>
      <c r="AG432" s="254">
        <v>40</v>
      </c>
      <c r="AJ432" s="255" t="str">
        <f t="shared" si="176"/>
        <v>HL947</v>
      </c>
    </row>
    <row r="433" spans="1:36" ht="11.25" customHeight="1" thickBot="1" x14ac:dyDescent="0.25">
      <c r="A433" s="1115">
        <v>1</v>
      </c>
      <c r="B433" s="1044">
        <v>290035</v>
      </c>
      <c r="C433" s="238"/>
      <c r="D433" s="904" t="s">
        <v>704</v>
      </c>
      <c r="E433" s="245">
        <v>1</v>
      </c>
      <c r="F433" s="241" t="s">
        <v>186</v>
      </c>
      <c r="G433" s="246">
        <v>15</v>
      </c>
      <c r="H433" s="245">
        <v>103</v>
      </c>
      <c r="I433" s="241">
        <v>7848</v>
      </c>
      <c r="J433" s="242">
        <f>I433/9.81</f>
        <v>800</v>
      </c>
      <c r="K433" s="241" t="s">
        <v>615</v>
      </c>
      <c r="L433" s="241"/>
      <c r="M433" s="246"/>
      <c r="N433" s="238"/>
      <c r="O433" s="248"/>
      <c r="P433" s="248"/>
      <c r="Q433" s="248"/>
      <c r="R433" s="238"/>
      <c r="S433" s="246">
        <v>14.85</v>
      </c>
      <c r="T433" s="249" t="s">
        <v>61</v>
      </c>
      <c r="U433" s="238" t="s">
        <v>44</v>
      </c>
      <c r="V433" s="238" t="s">
        <v>711</v>
      </c>
      <c r="W433" s="238" t="s">
        <v>135</v>
      </c>
      <c r="X433" s="238"/>
      <c r="Y433" s="431">
        <v>44300</v>
      </c>
      <c r="Z433" s="416">
        <f t="shared" si="189"/>
        <v>44665</v>
      </c>
      <c r="AA433" s="238"/>
      <c r="AB433" s="246">
        <v>3</v>
      </c>
      <c r="AC433" s="250">
        <f t="shared" si="190"/>
        <v>900</v>
      </c>
      <c r="AD433" s="251">
        <v>290</v>
      </c>
      <c r="AE433" s="252">
        <v>4120</v>
      </c>
      <c r="AF433" s="253" t="s">
        <v>712</v>
      </c>
      <c r="AG433" s="254">
        <v>40</v>
      </c>
      <c r="AJ433" s="255" t="str">
        <f t="shared" si="176"/>
        <v>HL948</v>
      </c>
    </row>
    <row r="434" spans="1:36" s="319" customFormat="1" ht="11.25" customHeight="1" thickBot="1" x14ac:dyDescent="0.25">
      <c r="A434" s="1115">
        <v>1</v>
      </c>
      <c r="B434" s="1044">
        <v>290035</v>
      </c>
      <c r="C434" s="266" t="s">
        <v>50</v>
      </c>
      <c r="D434" s="892" t="s">
        <v>704</v>
      </c>
      <c r="E434" s="256">
        <f>SUM(E430:E433)</f>
        <v>4</v>
      </c>
      <c r="F434" s="240" t="s">
        <v>186</v>
      </c>
      <c r="G434" s="257">
        <v>15</v>
      </c>
      <c r="H434" s="258">
        <v>103</v>
      </c>
      <c r="I434" s="240">
        <v>7848</v>
      </c>
      <c r="J434" s="317">
        <f>I434/9.81</f>
        <v>800</v>
      </c>
      <c r="K434" s="240" t="s">
        <v>615</v>
      </c>
      <c r="L434" s="240"/>
      <c r="M434" s="257"/>
      <c r="N434" s="239"/>
      <c r="O434" s="259"/>
      <c r="P434" s="259"/>
      <c r="Q434" s="259"/>
      <c r="R434" s="239"/>
      <c r="S434" s="257">
        <f>(S432+S433+S430+S431)/E434</f>
        <v>14.84</v>
      </c>
      <c r="T434" s="240" t="s">
        <v>61</v>
      </c>
      <c r="U434" s="239" t="s">
        <v>44</v>
      </c>
      <c r="V434" s="239" t="s">
        <v>713</v>
      </c>
      <c r="W434" s="239"/>
      <c r="X434" s="634">
        <v>1327</v>
      </c>
      <c r="Y434" s="431">
        <v>44300</v>
      </c>
      <c r="Z434" s="416">
        <f t="shared" si="189"/>
        <v>44665</v>
      </c>
      <c r="AA434" s="239"/>
      <c r="AB434" s="257">
        <v>3</v>
      </c>
      <c r="AC434" s="318"/>
      <c r="AD434" s="261"/>
      <c r="AE434" s="262"/>
      <c r="AF434" s="263"/>
      <c r="AG434" s="263"/>
      <c r="AJ434" s="255" t="str">
        <f t="shared" si="176"/>
        <v>HL945-948</v>
      </c>
    </row>
    <row r="435" spans="1:36" s="319" customFormat="1" ht="11.25" customHeight="1" thickBot="1" x14ac:dyDescent="0.25">
      <c r="A435" s="1129"/>
      <c r="B435" s="1002"/>
      <c r="C435" s="320"/>
      <c r="D435" s="905"/>
      <c r="E435" s="324"/>
      <c r="F435" s="241"/>
      <c r="G435" s="246"/>
      <c r="H435" s="245"/>
      <c r="I435" s="241"/>
      <c r="J435" s="242"/>
      <c r="K435" s="241"/>
      <c r="L435" s="241"/>
      <c r="M435" s="246"/>
      <c r="N435" s="238"/>
      <c r="O435" s="248"/>
      <c r="P435" s="248"/>
      <c r="Q435" s="248"/>
      <c r="R435" s="238"/>
      <c r="S435" s="246"/>
      <c r="T435" s="241"/>
      <c r="U435" s="238"/>
      <c r="V435" s="238"/>
      <c r="W435" s="238"/>
      <c r="X435" s="804"/>
      <c r="Y435" s="415"/>
      <c r="Z435" s="416" t="s">
        <v>38</v>
      </c>
      <c r="AA435" s="238"/>
      <c r="AB435" s="246"/>
      <c r="AC435" s="316"/>
      <c r="AD435" s="251"/>
      <c r="AE435" s="252"/>
      <c r="AF435" s="254"/>
      <c r="AG435" s="254"/>
      <c r="AJ435" s="255" t="str">
        <f t="shared" si="176"/>
        <v/>
      </c>
    </row>
    <row r="436" spans="1:36" ht="11.25" customHeight="1" thickBot="1" x14ac:dyDescent="0.25">
      <c r="A436" s="1129">
        <v>1</v>
      </c>
      <c r="B436" s="1128" t="s">
        <v>326</v>
      </c>
      <c r="C436" s="238"/>
      <c r="D436" s="904" t="s">
        <v>714</v>
      </c>
      <c r="E436" s="245">
        <v>1</v>
      </c>
      <c r="F436" s="241" t="s">
        <v>186</v>
      </c>
      <c r="G436" s="246">
        <v>12.5</v>
      </c>
      <c r="H436" s="245">
        <v>103</v>
      </c>
      <c r="I436" s="241">
        <v>7848</v>
      </c>
      <c r="J436" s="242">
        <f>I436/9.81</f>
        <v>800</v>
      </c>
      <c r="K436" s="241" t="s">
        <v>615</v>
      </c>
      <c r="L436" s="241"/>
      <c r="M436" s="246"/>
      <c r="N436" s="238"/>
      <c r="O436" s="248"/>
      <c r="P436" s="248"/>
      <c r="Q436" s="248"/>
      <c r="R436" s="238"/>
      <c r="S436" s="246">
        <v>12.35</v>
      </c>
      <c r="T436" s="249" t="s">
        <v>326</v>
      </c>
      <c r="U436" s="238" t="s">
        <v>44</v>
      </c>
      <c r="V436" s="238" t="s">
        <v>715</v>
      </c>
      <c r="W436" s="238"/>
      <c r="X436" s="238"/>
      <c r="Y436" s="431">
        <v>43971</v>
      </c>
      <c r="Z436" s="416">
        <f t="shared" ref="Z436:Z440" si="191">Y436+365</f>
        <v>44336</v>
      </c>
      <c r="AA436" s="238"/>
      <c r="AB436" s="246">
        <v>3</v>
      </c>
      <c r="AC436" s="250">
        <f t="shared" ref="AC436:AC439" si="192">(G436+AB436*2.5)*AG436</f>
        <v>800</v>
      </c>
      <c r="AD436" s="251">
        <v>290</v>
      </c>
      <c r="AE436" s="252">
        <v>3853</v>
      </c>
      <c r="AF436" s="253" t="s">
        <v>716</v>
      </c>
      <c r="AG436" s="254">
        <v>40</v>
      </c>
      <c r="AJ436" s="255" t="str">
        <f t="shared" si="176"/>
        <v>HL941</v>
      </c>
    </row>
    <row r="437" spans="1:36" ht="11.25" customHeight="1" thickBot="1" x14ac:dyDescent="0.25">
      <c r="A437" s="1129">
        <v>1</v>
      </c>
      <c r="B437" s="1128" t="s">
        <v>326</v>
      </c>
      <c r="C437" s="238"/>
      <c r="D437" s="904" t="s">
        <v>714</v>
      </c>
      <c r="E437" s="245">
        <v>1</v>
      </c>
      <c r="F437" s="241" t="s">
        <v>186</v>
      </c>
      <c r="G437" s="246">
        <v>12.5</v>
      </c>
      <c r="H437" s="245">
        <v>103</v>
      </c>
      <c r="I437" s="241">
        <v>7848</v>
      </c>
      <c r="J437" s="242">
        <f>I437/9.81</f>
        <v>800</v>
      </c>
      <c r="K437" s="241" t="s">
        <v>615</v>
      </c>
      <c r="L437" s="241"/>
      <c r="M437" s="246"/>
      <c r="N437" s="238"/>
      <c r="O437" s="248"/>
      <c r="P437" s="248"/>
      <c r="Q437" s="248"/>
      <c r="R437" s="238"/>
      <c r="S437" s="246">
        <v>12.33</v>
      </c>
      <c r="T437" s="249" t="s">
        <v>326</v>
      </c>
      <c r="U437" s="238" t="s">
        <v>44</v>
      </c>
      <c r="V437" s="238" t="s">
        <v>717</v>
      </c>
      <c r="W437" s="238"/>
      <c r="X437" s="238"/>
      <c r="Y437" s="431">
        <v>43971</v>
      </c>
      <c r="Z437" s="416">
        <f t="shared" si="191"/>
        <v>44336</v>
      </c>
      <c r="AA437" s="238"/>
      <c r="AB437" s="246">
        <v>3</v>
      </c>
      <c r="AC437" s="250">
        <f t="shared" si="192"/>
        <v>800</v>
      </c>
      <c r="AD437" s="251">
        <v>290</v>
      </c>
      <c r="AE437" s="252">
        <v>3853</v>
      </c>
      <c r="AF437" s="253" t="s">
        <v>718</v>
      </c>
      <c r="AG437" s="254">
        <v>40</v>
      </c>
      <c r="AJ437" s="255" t="str">
        <f t="shared" si="176"/>
        <v>HL942</v>
      </c>
    </row>
    <row r="438" spans="1:36" ht="11.25" customHeight="1" thickBot="1" x14ac:dyDescent="0.25">
      <c r="A438" s="1129">
        <v>1</v>
      </c>
      <c r="B438" s="1128" t="s">
        <v>326</v>
      </c>
      <c r="C438" s="238"/>
      <c r="D438" s="904" t="s">
        <v>714</v>
      </c>
      <c r="E438" s="245">
        <v>1</v>
      </c>
      <c r="F438" s="241" t="s">
        <v>186</v>
      </c>
      <c r="G438" s="246">
        <v>12.5</v>
      </c>
      <c r="H438" s="245">
        <v>103</v>
      </c>
      <c r="I438" s="241">
        <v>7848</v>
      </c>
      <c r="J438" s="242">
        <f>I438/9.81</f>
        <v>800</v>
      </c>
      <c r="K438" s="241" t="s">
        <v>615</v>
      </c>
      <c r="L438" s="241"/>
      <c r="M438" s="246"/>
      <c r="N438" s="238"/>
      <c r="O438" s="248"/>
      <c r="P438" s="248"/>
      <c r="Q438" s="248"/>
      <c r="R438" s="238"/>
      <c r="S438" s="246">
        <v>12.36</v>
      </c>
      <c r="T438" s="249" t="s">
        <v>326</v>
      </c>
      <c r="U438" s="238" t="s">
        <v>44</v>
      </c>
      <c r="V438" s="238" t="s">
        <v>719</v>
      </c>
      <c r="W438" s="238"/>
      <c r="X438" s="238"/>
      <c r="Y438" s="431">
        <v>43971</v>
      </c>
      <c r="Z438" s="416">
        <f t="shared" si="191"/>
        <v>44336</v>
      </c>
      <c r="AA438" s="238"/>
      <c r="AB438" s="246">
        <v>3</v>
      </c>
      <c r="AC438" s="250">
        <f t="shared" si="192"/>
        <v>800</v>
      </c>
      <c r="AD438" s="251">
        <v>290</v>
      </c>
      <c r="AE438" s="252">
        <v>3853</v>
      </c>
      <c r="AF438" s="253" t="s">
        <v>720</v>
      </c>
      <c r="AG438" s="254">
        <v>40</v>
      </c>
      <c r="AJ438" s="255" t="str">
        <f t="shared" si="176"/>
        <v>HL943</v>
      </c>
    </row>
    <row r="439" spans="1:36" ht="11.25" customHeight="1" thickBot="1" x14ac:dyDescent="0.25">
      <c r="A439" s="1129">
        <v>1</v>
      </c>
      <c r="B439" s="1128" t="s">
        <v>326</v>
      </c>
      <c r="C439" s="238"/>
      <c r="D439" s="904" t="s">
        <v>714</v>
      </c>
      <c r="E439" s="245">
        <v>1</v>
      </c>
      <c r="F439" s="241" t="s">
        <v>186</v>
      </c>
      <c r="G439" s="246">
        <v>12.5</v>
      </c>
      <c r="H439" s="245">
        <v>103</v>
      </c>
      <c r="I439" s="241">
        <v>7848</v>
      </c>
      <c r="J439" s="242">
        <f>I439/9.81</f>
        <v>800</v>
      </c>
      <c r="K439" s="241" t="s">
        <v>615</v>
      </c>
      <c r="L439" s="241"/>
      <c r="M439" s="246"/>
      <c r="N439" s="238"/>
      <c r="O439" s="248"/>
      <c r="P439" s="248"/>
      <c r="Q439" s="248"/>
      <c r="R439" s="238"/>
      <c r="S439" s="246">
        <v>12.34</v>
      </c>
      <c r="T439" s="249" t="s">
        <v>326</v>
      </c>
      <c r="U439" s="238" t="s">
        <v>44</v>
      </c>
      <c r="V439" s="238" t="s">
        <v>721</v>
      </c>
      <c r="W439" s="238"/>
      <c r="X439" s="238"/>
      <c r="Y439" s="431">
        <v>43971</v>
      </c>
      <c r="Z439" s="416">
        <f t="shared" si="191"/>
        <v>44336</v>
      </c>
      <c r="AA439" s="238"/>
      <c r="AB439" s="246">
        <v>3</v>
      </c>
      <c r="AC439" s="250">
        <f t="shared" si="192"/>
        <v>800</v>
      </c>
      <c r="AD439" s="251">
        <v>290</v>
      </c>
      <c r="AE439" s="252">
        <v>3853</v>
      </c>
      <c r="AF439" s="253" t="s">
        <v>722</v>
      </c>
      <c r="AG439" s="254">
        <v>40</v>
      </c>
      <c r="AJ439" s="255" t="str">
        <f t="shared" si="176"/>
        <v>HL944</v>
      </c>
    </row>
    <row r="440" spans="1:36" s="319" customFormat="1" ht="11.25" customHeight="1" thickBot="1" x14ac:dyDescent="0.25">
      <c r="A440" s="1129">
        <v>1</v>
      </c>
      <c r="B440" s="1128" t="s">
        <v>326</v>
      </c>
      <c r="C440" s="266" t="s">
        <v>50</v>
      </c>
      <c r="D440" s="892" t="s">
        <v>714</v>
      </c>
      <c r="E440" s="256">
        <f>SUM(E436:E439)</f>
        <v>4</v>
      </c>
      <c r="F440" s="240" t="s">
        <v>186</v>
      </c>
      <c r="G440" s="257">
        <v>12.5</v>
      </c>
      <c r="H440" s="258">
        <v>103</v>
      </c>
      <c r="I440" s="240">
        <v>7848</v>
      </c>
      <c r="J440" s="317">
        <f>I440/9.81</f>
        <v>800</v>
      </c>
      <c r="K440" s="240" t="s">
        <v>615</v>
      </c>
      <c r="L440" s="240"/>
      <c r="M440" s="257"/>
      <c r="N440" s="239"/>
      <c r="O440" s="259"/>
      <c r="P440" s="259"/>
      <c r="Q440" s="259"/>
      <c r="R440" s="239"/>
      <c r="S440" s="257">
        <f>(S438+S439+S436+S437)/E440</f>
        <v>12.344999999999999</v>
      </c>
      <c r="T440" s="240" t="s">
        <v>326</v>
      </c>
      <c r="U440" s="239" t="s">
        <v>44</v>
      </c>
      <c r="V440" s="239" t="s">
        <v>723</v>
      </c>
      <c r="W440" s="817"/>
      <c r="X440" s="634">
        <v>1326</v>
      </c>
      <c r="Y440" s="431">
        <v>43971</v>
      </c>
      <c r="Z440" s="416">
        <f t="shared" si="191"/>
        <v>44336</v>
      </c>
      <c r="AA440" s="239"/>
      <c r="AB440" s="257">
        <v>3</v>
      </c>
      <c r="AC440" s="318"/>
      <c r="AD440" s="261"/>
      <c r="AE440" s="262"/>
      <c r="AF440" s="263"/>
      <c r="AG440" s="263"/>
      <c r="AJ440" s="255" t="str">
        <f t="shared" si="176"/>
        <v>HL941-944</v>
      </c>
    </row>
    <row r="441" spans="1:36" s="319" customFormat="1" ht="11.25" customHeight="1" thickBot="1" x14ac:dyDescent="0.25">
      <c r="A441" s="1129"/>
      <c r="B441" s="995"/>
      <c r="C441" s="320"/>
      <c r="D441" s="905"/>
      <c r="E441" s="324"/>
      <c r="F441" s="241"/>
      <c r="G441" s="246"/>
      <c r="H441" s="245"/>
      <c r="I441" s="241"/>
      <c r="J441" s="242"/>
      <c r="K441" s="241"/>
      <c r="L441" s="241"/>
      <c r="M441" s="246"/>
      <c r="N441" s="238"/>
      <c r="O441" s="248"/>
      <c r="P441" s="248"/>
      <c r="Q441" s="248"/>
      <c r="R441" s="238"/>
      <c r="S441" s="246"/>
      <c r="T441" s="241"/>
      <c r="U441" s="238"/>
      <c r="V441" s="238"/>
      <c r="W441" s="807"/>
      <c r="X441" s="804"/>
      <c r="Y441" s="415"/>
      <c r="Z441" s="416" t="s">
        <v>38</v>
      </c>
      <c r="AA441" s="238"/>
      <c r="AB441" s="246"/>
      <c r="AC441" s="316"/>
      <c r="AD441" s="251"/>
      <c r="AE441" s="252"/>
      <c r="AF441" s="254"/>
      <c r="AG441" s="254"/>
      <c r="AJ441" s="255"/>
    </row>
    <row r="442" spans="1:36" s="649" customFormat="1" ht="11.25" customHeight="1" thickBot="1" x14ac:dyDescent="0.35">
      <c r="A442" s="1115">
        <v>1</v>
      </c>
      <c r="B442" s="1113">
        <v>307616</v>
      </c>
      <c r="C442" s="748"/>
      <c r="D442" s="749" t="s">
        <v>312</v>
      </c>
      <c r="E442" s="750">
        <v>1</v>
      </c>
      <c r="F442" s="749" t="s">
        <v>186</v>
      </c>
      <c r="G442" s="751">
        <v>10.96</v>
      </c>
      <c r="H442" s="750">
        <v>103</v>
      </c>
      <c r="I442" s="749" t="s">
        <v>633</v>
      </c>
      <c r="J442" s="752">
        <f>I442/9.81</f>
        <v>819.57186544342505</v>
      </c>
      <c r="K442" s="749" t="s">
        <v>634</v>
      </c>
      <c r="L442" s="749"/>
      <c r="M442" s="751"/>
      <c r="N442" s="748"/>
      <c r="O442" s="754"/>
      <c r="P442" s="754"/>
      <c r="Q442" s="754"/>
      <c r="R442" s="748"/>
      <c r="S442" s="751">
        <v>10.96</v>
      </c>
      <c r="T442" s="749" t="s">
        <v>61</v>
      </c>
      <c r="U442" s="748" t="s">
        <v>44</v>
      </c>
      <c r="V442" s="748" t="s">
        <v>724</v>
      </c>
      <c r="W442" s="748"/>
      <c r="X442" s="748"/>
      <c r="Y442" s="643">
        <v>44405</v>
      </c>
      <c r="Z442" s="643">
        <v>44588</v>
      </c>
      <c r="AA442" s="643">
        <v>46414</v>
      </c>
      <c r="AB442" s="751">
        <v>3</v>
      </c>
      <c r="AC442" s="757">
        <f>(G442+AB442*2.5)*AG442</f>
        <v>909.15500000000009</v>
      </c>
      <c r="AD442" s="758">
        <v>287.5</v>
      </c>
      <c r="AE442" s="759"/>
      <c r="AF442" s="760" t="s">
        <v>725</v>
      </c>
      <c r="AG442" s="760">
        <v>49.25</v>
      </c>
      <c r="AJ442" s="649" t="str">
        <f>CONCATENATE(U442,AK442,V442)</f>
        <v>HL2092</v>
      </c>
    </row>
    <row r="443" spans="1:36" s="649" customFormat="1" ht="11.25" customHeight="1" thickBot="1" x14ac:dyDescent="0.35">
      <c r="A443" s="1115">
        <v>1</v>
      </c>
      <c r="B443" s="1113">
        <v>307616</v>
      </c>
      <c r="C443" s="761" t="s">
        <v>50</v>
      </c>
      <c r="D443" s="892" t="s">
        <v>312</v>
      </c>
      <c r="E443" s="762">
        <v>1</v>
      </c>
      <c r="F443" s="763" t="s">
        <v>186</v>
      </c>
      <c r="G443" s="764">
        <v>10.96</v>
      </c>
      <c r="H443" s="765">
        <v>103</v>
      </c>
      <c r="I443" s="763" t="s">
        <v>633</v>
      </c>
      <c r="J443" s="766">
        <f>I443/9.81</f>
        <v>819.57186544342505</v>
      </c>
      <c r="K443" s="763" t="s">
        <v>634</v>
      </c>
      <c r="L443" s="763"/>
      <c r="M443" s="764"/>
      <c r="N443" s="761"/>
      <c r="O443" s="768"/>
      <c r="P443" s="768"/>
      <c r="Q443" s="768"/>
      <c r="R443" s="761"/>
      <c r="S443" s="764">
        <v>10.96</v>
      </c>
      <c r="T443" s="763" t="s">
        <v>61</v>
      </c>
      <c r="U443" s="761" t="s">
        <v>44</v>
      </c>
      <c r="V443" s="761" t="s">
        <v>724</v>
      </c>
      <c r="W443" s="761" t="s">
        <v>640</v>
      </c>
      <c r="X443" s="761" t="s">
        <v>312</v>
      </c>
      <c r="Y443" s="643">
        <v>44405</v>
      </c>
      <c r="Z443" s="643">
        <v>44588</v>
      </c>
      <c r="AA443" s="643">
        <v>46414</v>
      </c>
      <c r="AB443" s="764">
        <v>3</v>
      </c>
      <c r="AC443" s="769"/>
      <c r="AD443" s="770"/>
      <c r="AE443" s="771"/>
      <c r="AF443" s="772"/>
      <c r="AG443" s="772"/>
      <c r="AJ443" s="649" t="str">
        <f>CONCATENATE(U443,AK443,V443)</f>
        <v>HL2092</v>
      </c>
    </row>
    <row r="444" spans="1:36" s="319" customFormat="1" ht="11.25" customHeight="1" thickBot="1" x14ac:dyDescent="0.25">
      <c r="A444" s="1129"/>
      <c r="B444" s="1112"/>
      <c r="C444" s="320"/>
      <c r="D444" s="905"/>
      <c r="E444" s="324"/>
      <c r="F444" s="241"/>
      <c r="G444" s="246"/>
      <c r="H444" s="245"/>
      <c r="I444" s="241"/>
      <c r="J444" s="242"/>
      <c r="K444" s="241"/>
      <c r="L444" s="241"/>
      <c r="M444" s="246"/>
      <c r="N444" s="238"/>
      <c r="O444" s="248"/>
      <c r="P444" s="248"/>
      <c r="Q444" s="248"/>
      <c r="R444" s="238"/>
      <c r="S444" s="246"/>
      <c r="T444" s="241"/>
      <c r="U444" s="238"/>
      <c r="V444" s="238"/>
      <c r="W444" s="807"/>
      <c r="X444" s="804"/>
      <c r="Y444" s="415"/>
      <c r="Z444" s="416" t="s">
        <v>38</v>
      </c>
      <c r="AA444" s="238"/>
      <c r="AB444" s="246"/>
      <c r="AC444" s="316"/>
      <c r="AD444" s="251"/>
      <c r="AE444" s="252"/>
      <c r="AF444" s="254"/>
      <c r="AG444" s="254"/>
      <c r="AJ444" s="255"/>
    </row>
    <row r="445" spans="1:36" s="649" customFormat="1" ht="11.25" customHeight="1" thickBot="1" x14ac:dyDescent="0.35">
      <c r="A445" s="1115">
        <v>1</v>
      </c>
      <c r="B445" s="1113">
        <v>307885</v>
      </c>
      <c r="C445" s="748"/>
      <c r="D445" s="749" t="s">
        <v>726</v>
      </c>
      <c r="E445" s="750">
        <v>1</v>
      </c>
      <c r="F445" s="749" t="s">
        <v>186</v>
      </c>
      <c r="G445" s="751">
        <v>10.8</v>
      </c>
      <c r="H445" s="750">
        <v>103</v>
      </c>
      <c r="I445" s="749" t="s">
        <v>633</v>
      </c>
      <c r="J445" s="752">
        <f>I445/9.81</f>
        <v>819.57186544342505</v>
      </c>
      <c r="K445" s="749" t="s">
        <v>634</v>
      </c>
      <c r="L445" s="749"/>
      <c r="M445" s="751"/>
      <c r="N445" s="748"/>
      <c r="O445" s="754"/>
      <c r="P445" s="754"/>
      <c r="Q445" s="754"/>
      <c r="R445" s="748"/>
      <c r="S445" s="751">
        <v>10.8</v>
      </c>
      <c r="T445" s="749" t="s">
        <v>61</v>
      </c>
      <c r="U445" s="748" t="s">
        <v>44</v>
      </c>
      <c r="V445" s="748" t="s">
        <v>727</v>
      </c>
      <c r="W445" s="748"/>
      <c r="X445" s="748"/>
      <c r="Y445" s="643">
        <v>44405</v>
      </c>
      <c r="Z445" s="643">
        <v>44588</v>
      </c>
      <c r="AA445" s="643">
        <v>46414</v>
      </c>
      <c r="AB445" s="751">
        <v>3</v>
      </c>
      <c r="AC445" s="757">
        <f>(G445+AB445*2.5)*AG445</f>
        <v>901.27500000000009</v>
      </c>
      <c r="AD445" s="758">
        <v>287.5</v>
      </c>
      <c r="AE445" s="759"/>
      <c r="AF445" s="760" t="s">
        <v>728</v>
      </c>
      <c r="AG445" s="760">
        <v>49.25</v>
      </c>
      <c r="AJ445" s="649" t="str">
        <f>CONCATENATE(U445,AK445,V445)</f>
        <v>HL2087</v>
      </c>
    </row>
    <row r="446" spans="1:36" s="649" customFormat="1" ht="11.25" customHeight="1" thickBot="1" x14ac:dyDescent="0.35">
      <c r="A446" s="1115">
        <v>1</v>
      </c>
      <c r="B446" s="1113">
        <v>307885</v>
      </c>
      <c r="C446" s="761" t="s">
        <v>50</v>
      </c>
      <c r="D446" s="892" t="s">
        <v>726</v>
      </c>
      <c r="E446" s="762">
        <v>1</v>
      </c>
      <c r="F446" s="763" t="s">
        <v>186</v>
      </c>
      <c r="G446" s="764">
        <v>10.8</v>
      </c>
      <c r="H446" s="765">
        <v>103</v>
      </c>
      <c r="I446" s="763" t="s">
        <v>633</v>
      </c>
      <c r="J446" s="766">
        <f>I446/9.81</f>
        <v>819.57186544342505</v>
      </c>
      <c r="K446" s="763" t="s">
        <v>634</v>
      </c>
      <c r="L446" s="763"/>
      <c r="M446" s="764"/>
      <c r="N446" s="761"/>
      <c r="O446" s="768"/>
      <c r="P446" s="768"/>
      <c r="Q446" s="768"/>
      <c r="R446" s="761"/>
      <c r="S446" s="764">
        <v>10.8</v>
      </c>
      <c r="T446" s="763" t="s">
        <v>61</v>
      </c>
      <c r="U446" s="761" t="s">
        <v>44</v>
      </c>
      <c r="V446" s="761" t="s">
        <v>727</v>
      </c>
      <c r="W446" s="761" t="s">
        <v>640</v>
      </c>
      <c r="X446" s="761" t="s">
        <v>726</v>
      </c>
      <c r="Y446" s="643">
        <v>44405</v>
      </c>
      <c r="Z446" s="643">
        <v>44588</v>
      </c>
      <c r="AA446" s="643">
        <v>46414</v>
      </c>
      <c r="AB446" s="764">
        <v>3</v>
      </c>
      <c r="AC446" s="769"/>
      <c r="AD446" s="770"/>
      <c r="AE446" s="771"/>
      <c r="AF446" s="772"/>
      <c r="AG446" s="772"/>
      <c r="AJ446" s="649" t="str">
        <f>CONCATENATE(U446,AK446,V446)</f>
        <v>HL2087</v>
      </c>
    </row>
    <row r="447" spans="1:36" s="319" customFormat="1" ht="11.25" customHeight="1" thickBot="1" x14ac:dyDescent="0.25">
      <c r="A447" s="1129"/>
      <c r="B447" s="995"/>
      <c r="C447" s="320"/>
      <c r="D447" s="905"/>
      <c r="E447" s="245"/>
      <c r="F447" s="241"/>
      <c r="G447" s="246"/>
      <c r="H447" s="245"/>
      <c r="I447" s="241"/>
      <c r="J447" s="242"/>
      <c r="K447" s="241"/>
      <c r="L447" s="241"/>
      <c r="M447" s="246"/>
      <c r="N447" s="238"/>
      <c r="O447" s="248"/>
      <c r="P447" s="248"/>
      <c r="Q447" s="248"/>
      <c r="R447" s="238"/>
      <c r="S447" s="246"/>
      <c r="T447" s="241"/>
      <c r="U447" s="238"/>
      <c r="V447" s="238"/>
      <c r="W447" s="238"/>
      <c r="X447" s="803"/>
      <c r="Y447" s="415"/>
      <c r="Z447" s="416" t="s">
        <v>38</v>
      </c>
      <c r="AA447" s="238"/>
      <c r="AB447" s="246"/>
      <c r="AC447" s="316"/>
      <c r="AD447" s="251"/>
      <c r="AE447" s="252"/>
      <c r="AF447" s="245"/>
      <c r="AG447" s="245"/>
      <c r="AJ447" s="255" t="str">
        <f t="shared" si="176"/>
        <v/>
      </c>
    </row>
    <row r="448" spans="1:36" s="170" customFormat="1" ht="11.25" customHeight="1" thickBot="1" x14ac:dyDescent="0.25">
      <c r="A448" s="1115">
        <v>1</v>
      </c>
      <c r="B448" s="1044">
        <v>302612</v>
      </c>
      <c r="C448" s="162"/>
      <c r="D448" s="913" t="s">
        <v>729</v>
      </c>
      <c r="E448" s="161">
        <v>0</v>
      </c>
      <c r="F448" s="159" t="s">
        <v>186</v>
      </c>
      <c r="G448" s="160">
        <v>10</v>
      </c>
      <c r="H448" s="161">
        <v>103</v>
      </c>
      <c r="I448" s="159" t="s">
        <v>606</v>
      </c>
      <c r="J448" s="556">
        <f>I448/9.81</f>
        <v>799.69418960244639</v>
      </c>
      <c r="K448" s="159" t="s">
        <v>615</v>
      </c>
      <c r="L448" s="159"/>
      <c r="M448" s="160"/>
      <c r="N448" s="162"/>
      <c r="O448" s="163"/>
      <c r="P448" s="163"/>
      <c r="Q448" s="163"/>
      <c r="R448" s="162"/>
      <c r="S448" s="160">
        <v>9.98</v>
      </c>
      <c r="T448" s="818" t="s">
        <v>61</v>
      </c>
      <c r="U448" s="162" t="s">
        <v>44</v>
      </c>
      <c r="V448" s="162" t="s">
        <v>104</v>
      </c>
      <c r="W448" s="162" t="s">
        <v>730</v>
      </c>
      <c r="X448" s="162"/>
      <c r="Y448" s="418">
        <v>43637</v>
      </c>
      <c r="Z448" s="419">
        <f>Y448+366</f>
        <v>44003</v>
      </c>
      <c r="AA448" s="162"/>
      <c r="AB448" s="160">
        <v>3</v>
      </c>
      <c r="AC448" s="164">
        <f t="shared" ref="AC448:AC451" si="193">(G448+AB448*2.5)*AG448</f>
        <v>700</v>
      </c>
      <c r="AD448" s="165">
        <v>120</v>
      </c>
      <c r="AE448" s="166">
        <v>3853</v>
      </c>
      <c r="AF448" s="526" t="s">
        <v>731</v>
      </c>
      <c r="AG448" s="557">
        <v>40</v>
      </c>
      <c r="AJ448" s="170" t="str">
        <f t="shared" si="176"/>
        <v>HL1813</v>
      </c>
    </row>
    <row r="449" spans="1:36" ht="11.25" customHeight="1" thickBot="1" x14ac:dyDescent="0.25">
      <c r="A449" s="1115">
        <v>1</v>
      </c>
      <c r="B449" s="1044">
        <v>302612</v>
      </c>
      <c r="C449" s="238"/>
      <c r="D449" s="904" t="s">
        <v>729</v>
      </c>
      <c r="E449" s="245">
        <v>1</v>
      </c>
      <c r="F449" s="241" t="s">
        <v>186</v>
      </c>
      <c r="G449" s="246">
        <v>10</v>
      </c>
      <c r="H449" s="245">
        <v>103</v>
      </c>
      <c r="I449" s="241" t="s">
        <v>606</v>
      </c>
      <c r="J449" s="247">
        <f>I449/9.81</f>
        <v>799.69418960244639</v>
      </c>
      <c r="K449" s="241" t="s">
        <v>615</v>
      </c>
      <c r="L449" s="241"/>
      <c r="M449" s="246"/>
      <c r="N449" s="238"/>
      <c r="O449" s="248"/>
      <c r="P449" s="248"/>
      <c r="Q449" s="248"/>
      <c r="R449" s="238"/>
      <c r="S449" s="246">
        <v>9.98</v>
      </c>
      <c r="T449" s="249" t="s">
        <v>61</v>
      </c>
      <c r="U449" s="238" t="s">
        <v>44</v>
      </c>
      <c r="V449" s="238" t="s">
        <v>107</v>
      </c>
      <c r="W449" s="238" t="s">
        <v>123</v>
      </c>
      <c r="X449" s="238"/>
      <c r="Y449" s="415">
        <v>44405</v>
      </c>
      <c r="Z449" s="415">
        <v>44588</v>
      </c>
      <c r="AA449" s="415">
        <v>46414</v>
      </c>
      <c r="AB449" s="246">
        <v>3</v>
      </c>
      <c r="AC449" s="250">
        <f t="shared" si="193"/>
        <v>700</v>
      </c>
      <c r="AD449" s="251">
        <v>120</v>
      </c>
      <c r="AE449" s="252">
        <v>3853</v>
      </c>
      <c r="AF449" s="253" t="s">
        <v>732</v>
      </c>
      <c r="AG449" s="254">
        <v>40</v>
      </c>
      <c r="AJ449" s="255" t="str">
        <f t="shared" si="176"/>
        <v>HL1814</v>
      </c>
    </row>
    <row r="450" spans="1:36" ht="11.25" customHeight="1" thickBot="1" x14ac:dyDescent="0.25">
      <c r="A450" s="1115">
        <v>1</v>
      </c>
      <c r="B450" s="1044">
        <v>302612</v>
      </c>
      <c r="C450" s="238"/>
      <c r="D450" s="904" t="s">
        <v>729</v>
      </c>
      <c r="E450" s="245">
        <v>1</v>
      </c>
      <c r="F450" s="241" t="s">
        <v>186</v>
      </c>
      <c r="G450" s="246">
        <v>10</v>
      </c>
      <c r="H450" s="245">
        <v>103</v>
      </c>
      <c r="I450" s="241" t="s">
        <v>606</v>
      </c>
      <c r="J450" s="247">
        <f>I450/9.81</f>
        <v>799.69418960244639</v>
      </c>
      <c r="K450" s="241" t="s">
        <v>615</v>
      </c>
      <c r="L450" s="241"/>
      <c r="M450" s="246"/>
      <c r="N450" s="238"/>
      <c r="O450" s="248"/>
      <c r="P450" s="248"/>
      <c r="Q450" s="248"/>
      <c r="R450" s="238"/>
      <c r="S450" s="246">
        <v>10</v>
      </c>
      <c r="T450" s="249" t="s">
        <v>61</v>
      </c>
      <c r="U450" s="238" t="s">
        <v>44</v>
      </c>
      <c r="V450" s="238" t="s">
        <v>110</v>
      </c>
      <c r="W450" s="238" t="s">
        <v>123</v>
      </c>
      <c r="X450" s="238"/>
      <c r="Y450" s="415">
        <v>44405</v>
      </c>
      <c r="Z450" s="415">
        <v>44588</v>
      </c>
      <c r="AA450" s="415">
        <v>46414</v>
      </c>
      <c r="AB450" s="246">
        <v>3</v>
      </c>
      <c r="AC450" s="250">
        <f t="shared" si="193"/>
        <v>700</v>
      </c>
      <c r="AD450" s="251">
        <v>120</v>
      </c>
      <c r="AE450" s="252">
        <v>3853</v>
      </c>
      <c r="AF450" s="253" t="s">
        <v>733</v>
      </c>
      <c r="AG450" s="254">
        <v>40</v>
      </c>
      <c r="AJ450" s="255" t="str">
        <f t="shared" si="176"/>
        <v>HL1815</v>
      </c>
    </row>
    <row r="451" spans="1:36" s="170" customFormat="1" ht="11.25" customHeight="1" thickBot="1" x14ac:dyDescent="0.25">
      <c r="A451" s="1115">
        <v>1</v>
      </c>
      <c r="B451" s="1044">
        <v>302612</v>
      </c>
      <c r="C451" s="162"/>
      <c r="D451" s="913" t="s">
        <v>729</v>
      </c>
      <c r="E451" s="161">
        <v>0</v>
      </c>
      <c r="F451" s="159" t="s">
        <v>186</v>
      </c>
      <c r="G451" s="160">
        <v>10</v>
      </c>
      <c r="H451" s="161">
        <v>103</v>
      </c>
      <c r="I451" s="159" t="s">
        <v>606</v>
      </c>
      <c r="J451" s="556">
        <f>I451/9.81</f>
        <v>799.69418960244639</v>
      </c>
      <c r="K451" s="159" t="s">
        <v>615</v>
      </c>
      <c r="L451" s="159"/>
      <c r="M451" s="160"/>
      <c r="N451" s="162"/>
      <c r="O451" s="163"/>
      <c r="P451" s="163"/>
      <c r="Q451" s="163"/>
      <c r="R451" s="162"/>
      <c r="S451" s="160">
        <v>10.01</v>
      </c>
      <c r="T451" s="818" t="s">
        <v>61</v>
      </c>
      <c r="U451" s="162" t="s">
        <v>44</v>
      </c>
      <c r="V451" s="162" t="s">
        <v>114</v>
      </c>
      <c r="W451" s="162" t="s">
        <v>730</v>
      </c>
      <c r="X451" s="162"/>
      <c r="Y451" s="418">
        <v>43637</v>
      </c>
      <c r="Z451" s="419">
        <f t="shared" ref="Z451:Z452" si="194">Y451+366</f>
        <v>44003</v>
      </c>
      <c r="AA451" s="162"/>
      <c r="AB451" s="160">
        <v>3</v>
      </c>
      <c r="AC451" s="164">
        <f t="shared" si="193"/>
        <v>700</v>
      </c>
      <c r="AD451" s="165">
        <v>120</v>
      </c>
      <c r="AE451" s="166">
        <v>3853</v>
      </c>
      <c r="AF451" s="526" t="s">
        <v>734</v>
      </c>
      <c r="AG451" s="557">
        <v>40</v>
      </c>
      <c r="AJ451" s="170" t="str">
        <f t="shared" si="176"/>
        <v>HL1816</v>
      </c>
    </row>
    <row r="452" spans="1:36" ht="11.25" customHeight="1" thickBot="1" x14ac:dyDescent="0.25">
      <c r="A452" s="1115">
        <v>1</v>
      </c>
      <c r="B452" s="1044">
        <v>302612</v>
      </c>
      <c r="C452" s="239" t="s">
        <v>50</v>
      </c>
      <c r="D452" s="892" t="s">
        <v>729</v>
      </c>
      <c r="E452" s="256">
        <f>SUM(E448:E451)</f>
        <v>2</v>
      </c>
      <c r="F452" s="240" t="s">
        <v>186</v>
      </c>
      <c r="G452" s="257">
        <v>10</v>
      </c>
      <c r="H452" s="258">
        <v>103</v>
      </c>
      <c r="I452" s="240" t="s">
        <v>606</v>
      </c>
      <c r="J452" s="489">
        <f>I452/9.81</f>
        <v>799.69418960244639</v>
      </c>
      <c r="K452" s="240" t="s">
        <v>615</v>
      </c>
      <c r="L452" s="240"/>
      <c r="M452" s="257"/>
      <c r="N452" s="239"/>
      <c r="O452" s="259"/>
      <c r="P452" s="259"/>
      <c r="Q452" s="259"/>
      <c r="R452" s="239"/>
      <c r="S452" s="257">
        <v>9.99</v>
      </c>
      <c r="T452" s="240" t="s">
        <v>61</v>
      </c>
      <c r="U452" s="239" t="s">
        <v>44</v>
      </c>
      <c r="V452" s="239" t="s">
        <v>735</v>
      </c>
      <c r="W452" s="239" t="s">
        <v>736</v>
      </c>
      <c r="X452" s="780" t="s">
        <v>729</v>
      </c>
      <c r="Y452" s="415">
        <v>44069</v>
      </c>
      <c r="Z452" s="417">
        <f t="shared" si="194"/>
        <v>44435</v>
      </c>
      <c r="AA452" s="239"/>
      <c r="AB452" s="257">
        <v>3</v>
      </c>
      <c r="AC452" s="260"/>
      <c r="AD452" s="261"/>
      <c r="AE452" s="262"/>
      <c r="AF452" s="263"/>
      <c r="AG452" s="263"/>
      <c r="AJ452" s="255" t="str">
        <f t="shared" si="176"/>
        <v>HL1813-1816</v>
      </c>
    </row>
    <row r="453" spans="1:36" ht="10.5" thickBot="1" x14ac:dyDescent="0.25">
      <c r="A453" s="1129"/>
      <c r="B453" s="995"/>
      <c r="AJ453" s="255" t="str">
        <f t="shared" si="176"/>
        <v/>
      </c>
    </row>
    <row r="454" spans="1:36" s="319" customFormat="1" ht="11.25" customHeight="1" thickBot="1" x14ac:dyDescent="0.25">
      <c r="A454" s="1129">
        <v>1</v>
      </c>
      <c r="B454" s="1128" t="s">
        <v>326</v>
      </c>
      <c r="C454" s="320"/>
      <c r="D454" s="916" t="s">
        <v>737</v>
      </c>
      <c r="E454" s="245">
        <v>1</v>
      </c>
      <c r="F454" s="241" t="s">
        <v>186</v>
      </c>
      <c r="G454" s="246">
        <v>10</v>
      </c>
      <c r="H454" s="245">
        <v>103</v>
      </c>
      <c r="I454" s="241">
        <v>7848</v>
      </c>
      <c r="J454" s="242">
        <f>I454/9.81</f>
        <v>800</v>
      </c>
      <c r="K454" s="241" t="s">
        <v>615</v>
      </c>
      <c r="L454" s="241"/>
      <c r="M454" s="246"/>
      <c r="N454" s="238"/>
      <c r="O454" s="248"/>
      <c r="P454" s="248"/>
      <c r="Q454" s="248"/>
      <c r="R454" s="238"/>
      <c r="S454" s="246">
        <v>10.029999999999999</v>
      </c>
      <c r="T454" s="249" t="s">
        <v>326</v>
      </c>
      <c r="U454" s="238" t="s">
        <v>44</v>
      </c>
      <c r="V454" s="238" t="s">
        <v>738</v>
      </c>
      <c r="W454" s="238" t="s">
        <v>675</v>
      </c>
      <c r="X454" s="320"/>
      <c r="Y454" s="431">
        <v>43971</v>
      </c>
      <c r="Z454" s="416">
        <f t="shared" ref="Z454:Z456" si="195">Y454+365</f>
        <v>44336</v>
      </c>
      <c r="AA454" s="238"/>
      <c r="AB454" s="246">
        <v>3</v>
      </c>
      <c r="AC454" s="250">
        <f t="shared" ref="AC454:AC455" si="196">(G454+AB454*2.5)*AG454</f>
        <v>700</v>
      </c>
      <c r="AD454" s="251">
        <v>290</v>
      </c>
      <c r="AE454" s="252">
        <v>3586</v>
      </c>
      <c r="AF454" s="254" t="s">
        <v>739</v>
      </c>
      <c r="AG454" s="254">
        <v>40</v>
      </c>
      <c r="AJ454" s="255" t="str">
        <f t="shared" si="176"/>
        <v>HL1076</v>
      </c>
    </row>
    <row r="455" spans="1:36" s="319" customFormat="1" ht="11.25" customHeight="1" thickBot="1" x14ac:dyDescent="0.25">
      <c r="A455" s="1129">
        <v>1</v>
      </c>
      <c r="B455" s="1128" t="s">
        <v>326</v>
      </c>
      <c r="C455" s="320"/>
      <c r="D455" s="916" t="s">
        <v>737</v>
      </c>
      <c r="E455" s="245">
        <v>1</v>
      </c>
      <c r="F455" s="241" t="s">
        <v>186</v>
      </c>
      <c r="G455" s="246">
        <v>10</v>
      </c>
      <c r="H455" s="245">
        <v>103</v>
      </c>
      <c r="I455" s="241">
        <v>7848</v>
      </c>
      <c r="J455" s="242">
        <f>I455/9.81</f>
        <v>800</v>
      </c>
      <c r="K455" s="241" t="s">
        <v>615</v>
      </c>
      <c r="L455" s="241"/>
      <c r="M455" s="246"/>
      <c r="N455" s="238"/>
      <c r="O455" s="248"/>
      <c r="P455" s="248"/>
      <c r="Q455" s="248"/>
      <c r="R455" s="238"/>
      <c r="S455" s="246">
        <v>10.01</v>
      </c>
      <c r="T455" s="249" t="s">
        <v>326</v>
      </c>
      <c r="U455" s="238" t="s">
        <v>44</v>
      </c>
      <c r="V455" s="238" t="s">
        <v>740</v>
      </c>
      <c r="W455" s="238" t="s">
        <v>675</v>
      </c>
      <c r="X455" s="320"/>
      <c r="Y455" s="431">
        <v>43971</v>
      </c>
      <c r="Z455" s="416">
        <f t="shared" si="195"/>
        <v>44336</v>
      </c>
      <c r="AA455" s="238"/>
      <c r="AB455" s="246">
        <v>3</v>
      </c>
      <c r="AC455" s="250">
        <f t="shared" si="196"/>
        <v>700</v>
      </c>
      <c r="AD455" s="251">
        <v>290</v>
      </c>
      <c r="AE455" s="252">
        <v>3586</v>
      </c>
      <c r="AF455" s="254" t="s">
        <v>741</v>
      </c>
      <c r="AG455" s="254">
        <v>40</v>
      </c>
      <c r="AJ455" s="255" t="str">
        <f t="shared" si="176"/>
        <v>HL1077</v>
      </c>
    </row>
    <row r="456" spans="1:36" s="319" customFormat="1" ht="11.25" customHeight="1" thickBot="1" x14ac:dyDescent="0.25">
      <c r="A456" s="1129">
        <v>1</v>
      </c>
      <c r="B456" s="1128" t="s">
        <v>326</v>
      </c>
      <c r="C456" s="266" t="s">
        <v>50</v>
      </c>
      <c r="D456" s="892" t="s">
        <v>737</v>
      </c>
      <c r="E456" s="256">
        <f>SUM(E454:E455)</f>
        <v>2</v>
      </c>
      <c r="F456" s="240" t="s">
        <v>186</v>
      </c>
      <c r="G456" s="257">
        <v>10</v>
      </c>
      <c r="H456" s="258">
        <v>103</v>
      </c>
      <c r="I456" s="240">
        <v>7848</v>
      </c>
      <c r="J456" s="317">
        <f>I456/9.81</f>
        <v>800</v>
      </c>
      <c r="K456" s="240" t="s">
        <v>615</v>
      </c>
      <c r="L456" s="240"/>
      <c r="M456" s="257"/>
      <c r="N456" s="239"/>
      <c r="O456" s="259"/>
      <c r="P456" s="259"/>
      <c r="Q456" s="259"/>
      <c r="R456" s="239"/>
      <c r="S456" s="257">
        <f>(S454+S455)/E456</f>
        <v>10.02</v>
      </c>
      <c r="T456" s="240" t="s">
        <v>326</v>
      </c>
      <c r="U456" s="239" t="s">
        <v>44</v>
      </c>
      <c r="V456" s="239" t="s">
        <v>742</v>
      </c>
      <c r="W456" s="239" t="s">
        <v>675</v>
      </c>
      <c r="X456" s="634">
        <v>1363</v>
      </c>
      <c r="Y456" s="431">
        <v>43971</v>
      </c>
      <c r="Z456" s="416">
        <f t="shared" si="195"/>
        <v>44336</v>
      </c>
      <c r="AA456" s="239"/>
      <c r="AB456" s="257">
        <v>3</v>
      </c>
      <c r="AC456" s="318"/>
      <c r="AD456" s="261"/>
      <c r="AE456" s="262"/>
      <c r="AF456" s="263"/>
      <c r="AG456" s="263"/>
      <c r="AJ456" s="255" t="str">
        <f t="shared" si="176"/>
        <v>HL1076-1077</v>
      </c>
    </row>
    <row r="457" spans="1:36" s="319" customFormat="1" ht="11.25" customHeight="1" thickBot="1" x14ac:dyDescent="0.25">
      <c r="A457" s="1129"/>
      <c r="B457" s="1112"/>
      <c r="C457" s="320"/>
      <c r="D457" s="905"/>
      <c r="E457" s="324"/>
      <c r="F457" s="241"/>
      <c r="G457" s="246"/>
      <c r="H457" s="245"/>
      <c r="I457" s="241"/>
      <c r="J457" s="242"/>
      <c r="K457" s="241"/>
      <c r="L457" s="241"/>
      <c r="M457" s="246"/>
      <c r="N457" s="238"/>
      <c r="O457" s="248"/>
      <c r="P457" s="248"/>
      <c r="Q457" s="248"/>
      <c r="R457" s="238"/>
      <c r="S457" s="246"/>
      <c r="T457" s="241"/>
      <c r="U457" s="238"/>
      <c r="V457" s="238"/>
      <c r="W457" s="238"/>
      <c r="X457" s="803"/>
      <c r="Y457" s="415"/>
      <c r="Z457" s="416" t="s">
        <v>38</v>
      </c>
      <c r="AA457" s="238"/>
      <c r="AB457" s="246"/>
      <c r="AC457" s="316"/>
      <c r="AD457" s="251"/>
      <c r="AE457" s="252"/>
      <c r="AF457" s="254"/>
      <c r="AG457" s="254"/>
      <c r="AJ457" s="255" t="str">
        <f t="shared" si="176"/>
        <v/>
      </c>
    </row>
    <row r="458" spans="1:36" ht="11.25" customHeight="1" thickBot="1" x14ac:dyDescent="0.25">
      <c r="A458" s="1115">
        <v>1</v>
      </c>
      <c r="B458" s="1112"/>
      <c r="C458" s="238"/>
      <c r="D458" s="904" t="s">
        <v>743</v>
      </c>
      <c r="E458" s="245">
        <v>1</v>
      </c>
      <c r="F458" s="241" t="s">
        <v>186</v>
      </c>
      <c r="G458" s="246">
        <v>10</v>
      </c>
      <c r="H458" s="245">
        <v>103</v>
      </c>
      <c r="I458" s="241">
        <v>7848</v>
      </c>
      <c r="J458" s="247">
        <f>I458/9.81</f>
        <v>800</v>
      </c>
      <c r="K458" s="241" t="s">
        <v>607</v>
      </c>
      <c r="L458" s="241"/>
      <c r="M458" s="246"/>
      <c r="N458" s="238"/>
      <c r="O458" s="248"/>
      <c r="P458" s="248"/>
      <c r="Q458" s="248"/>
      <c r="R458" s="238"/>
      <c r="S458" s="246">
        <v>10.02</v>
      </c>
      <c r="T458" s="249" t="s">
        <v>61</v>
      </c>
      <c r="U458" s="238" t="s">
        <v>44</v>
      </c>
      <c r="V458" s="238" t="s">
        <v>744</v>
      </c>
      <c r="W458" s="241"/>
      <c r="X458" s="238"/>
      <c r="Y458" s="415">
        <v>43637</v>
      </c>
      <c r="Z458" s="417">
        <f>Y458+366</f>
        <v>44003</v>
      </c>
      <c r="AA458" s="238"/>
      <c r="AB458" s="246">
        <v>3</v>
      </c>
      <c r="AC458" s="250">
        <f t="shared" ref="AC458" si="197">(G458+AB458*2.5)*AG458</f>
        <v>700</v>
      </c>
      <c r="AD458" s="251">
        <v>105</v>
      </c>
      <c r="AE458" s="252">
        <v>3586</v>
      </c>
      <c r="AF458" s="254" t="s">
        <v>745</v>
      </c>
      <c r="AG458" s="254">
        <v>40</v>
      </c>
      <c r="AJ458" s="255" t="str">
        <f t="shared" si="176"/>
        <v>HL1764</v>
      </c>
    </row>
    <row r="459" spans="1:36" ht="11.25" customHeight="1" thickBot="1" x14ac:dyDescent="0.25">
      <c r="A459" s="1115">
        <v>1</v>
      </c>
      <c r="B459" s="1112"/>
      <c r="C459" s="239" t="s">
        <v>50</v>
      </c>
      <c r="D459" s="892" t="s">
        <v>743</v>
      </c>
      <c r="E459" s="256">
        <v>1</v>
      </c>
      <c r="F459" s="240" t="s">
        <v>186</v>
      </c>
      <c r="G459" s="257">
        <v>10</v>
      </c>
      <c r="H459" s="258">
        <v>103</v>
      </c>
      <c r="I459" s="240">
        <v>7848</v>
      </c>
      <c r="J459" s="489">
        <f>I459/9.81</f>
        <v>800</v>
      </c>
      <c r="K459" s="240" t="s">
        <v>607</v>
      </c>
      <c r="L459" s="240"/>
      <c r="M459" s="257"/>
      <c r="N459" s="239"/>
      <c r="O459" s="259"/>
      <c r="P459" s="259"/>
      <c r="Q459" s="259"/>
      <c r="R459" s="239"/>
      <c r="S459" s="257">
        <f>S458</f>
        <v>10.02</v>
      </c>
      <c r="T459" s="385" t="s">
        <v>61</v>
      </c>
      <c r="U459" s="239" t="s">
        <v>44</v>
      </c>
      <c r="V459" s="239" t="s">
        <v>744</v>
      </c>
      <c r="W459" s="239"/>
      <c r="X459" s="780" t="s">
        <v>743</v>
      </c>
      <c r="Y459" s="415">
        <v>43637</v>
      </c>
      <c r="Z459" s="417">
        <f>Y459+366</f>
        <v>44003</v>
      </c>
      <c r="AA459" s="239"/>
      <c r="AB459" s="257">
        <v>3</v>
      </c>
      <c r="AC459" s="260"/>
      <c r="AD459" s="261"/>
      <c r="AE459" s="262"/>
      <c r="AF459" s="263"/>
      <c r="AG459" s="263"/>
      <c r="AJ459" s="255" t="str">
        <f t="shared" si="176"/>
        <v>HL1764</v>
      </c>
    </row>
    <row r="460" spans="1:36" s="319" customFormat="1" ht="11.25" customHeight="1" thickBot="1" x14ac:dyDescent="0.25">
      <c r="A460" s="1129"/>
      <c r="B460" s="1112"/>
      <c r="C460" s="320"/>
      <c r="D460" s="905"/>
      <c r="E460" s="324"/>
      <c r="F460" s="241"/>
      <c r="G460" s="246"/>
      <c r="H460" s="245"/>
      <c r="I460" s="241"/>
      <c r="J460" s="242"/>
      <c r="K460" s="241"/>
      <c r="L460" s="241"/>
      <c r="M460" s="246"/>
      <c r="N460" s="238"/>
      <c r="O460" s="248"/>
      <c r="P460" s="248"/>
      <c r="Q460" s="248"/>
      <c r="R460" s="238"/>
      <c r="S460" s="246"/>
      <c r="T460" s="241"/>
      <c r="U460" s="238"/>
      <c r="V460" s="238"/>
      <c r="W460" s="238" t="s">
        <v>746</v>
      </c>
      <c r="X460" s="803"/>
      <c r="Y460" s="415"/>
      <c r="Z460" s="416" t="s">
        <v>38</v>
      </c>
      <c r="AA460" s="238"/>
      <c r="AB460" s="246"/>
      <c r="AC460" s="316"/>
      <c r="AD460" s="251"/>
      <c r="AE460" s="252"/>
      <c r="AF460" s="254"/>
      <c r="AG460" s="254"/>
      <c r="AJ460" s="255" t="str">
        <f t="shared" si="176"/>
        <v/>
      </c>
    </row>
    <row r="461" spans="1:36" ht="11.25" customHeight="1" thickBot="1" x14ac:dyDescent="0.25">
      <c r="A461" s="1129">
        <v>1</v>
      </c>
      <c r="B461" s="1128" t="s">
        <v>326</v>
      </c>
      <c r="C461" s="238"/>
      <c r="D461" s="904" t="s">
        <v>747</v>
      </c>
      <c r="E461" s="245">
        <v>1</v>
      </c>
      <c r="F461" s="241" t="s">
        <v>186</v>
      </c>
      <c r="G461" s="246">
        <v>10</v>
      </c>
      <c r="H461" s="245">
        <v>103</v>
      </c>
      <c r="I461" s="241">
        <v>7848</v>
      </c>
      <c r="J461" s="242">
        <f>I461/9.81</f>
        <v>800</v>
      </c>
      <c r="K461" s="241" t="s">
        <v>615</v>
      </c>
      <c r="L461" s="241"/>
      <c r="M461" s="246"/>
      <c r="N461" s="238"/>
      <c r="O461" s="248"/>
      <c r="P461" s="248"/>
      <c r="Q461" s="248"/>
      <c r="R461" s="238"/>
      <c r="S461" s="246">
        <v>10</v>
      </c>
      <c r="T461" s="249" t="s">
        <v>326</v>
      </c>
      <c r="U461" s="238" t="s">
        <v>44</v>
      </c>
      <c r="V461" s="238" t="s">
        <v>748</v>
      </c>
      <c r="W461" s="238"/>
      <c r="X461" s="238"/>
      <c r="Y461" s="431">
        <v>43971</v>
      </c>
      <c r="Z461" s="416">
        <f t="shared" ref="Z461:Z465" si="198">Y461+365</f>
        <v>44336</v>
      </c>
      <c r="AA461" s="238"/>
      <c r="AB461" s="246">
        <v>3</v>
      </c>
      <c r="AC461" s="250">
        <f t="shared" ref="AC461:AC464" si="199">(G461+AB461*2.5)*AG461</f>
        <v>700</v>
      </c>
      <c r="AD461" s="251">
        <v>290</v>
      </c>
      <c r="AE461" s="252">
        <v>3586</v>
      </c>
      <c r="AF461" s="254" t="s">
        <v>749</v>
      </c>
      <c r="AG461" s="254">
        <v>40</v>
      </c>
      <c r="AJ461" s="255" t="str">
        <f t="shared" si="176"/>
        <v>HL1072</v>
      </c>
    </row>
    <row r="462" spans="1:36" ht="11.25" customHeight="1" thickBot="1" x14ac:dyDescent="0.25">
      <c r="A462" s="1129">
        <v>1</v>
      </c>
      <c r="B462" s="1128" t="s">
        <v>326</v>
      </c>
      <c r="C462" s="238"/>
      <c r="D462" s="904" t="s">
        <v>747</v>
      </c>
      <c r="E462" s="245">
        <v>1</v>
      </c>
      <c r="F462" s="241" t="s">
        <v>186</v>
      </c>
      <c r="G462" s="246">
        <v>10</v>
      </c>
      <c r="H462" s="245">
        <v>103</v>
      </c>
      <c r="I462" s="241">
        <v>7848</v>
      </c>
      <c r="J462" s="242">
        <f>I462/9.81</f>
        <v>800</v>
      </c>
      <c r="K462" s="241" t="s">
        <v>615</v>
      </c>
      <c r="L462" s="241"/>
      <c r="M462" s="246"/>
      <c r="N462" s="238"/>
      <c r="O462" s="248"/>
      <c r="P462" s="248"/>
      <c r="Q462" s="248"/>
      <c r="R462" s="238"/>
      <c r="S462" s="246">
        <v>10</v>
      </c>
      <c r="T462" s="249" t="s">
        <v>326</v>
      </c>
      <c r="U462" s="238" t="s">
        <v>44</v>
      </c>
      <c r="V462" s="238" t="s">
        <v>750</v>
      </c>
      <c r="W462" s="238"/>
      <c r="X462" s="238"/>
      <c r="Y462" s="431">
        <v>43971</v>
      </c>
      <c r="Z462" s="416">
        <f t="shared" si="198"/>
        <v>44336</v>
      </c>
      <c r="AA462" s="238"/>
      <c r="AB462" s="246">
        <v>3</v>
      </c>
      <c r="AC462" s="250">
        <f t="shared" si="199"/>
        <v>700</v>
      </c>
      <c r="AD462" s="251">
        <v>290</v>
      </c>
      <c r="AE462" s="252">
        <v>3586</v>
      </c>
      <c r="AF462" s="254" t="s">
        <v>751</v>
      </c>
      <c r="AG462" s="254">
        <v>40</v>
      </c>
      <c r="AJ462" s="255" t="str">
        <f t="shared" si="176"/>
        <v>HL1073</v>
      </c>
    </row>
    <row r="463" spans="1:36" s="170" customFormat="1" ht="11.25" customHeight="1" thickBot="1" x14ac:dyDescent="0.25">
      <c r="A463" s="1129">
        <v>1</v>
      </c>
      <c r="B463" s="1128" t="s">
        <v>326</v>
      </c>
      <c r="C463" s="162"/>
      <c r="D463" s="904" t="s">
        <v>747</v>
      </c>
      <c r="E463" s="245">
        <v>1</v>
      </c>
      <c r="F463" s="241" t="s">
        <v>186</v>
      </c>
      <c r="G463" s="246">
        <v>10</v>
      </c>
      <c r="H463" s="245">
        <v>103</v>
      </c>
      <c r="I463" s="241">
        <v>7848</v>
      </c>
      <c r="J463" s="242">
        <f>I463/9.81</f>
        <v>800</v>
      </c>
      <c r="K463" s="241" t="s">
        <v>615</v>
      </c>
      <c r="L463" s="241"/>
      <c r="M463" s="246"/>
      <c r="N463" s="238"/>
      <c r="O463" s="248"/>
      <c r="P463" s="248"/>
      <c r="Q463" s="248"/>
      <c r="R463" s="238"/>
      <c r="S463" s="246">
        <v>10.07</v>
      </c>
      <c r="T463" s="249" t="s">
        <v>326</v>
      </c>
      <c r="U463" s="238" t="s">
        <v>44</v>
      </c>
      <c r="V463" s="238" t="s">
        <v>752</v>
      </c>
      <c r="W463" s="241"/>
      <c r="X463" s="162"/>
      <c r="Y463" s="431">
        <v>43971</v>
      </c>
      <c r="Z463" s="416">
        <f t="shared" si="198"/>
        <v>44336</v>
      </c>
      <c r="AA463" s="162"/>
      <c r="AB463" s="246">
        <v>3</v>
      </c>
      <c r="AC463" s="250">
        <f t="shared" si="199"/>
        <v>700</v>
      </c>
      <c r="AD463" s="251">
        <v>290</v>
      </c>
      <c r="AE463" s="252">
        <v>3586</v>
      </c>
      <c r="AF463" s="254" t="s">
        <v>753</v>
      </c>
      <c r="AG463" s="254">
        <v>40</v>
      </c>
      <c r="AJ463" s="255" t="str">
        <f t="shared" si="176"/>
        <v>HL1074</v>
      </c>
    </row>
    <row r="464" spans="1:36" s="170" customFormat="1" ht="11.25" customHeight="1" thickBot="1" x14ac:dyDescent="0.25">
      <c r="A464" s="1129">
        <v>1</v>
      </c>
      <c r="B464" s="1128" t="s">
        <v>326</v>
      </c>
      <c r="C464" s="162"/>
      <c r="D464" s="904" t="s">
        <v>747</v>
      </c>
      <c r="E464" s="245">
        <v>1</v>
      </c>
      <c r="F464" s="241" t="s">
        <v>186</v>
      </c>
      <c r="G464" s="246">
        <v>10</v>
      </c>
      <c r="H464" s="245">
        <v>103</v>
      </c>
      <c r="I464" s="241">
        <v>7848</v>
      </c>
      <c r="J464" s="242">
        <f>I464/9.81</f>
        <v>800</v>
      </c>
      <c r="K464" s="241" t="s">
        <v>615</v>
      </c>
      <c r="L464" s="241"/>
      <c r="M464" s="246"/>
      <c r="N464" s="238"/>
      <c r="O464" s="248"/>
      <c r="P464" s="248"/>
      <c r="Q464" s="248"/>
      <c r="R464" s="238"/>
      <c r="S464" s="246">
        <v>9.98</v>
      </c>
      <c r="T464" s="249" t="s">
        <v>326</v>
      </c>
      <c r="U464" s="238" t="s">
        <v>44</v>
      </c>
      <c r="V464" s="238" t="s">
        <v>754</v>
      </c>
      <c r="W464" s="241"/>
      <c r="X464" s="162"/>
      <c r="Y464" s="431">
        <v>43971</v>
      </c>
      <c r="Z464" s="416">
        <f t="shared" si="198"/>
        <v>44336</v>
      </c>
      <c r="AA464" s="162"/>
      <c r="AB464" s="246">
        <v>3</v>
      </c>
      <c r="AC464" s="250">
        <f t="shared" si="199"/>
        <v>700</v>
      </c>
      <c r="AD464" s="251">
        <v>290</v>
      </c>
      <c r="AE464" s="252">
        <v>3586</v>
      </c>
      <c r="AF464" s="254" t="s">
        <v>755</v>
      </c>
      <c r="AG464" s="254">
        <v>40</v>
      </c>
      <c r="AJ464" s="255" t="str">
        <f t="shared" si="176"/>
        <v>HL1075</v>
      </c>
    </row>
    <row r="465" spans="1:36" s="319" customFormat="1" ht="11.25" customHeight="1" thickBot="1" x14ac:dyDescent="0.25">
      <c r="A465" s="1129">
        <v>1</v>
      </c>
      <c r="B465" s="1128" t="s">
        <v>326</v>
      </c>
      <c r="C465" s="266" t="s">
        <v>50</v>
      </c>
      <c r="D465" s="892" t="s">
        <v>747</v>
      </c>
      <c r="E465" s="256">
        <v>4</v>
      </c>
      <c r="F465" s="240" t="s">
        <v>186</v>
      </c>
      <c r="G465" s="257">
        <v>10</v>
      </c>
      <c r="H465" s="258">
        <v>103</v>
      </c>
      <c r="I465" s="240">
        <v>7848</v>
      </c>
      <c r="J465" s="317">
        <f>I465/9.81</f>
        <v>800</v>
      </c>
      <c r="K465" s="240" t="s">
        <v>615</v>
      </c>
      <c r="L465" s="240"/>
      <c r="M465" s="257"/>
      <c r="N465" s="239"/>
      <c r="O465" s="259"/>
      <c r="P465" s="259"/>
      <c r="Q465" s="259"/>
      <c r="R465" s="239"/>
      <c r="S465" s="257">
        <f>(S463+S464+S461+S462)/E465</f>
        <v>10.012499999999999</v>
      </c>
      <c r="T465" s="240" t="s">
        <v>326</v>
      </c>
      <c r="U465" s="239" t="s">
        <v>44</v>
      </c>
      <c r="V465" s="239" t="s">
        <v>756</v>
      </c>
      <c r="W465" s="239"/>
      <c r="X465" s="634">
        <v>1362</v>
      </c>
      <c r="Y465" s="431">
        <v>43971</v>
      </c>
      <c r="Z465" s="416">
        <f t="shared" si="198"/>
        <v>44336</v>
      </c>
      <c r="AA465" s="239"/>
      <c r="AB465" s="257">
        <v>3</v>
      </c>
      <c r="AC465" s="318"/>
      <c r="AD465" s="261"/>
      <c r="AE465" s="262"/>
      <c r="AF465" s="263"/>
      <c r="AG465" s="263"/>
      <c r="AJ465" s="255" t="str">
        <f t="shared" si="176"/>
        <v>HL1072-1075</v>
      </c>
    </row>
    <row r="466" spans="1:36" s="319" customFormat="1" ht="11.25" customHeight="1" thickBot="1" x14ac:dyDescent="0.25">
      <c r="A466" s="1129"/>
      <c r="B466" s="996"/>
      <c r="C466" s="320"/>
      <c r="D466" s="905"/>
      <c r="E466" s="324"/>
      <c r="F466" s="241"/>
      <c r="G466" s="246"/>
      <c r="H466" s="245"/>
      <c r="I466" s="241"/>
      <c r="J466" s="242"/>
      <c r="K466" s="241"/>
      <c r="L466" s="241"/>
      <c r="M466" s="246"/>
      <c r="N466" s="238"/>
      <c r="O466" s="248"/>
      <c r="P466" s="248"/>
      <c r="Q466" s="248"/>
      <c r="R466" s="238"/>
      <c r="S466" s="246"/>
      <c r="T466" s="241"/>
      <c r="U466" s="238"/>
      <c r="V466" s="238"/>
      <c r="W466" s="238"/>
      <c r="X466" s="804"/>
      <c r="Y466" s="415"/>
      <c r="Z466" s="416" t="s">
        <v>38</v>
      </c>
      <c r="AA466" s="238"/>
      <c r="AB466" s="246"/>
      <c r="AC466" s="316"/>
      <c r="AD466" s="251"/>
      <c r="AE466" s="252"/>
      <c r="AF466" s="254"/>
      <c r="AG466" s="254"/>
      <c r="AJ466" s="255" t="str">
        <f t="shared" si="176"/>
        <v/>
      </c>
    </row>
    <row r="467" spans="1:36" ht="11.25" customHeight="1" thickBot="1" x14ac:dyDescent="0.25">
      <c r="A467" s="1115">
        <v>1</v>
      </c>
      <c r="B467" s="1044">
        <v>302616</v>
      </c>
      <c r="C467" s="238"/>
      <c r="D467" s="904" t="s">
        <v>470</v>
      </c>
      <c r="E467" s="245">
        <v>1</v>
      </c>
      <c r="F467" s="241" t="s">
        <v>186</v>
      </c>
      <c r="G467" s="246">
        <v>9.1</v>
      </c>
      <c r="H467" s="245">
        <v>103</v>
      </c>
      <c r="I467" s="241" t="s">
        <v>606</v>
      </c>
      <c r="J467" s="247">
        <f t="shared" ref="J467:J470" si="200">I467/9.81</f>
        <v>799.69418960244639</v>
      </c>
      <c r="K467" s="241" t="s">
        <v>607</v>
      </c>
      <c r="L467" s="241"/>
      <c r="M467" s="246"/>
      <c r="N467" s="238"/>
      <c r="O467" s="248"/>
      <c r="P467" s="248"/>
      <c r="Q467" s="248"/>
      <c r="R467" s="238"/>
      <c r="S467" s="246">
        <v>9.14</v>
      </c>
      <c r="T467" s="249" t="s">
        <v>61</v>
      </c>
      <c r="U467" s="238" t="s">
        <v>44</v>
      </c>
      <c r="V467" s="238" t="s">
        <v>757</v>
      </c>
      <c r="W467" s="238" t="s">
        <v>123</v>
      </c>
      <c r="X467" s="773"/>
      <c r="Y467" s="415">
        <v>44405</v>
      </c>
      <c r="Z467" s="415">
        <v>44588</v>
      </c>
      <c r="AA467" s="415">
        <v>46414</v>
      </c>
      <c r="AB467" s="246">
        <v>3</v>
      </c>
      <c r="AC467" s="250">
        <f t="shared" ref="AC467:AC473" si="201">(G467+AB467*2.5)*AG467</f>
        <v>664</v>
      </c>
      <c r="AD467" s="251">
        <v>275</v>
      </c>
      <c r="AE467" s="252">
        <v>3853</v>
      </c>
      <c r="AF467" s="253" t="s">
        <v>758</v>
      </c>
      <c r="AG467" s="254">
        <v>40</v>
      </c>
      <c r="AJ467" s="255" t="str">
        <f t="shared" ref="AJ467:AJ537" si="202">CONCATENATE(U467,AK467,V467)</f>
        <v>HL1849</v>
      </c>
    </row>
    <row r="468" spans="1:36" ht="11.25" customHeight="1" thickBot="1" x14ac:dyDescent="0.25">
      <c r="A468" s="1115">
        <v>1</v>
      </c>
      <c r="B468" s="1044">
        <v>302616</v>
      </c>
      <c r="C468" s="238"/>
      <c r="D468" s="904" t="s">
        <v>470</v>
      </c>
      <c r="E468" s="245">
        <v>1</v>
      </c>
      <c r="F468" s="241" t="s">
        <v>186</v>
      </c>
      <c r="G468" s="246">
        <v>9.1</v>
      </c>
      <c r="H468" s="245">
        <v>103</v>
      </c>
      <c r="I468" s="241" t="s">
        <v>606</v>
      </c>
      <c r="J468" s="247">
        <f t="shared" si="200"/>
        <v>799.69418960244639</v>
      </c>
      <c r="K468" s="241" t="s">
        <v>607</v>
      </c>
      <c r="L468" s="241"/>
      <c r="M468" s="246"/>
      <c r="N468" s="238"/>
      <c r="O468" s="248"/>
      <c r="P468" s="248"/>
      <c r="Q468" s="248"/>
      <c r="R468" s="238"/>
      <c r="S468" s="246">
        <v>9.06</v>
      </c>
      <c r="T468" s="249" t="s">
        <v>61</v>
      </c>
      <c r="U468" s="238" t="s">
        <v>44</v>
      </c>
      <c r="V468" s="238" t="s">
        <v>759</v>
      </c>
      <c r="W468" s="238"/>
      <c r="X468" s="773"/>
      <c r="Y468" s="415">
        <v>43655</v>
      </c>
      <c r="Z468" s="417">
        <f t="shared" ref="Z468:Z475" si="203">Y468+366</f>
        <v>44021</v>
      </c>
      <c r="AA468" s="238"/>
      <c r="AB468" s="246">
        <v>3</v>
      </c>
      <c r="AC468" s="250">
        <f t="shared" si="201"/>
        <v>664</v>
      </c>
      <c r="AD468" s="251">
        <v>275</v>
      </c>
      <c r="AE468" s="252">
        <v>3853</v>
      </c>
      <c r="AF468" s="253" t="s">
        <v>760</v>
      </c>
      <c r="AG468" s="254">
        <v>40</v>
      </c>
      <c r="AJ468" s="255" t="str">
        <f t="shared" si="202"/>
        <v>HL1850</v>
      </c>
    </row>
    <row r="469" spans="1:36" ht="11.25" customHeight="1" thickBot="1" x14ac:dyDescent="0.25">
      <c r="A469" s="1115">
        <v>1</v>
      </c>
      <c r="B469" s="1044">
        <v>302616</v>
      </c>
      <c r="C469" s="238"/>
      <c r="D469" s="904" t="s">
        <v>470</v>
      </c>
      <c r="E469" s="245">
        <v>1</v>
      </c>
      <c r="F469" s="241" t="s">
        <v>186</v>
      </c>
      <c r="G469" s="246">
        <v>9.1</v>
      </c>
      <c r="H469" s="245">
        <v>103</v>
      </c>
      <c r="I469" s="241" t="s">
        <v>606</v>
      </c>
      <c r="J469" s="247">
        <f t="shared" si="200"/>
        <v>799.69418960244639</v>
      </c>
      <c r="K469" s="241" t="s">
        <v>607</v>
      </c>
      <c r="L469" s="241"/>
      <c r="M469" s="246"/>
      <c r="N469" s="238"/>
      <c r="O469" s="248"/>
      <c r="P469" s="248"/>
      <c r="Q469" s="248"/>
      <c r="R469" s="238"/>
      <c r="S469" s="246">
        <v>9.1300000000000008</v>
      </c>
      <c r="T469" s="249" t="s">
        <v>61</v>
      </c>
      <c r="U469" s="238" t="s">
        <v>44</v>
      </c>
      <c r="V469" s="238" t="s">
        <v>761</v>
      </c>
      <c r="X469" s="773"/>
      <c r="Y469" s="415">
        <v>43655</v>
      </c>
      <c r="Z469" s="417">
        <f t="shared" si="203"/>
        <v>44021</v>
      </c>
      <c r="AA469" s="238"/>
      <c r="AB469" s="246">
        <v>3</v>
      </c>
      <c r="AC469" s="250">
        <f t="shared" si="201"/>
        <v>664</v>
      </c>
      <c r="AD469" s="251">
        <v>275</v>
      </c>
      <c r="AE469" s="252">
        <v>3853</v>
      </c>
      <c r="AF469" s="253" t="s">
        <v>762</v>
      </c>
      <c r="AG469" s="254">
        <v>40</v>
      </c>
      <c r="AJ469" s="255" t="str">
        <f t="shared" si="202"/>
        <v>HL1851</v>
      </c>
    </row>
    <row r="470" spans="1:36" ht="11.25" customHeight="1" thickBot="1" x14ac:dyDescent="0.25">
      <c r="A470" s="1115">
        <v>1</v>
      </c>
      <c r="B470" s="1044">
        <v>302616</v>
      </c>
      <c r="C470" s="238"/>
      <c r="D470" s="904" t="s">
        <v>470</v>
      </c>
      <c r="E470" s="245">
        <v>1</v>
      </c>
      <c r="F470" s="241" t="s">
        <v>186</v>
      </c>
      <c r="G470" s="246">
        <v>9.1</v>
      </c>
      <c r="H470" s="245">
        <v>103</v>
      </c>
      <c r="I470" s="241" t="s">
        <v>606</v>
      </c>
      <c r="J470" s="247">
        <f t="shared" si="200"/>
        <v>799.69418960244639</v>
      </c>
      <c r="K470" s="241" t="s">
        <v>607</v>
      </c>
      <c r="L470" s="241"/>
      <c r="M470" s="246"/>
      <c r="N470" s="238"/>
      <c r="O470" s="248"/>
      <c r="P470" s="248"/>
      <c r="Q470" s="248"/>
      <c r="R470" s="238"/>
      <c r="S470" s="246">
        <v>9.0500000000000007</v>
      </c>
      <c r="T470" s="249" t="s">
        <v>61</v>
      </c>
      <c r="U470" s="238" t="s">
        <v>44</v>
      </c>
      <c r="V470" s="238" t="s">
        <v>763</v>
      </c>
      <c r="W470" s="238"/>
      <c r="X470" s="773"/>
      <c r="Y470" s="415">
        <v>43655</v>
      </c>
      <c r="Z470" s="417">
        <f t="shared" si="203"/>
        <v>44021</v>
      </c>
      <c r="AA470" s="238"/>
      <c r="AB470" s="246">
        <v>3</v>
      </c>
      <c r="AC470" s="250">
        <f t="shared" si="201"/>
        <v>664</v>
      </c>
      <c r="AD470" s="251">
        <v>275</v>
      </c>
      <c r="AE470" s="252">
        <v>3853</v>
      </c>
      <c r="AF470" s="253" t="s">
        <v>764</v>
      </c>
      <c r="AG470" s="254">
        <v>40</v>
      </c>
      <c r="AJ470" s="255" t="str">
        <f t="shared" si="202"/>
        <v>HL1852</v>
      </c>
    </row>
    <row r="471" spans="1:36" ht="11.25" customHeight="1" thickBot="1" x14ac:dyDescent="0.25">
      <c r="A471" s="1115">
        <v>1</v>
      </c>
      <c r="B471" s="1044">
        <v>302616</v>
      </c>
      <c r="C471" s="238"/>
      <c r="D471" s="904" t="s">
        <v>470</v>
      </c>
      <c r="E471" s="245">
        <v>1</v>
      </c>
      <c r="F471" s="241" t="s">
        <v>186</v>
      </c>
      <c r="G471" s="246">
        <v>9.1</v>
      </c>
      <c r="H471" s="245">
        <v>103</v>
      </c>
      <c r="I471" s="241" t="s">
        <v>606</v>
      </c>
      <c r="J471" s="247">
        <f>I471/9.81</f>
        <v>799.69418960244639</v>
      </c>
      <c r="K471" s="241" t="s">
        <v>607</v>
      </c>
      <c r="L471" s="241"/>
      <c r="M471" s="246"/>
      <c r="N471" s="238"/>
      <c r="O471" s="248"/>
      <c r="P471" s="248"/>
      <c r="Q471" s="248"/>
      <c r="R471" s="238"/>
      <c r="S471" s="246">
        <v>9.0500000000000007</v>
      </c>
      <c r="T471" s="249" t="s">
        <v>61</v>
      </c>
      <c r="U471" s="238" t="s">
        <v>44</v>
      </c>
      <c r="V471" s="238" t="s">
        <v>765</v>
      </c>
      <c r="W471" s="238"/>
      <c r="X471" s="238"/>
      <c r="Y471" s="415">
        <v>43655</v>
      </c>
      <c r="Z471" s="417">
        <f t="shared" si="203"/>
        <v>44021</v>
      </c>
      <c r="AA471" s="238"/>
      <c r="AB471" s="246">
        <v>3</v>
      </c>
      <c r="AC471" s="250">
        <f t="shared" si="201"/>
        <v>664</v>
      </c>
      <c r="AD471" s="251">
        <v>275</v>
      </c>
      <c r="AE471" s="252">
        <v>3853</v>
      </c>
      <c r="AF471" s="253" t="s">
        <v>766</v>
      </c>
      <c r="AG471" s="254">
        <v>40</v>
      </c>
      <c r="AJ471" s="255" t="str">
        <f t="shared" si="202"/>
        <v>HL1853</v>
      </c>
    </row>
    <row r="472" spans="1:36" ht="11.25" customHeight="1" thickBot="1" x14ac:dyDescent="0.25">
      <c r="A472" s="1115">
        <v>1</v>
      </c>
      <c r="B472" s="1044">
        <v>302616</v>
      </c>
      <c r="C472" s="238"/>
      <c r="D472" s="904" t="s">
        <v>470</v>
      </c>
      <c r="E472" s="245">
        <v>1</v>
      </c>
      <c r="F472" s="241" t="s">
        <v>186</v>
      </c>
      <c r="G472" s="246">
        <v>9.1</v>
      </c>
      <c r="H472" s="245">
        <v>103</v>
      </c>
      <c r="I472" s="241" t="s">
        <v>606</v>
      </c>
      <c r="J472" s="247">
        <f>I472/9.81</f>
        <v>799.69418960244639</v>
      </c>
      <c r="K472" s="241" t="s">
        <v>607</v>
      </c>
      <c r="L472" s="241"/>
      <c r="M472" s="246"/>
      <c r="N472" s="238"/>
      <c r="O472" s="248"/>
      <c r="P472" s="248"/>
      <c r="Q472" s="248"/>
      <c r="R472" s="238"/>
      <c r="S472" s="246">
        <v>9.14</v>
      </c>
      <c r="T472" s="249" t="s">
        <v>61</v>
      </c>
      <c r="U472" s="238" t="s">
        <v>44</v>
      </c>
      <c r="V472" s="238" t="s">
        <v>767</v>
      </c>
      <c r="W472" s="238" t="s">
        <v>123</v>
      </c>
      <c r="X472" s="238"/>
      <c r="Y472" s="415">
        <v>44405</v>
      </c>
      <c r="Z472" s="415">
        <v>44588</v>
      </c>
      <c r="AA472" s="415">
        <v>46414</v>
      </c>
      <c r="AB472" s="246">
        <v>3</v>
      </c>
      <c r="AC472" s="250">
        <f t="shared" si="201"/>
        <v>664</v>
      </c>
      <c r="AD472" s="251">
        <v>275</v>
      </c>
      <c r="AE472" s="252">
        <v>3853</v>
      </c>
      <c r="AF472" s="253" t="s">
        <v>768</v>
      </c>
      <c r="AG472" s="254">
        <v>40</v>
      </c>
      <c r="AJ472" s="255" t="str">
        <f t="shared" si="202"/>
        <v>HL1854</v>
      </c>
    </row>
    <row r="473" spans="1:36" ht="11.25" customHeight="1" thickBot="1" x14ac:dyDescent="0.25">
      <c r="A473" s="1115">
        <v>1</v>
      </c>
      <c r="B473" s="1044">
        <v>302616</v>
      </c>
      <c r="C473" s="238"/>
      <c r="D473" s="904" t="s">
        <v>470</v>
      </c>
      <c r="E473" s="245">
        <v>1</v>
      </c>
      <c r="F473" s="241" t="s">
        <v>186</v>
      </c>
      <c r="G473" s="246">
        <v>9.1</v>
      </c>
      <c r="H473" s="245">
        <v>103</v>
      </c>
      <c r="I473" s="241" t="s">
        <v>606</v>
      </c>
      <c r="J473" s="247">
        <f>I473/9.81</f>
        <v>799.69418960244639</v>
      </c>
      <c r="K473" s="241" t="s">
        <v>607</v>
      </c>
      <c r="L473" s="241"/>
      <c r="M473" s="246"/>
      <c r="N473" s="238"/>
      <c r="O473" s="248"/>
      <c r="P473" s="248"/>
      <c r="Q473" s="248"/>
      <c r="R473" s="238"/>
      <c r="S473" s="246">
        <v>9.1199999999999992</v>
      </c>
      <c r="T473" s="249" t="s">
        <v>61</v>
      </c>
      <c r="U473" s="238" t="s">
        <v>44</v>
      </c>
      <c r="V473" s="238" t="s">
        <v>769</v>
      </c>
      <c r="W473" s="238"/>
      <c r="X473" s="238"/>
      <c r="Y473" s="415">
        <v>43655</v>
      </c>
      <c r="Z473" s="417">
        <f t="shared" si="203"/>
        <v>44021</v>
      </c>
      <c r="AA473" s="238"/>
      <c r="AB473" s="246">
        <v>3</v>
      </c>
      <c r="AC473" s="250">
        <f t="shared" si="201"/>
        <v>664</v>
      </c>
      <c r="AD473" s="251">
        <v>275</v>
      </c>
      <c r="AE473" s="252">
        <v>3853</v>
      </c>
      <c r="AF473" s="253" t="s">
        <v>770</v>
      </c>
      <c r="AG473" s="254">
        <v>40</v>
      </c>
      <c r="AJ473" s="255" t="str">
        <f t="shared" si="202"/>
        <v>HL1855</v>
      </c>
    </row>
    <row r="474" spans="1:36" ht="11.25" customHeight="1" thickBot="1" x14ac:dyDescent="0.25">
      <c r="A474" s="1115">
        <v>1</v>
      </c>
      <c r="B474" s="1044">
        <v>302616</v>
      </c>
      <c r="C474" s="238"/>
      <c r="D474" s="904" t="s">
        <v>470</v>
      </c>
      <c r="E474" s="245">
        <v>1</v>
      </c>
      <c r="F474" s="241" t="s">
        <v>186</v>
      </c>
      <c r="G474" s="246">
        <v>9.1</v>
      </c>
      <c r="H474" s="245">
        <v>103</v>
      </c>
      <c r="I474" s="241" t="s">
        <v>606</v>
      </c>
      <c r="J474" s="247">
        <f>I474/9.81</f>
        <v>799.69418960244639</v>
      </c>
      <c r="K474" s="241" t="s">
        <v>607</v>
      </c>
      <c r="L474" s="241"/>
      <c r="M474" s="246"/>
      <c r="N474" s="238"/>
      <c r="O474" s="248"/>
      <c r="P474" s="248"/>
      <c r="Q474" s="248"/>
      <c r="R474" s="238"/>
      <c r="S474" s="246">
        <v>9.1300000000000008</v>
      </c>
      <c r="T474" s="249" t="s">
        <v>61</v>
      </c>
      <c r="U474" s="238" t="s">
        <v>44</v>
      </c>
      <c r="V474" s="238" t="s">
        <v>771</v>
      </c>
      <c r="W474" s="238"/>
      <c r="X474" s="238"/>
      <c r="Y474" s="415">
        <v>43655</v>
      </c>
      <c r="Z474" s="417">
        <f t="shared" si="203"/>
        <v>44021</v>
      </c>
      <c r="AA474" s="238"/>
      <c r="AB474" s="246">
        <v>3</v>
      </c>
      <c r="AC474" s="250">
        <f>(G474+AB474*2.5)*AG474</f>
        <v>664</v>
      </c>
      <c r="AD474" s="251">
        <v>275</v>
      </c>
      <c r="AE474" s="252">
        <v>3853</v>
      </c>
      <c r="AF474" s="253" t="s">
        <v>772</v>
      </c>
      <c r="AG474" s="254">
        <v>40</v>
      </c>
      <c r="AJ474" s="255" t="str">
        <f t="shared" si="202"/>
        <v>HL1856</v>
      </c>
    </row>
    <row r="475" spans="1:36" ht="11.25" customHeight="1" thickBot="1" x14ac:dyDescent="0.25">
      <c r="A475" s="1115">
        <v>1</v>
      </c>
      <c r="B475" s="1044">
        <v>302616</v>
      </c>
      <c r="C475" s="239" t="s">
        <v>50</v>
      </c>
      <c r="D475" s="892" t="s">
        <v>470</v>
      </c>
      <c r="E475" s="256">
        <f>SUM(E467:E474)</f>
        <v>8</v>
      </c>
      <c r="F475" s="240" t="s">
        <v>186</v>
      </c>
      <c r="G475" s="257">
        <v>9.1</v>
      </c>
      <c r="H475" s="258">
        <v>103</v>
      </c>
      <c r="I475" s="240" t="s">
        <v>606</v>
      </c>
      <c r="J475" s="489">
        <f>I475/9.81</f>
        <v>799.69418960244639</v>
      </c>
      <c r="K475" s="240" t="s">
        <v>607</v>
      </c>
      <c r="L475" s="240"/>
      <c r="M475" s="257"/>
      <c r="N475" s="239"/>
      <c r="O475" s="259"/>
      <c r="P475" s="259"/>
      <c r="Q475" s="259"/>
      <c r="R475" s="239"/>
      <c r="S475" s="257">
        <f>SUBTOTAL(9,S467:S474)/E475</f>
        <v>9.1025000000000009</v>
      </c>
      <c r="T475" s="240" t="s">
        <v>61</v>
      </c>
      <c r="U475" s="239" t="s">
        <v>44</v>
      </c>
      <c r="V475" s="239" t="s">
        <v>773</v>
      </c>
      <c r="W475" s="239" t="s">
        <v>774</v>
      </c>
      <c r="X475" s="780" t="s">
        <v>470</v>
      </c>
      <c r="Y475" s="415">
        <v>43655</v>
      </c>
      <c r="Z475" s="417">
        <f t="shared" si="203"/>
        <v>44021</v>
      </c>
      <c r="AA475" s="239"/>
      <c r="AB475" s="257">
        <v>3</v>
      </c>
      <c r="AC475" s="260"/>
      <c r="AD475" s="261"/>
      <c r="AE475" s="262"/>
      <c r="AF475" s="263"/>
      <c r="AG475" s="263"/>
      <c r="AJ475" s="255" t="str">
        <f t="shared" si="202"/>
        <v>HL1849-1856</v>
      </c>
    </row>
    <row r="476" spans="1:36" ht="11.25" customHeight="1" thickBot="1" x14ac:dyDescent="0.25">
      <c r="A476" s="1129"/>
      <c r="B476" s="995"/>
      <c r="C476" s="238"/>
      <c r="D476" s="909"/>
      <c r="E476" s="324"/>
      <c r="F476" s="241"/>
      <c r="G476" s="246"/>
      <c r="H476" s="245"/>
      <c r="I476" s="241"/>
      <c r="J476" s="247"/>
      <c r="K476" s="241"/>
      <c r="L476" s="241"/>
      <c r="M476" s="246"/>
      <c r="N476" s="238"/>
      <c r="O476" s="248"/>
      <c r="P476" s="248"/>
      <c r="Q476" s="248"/>
      <c r="R476" s="238"/>
      <c r="S476" s="246"/>
      <c r="T476" s="241"/>
      <c r="U476" s="238"/>
      <c r="V476" s="238"/>
      <c r="W476" s="238"/>
      <c r="X476" s="773"/>
      <c r="Y476" s="415"/>
      <c r="Z476" s="417"/>
      <c r="AA476" s="238"/>
      <c r="AB476" s="246"/>
      <c r="AC476" s="250"/>
      <c r="AD476" s="251"/>
      <c r="AE476" s="252"/>
      <c r="AF476" s="254"/>
      <c r="AG476" s="254"/>
    </row>
    <row r="477" spans="1:36" s="156" customFormat="1" ht="11.25" customHeight="1" thickBot="1" x14ac:dyDescent="0.25">
      <c r="A477" s="1115">
        <v>1</v>
      </c>
      <c r="B477" s="1113">
        <v>313432</v>
      </c>
      <c r="C477" s="151"/>
      <c r="D477" s="897" t="s">
        <v>775</v>
      </c>
      <c r="E477" s="148">
        <v>1</v>
      </c>
      <c r="F477" s="149" t="s">
        <v>186</v>
      </c>
      <c r="G477" s="150">
        <v>228</v>
      </c>
      <c r="H477" s="148">
        <v>103</v>
      </c>
      <c r="I477" s="149" t="s">
        <v>776</v>
      </c>
      <c r="J477" s="440">
        <f>I477/9.81</f>
        <v>834.96432212028537</v>
      </c>
      <c r="K477" s="149" t="s">
        <v>607</v>
      </c>
      <c r="L477" s="149"/>
      <c r="M477" s="150"/>
      <c r="N477" s="151"/>
      <c r="O477" s="152"/>
      <c r="P477" s="152"/>
      <c r="Q477" s="152"/>
      <c r="R477" s="151"/>
      <c r="S477" s="150">
        <v>228</v>
      </c>
      <c r="T477" s="513" t="s">
        <v>61</v>
      </c>
      <c r="U477" s="151" t="s">
        <v>44</v>
      </c>
      <c r="V477" s="151" t="s">
        <v>777</v>
      </c>
      <c r="W477" s="151"/>
      <c r="X477" s="151"/>
      <c r="Y477" s="429" t="s">
        <v>47</v>
      </c>
      <c r="Z477" s="427" t="e">
        <f t="shared" ref="Z477:Z479" si="204">Y477+366</f>
        <v>#VALUE!</v>
      </c>
      <c r="AA477" s="151"/>
      <c r="AB477" s="150" t="s">
        <v>38</v>
      </c>
      <c r="AC477" s="153" t="e">
        <f t="shared" ref="AC477" si="205">(G477+AB477*2.5)*AG477</f>
        <v>#VALUE!</v>
      </c>
      <c r="AD477" s="154" t="s">
        <v>38</v>
      </c>
      <c r="AE477" s="155" t="s">
        <v>38</v>
      </c>
      <c r="AF477" s="264"/>
      <c r="AG477" s="441">
        <v>40</v>
      </c>
      <c r="AJ477" s="156" t="str">
        <f t="shared" ref="AJ477:AJ479" si="206">CONCATENATE(U477,AK477,V477)</f>
        <v>HL2441</v>
      </c>
    </row>
    <row r="478" spans="1:36" s="156" customFormat="1" ht="11.25" customHeight="1" thickBot="1" x14ac:dyDescent="0.25">
      <c r="A478" s="1115">
        <v>1</v>
      </c>
      <c r="B478" s="1113">
        <v>313432</v>
      </c>
      <c r="C478" s="151"/>
      <c r="D478" s="897" t="s">
        <v>775</v>
      </c>
      <c r="E478" s="148">
        <v>1</v>
      </c>
      <c r="F478" s="149" t="s">
        <v>186</v>
      </c>
      <c r="G478" s="150">
        <v>228</v>
      </c>
      <c r="H478" s="148">
        <v>103</v>
      </c>
      <c r="I478" s="149" t="s">
        <v>776</v>
      </c>
      <c r="J478" s="440">
        <f>I478/9.81</f>
        <v>834.96432212028537</v>
      </c>
      <c r="K478" s="149" t="s">
        <v>607</v>
      </c>
      <c r="L478" s="149"/>
      <c r="M478" s="150"/>
      <c r="N478" s="151"/>
      <c r="O478" s="152"/>
      <c r="P478" s="152"/>
      <c r="Q478" s="152"/>
      <c r="R478" s="151"/>
      <c r="S478" s="150">
        <v>228</v>
      </c>
      <c r="T478" s="513" t="s">
        <v>61</v>
      </c>
      <c r="U478" s="151" t="s">
        <v>44</v>
      </c>
      <c r="V478" s="151" t="s">
        <v>778</v>
      </c>
      <c r="W478" s="151"/>
      <c r="X478" s="151"/>
      <c r="Y478" s="429" t="s">
        <v>47</v>
      </c>
      <c r="Z478" s="427" t="e">
        <f t="shared" si="204"/>
        <v>#VALUE!</v>
      </c>
      <c r="AA478" s="151"/>
      <c r="AB478" s="150" t="s">
        <v>38</v>
      </c>
      <c r="AC478" s="153" t="e">
        <f>(G478+AB478*2.5)*AG478</f>
        <v>#VALUE!</v>
      </c>
      <c r="AD478" s="154" t="s">
        <v>38</v>
      </c>
      <c r="AE478" s="155" t="s">
        <v>38</v>
      </c>
      <c r="AF478" s="264"/>
      <c r="AG478" s="441">
        <v>40</v>
      </c>
      <c r="AJ478" s="156" t="str">
        <f t="shared" si="206"/>
        <v>HL2442</v>
      </c>
    </row>
    <row r="479" spans="1:36" s="156" customFormat="1" ht="11.25" customHeight="1" thickBot="1" x14ac:dyDescent="0.25">
      <c r="A479" s="1115">
        <v>1</v>
      </c>
      <c r="B479" s="1113">
        <v>313432</v>
      </c>
      <c r="C479" s="579" t="s">
        <v>50</v>
      </c>
      <c r="D479" s="892" t="s">
        <v>775</v>
      </c>
      <c r="E479" s="580">
        <v>2</v>
      </c>
      <c r="F479" s="582" t="s">
        <v>186</v>
      </c>
      <c r="G479" s="216">
        <v>228</v>
      </c>
      <c r="H479" s="581">
        <v>103</v>
      </c>
      <c r="I479" s="582" t="s">
        <v>776</v>
      </c>
      <c r="J479" s="583">
        <f>I479/9.81</f>
        <v>834.96432212028537</v>
      </c>
      <c r="K479" s="582" t="s">
        <v>607</v>
      </c>
      <c r="L479" s="582"/>
      <c r="M479" s="216"/>
      <c r="N479" s="579"/>
      <c r="O479" s="584"/>
      <c r="P479" s="584"/>
      <c r="Q479" s="584"/>
      <c r="R479" s="579"/>
      <c r="S479" s="216">
        <v>228</v>
      </c>
      <c r="T479" s="582" t="s">
        <v>61</v>
      </c>
      <c r="U479" s="579" t="s">
        <v>44</v>
      </c>
      <c r="V479" s="579" t="s">
        <v>779</v>
      </c>
      <c r="W479" s="579" t="s">
        <v>780</v>
      </c>
      <c r="X479" s="813" t="s">
        <v>775</v>
      </c>
      <c r="Y479" s="429" t="s">
        <v>47</v>
      </c>
      <c r="Z479" s="427" t="e">
        <f t="shared" si="204"/>
        <v>#VALUE!</v>
      </c>
      <c r="AA479" s="579"/>
      <c r="AB479" s="216" t="s">
        <v>38</v>
      </c>
      <c r="AC479" s="585"/>
      <c r="AD479" s="586"/>
      <c r="AE479" s="587"/>
      <c r="AF479" s="597"/>
      <c r="AG479" s="597"/>
      <c r="AJ479" s="156" t="str">
        <f t="shared" si="206"/>
        <v>HL2441-2442</v>
      </c>
    </row>
    <row r="480" spans="1:36" s="319" customFormat="1" ht="11.25" customHeight="1" thickBot="1" x14ac:dyDescent="0.25">
      <c r="A480" s="1129"/>
      <c r="B480" s="996"/>
      <c r="C480" s="320"/>
      <c r="D480" s="905"/>
      <c r="E480" s="324"/>
      <c r="F480" s="241"/>
      <c r="G480" s="246"/>
      <c r="H480" s="245"/>
      <c r="I480" s="241"/>
      <c r="J480" s="242"/>
      <c r="K480" s="241"/>
      <c r="L480" s="241"/>
      <c r="M480" s="246"/>
      <c r="N480" s="238"/>
      <c r="O480" s="248"/>
      <c r="P480" s="248"/>
      <c r="Q480" s="248"/>
      <c r="R480" s="238"/>
      <c r="S480" s="246"/>
      <c r="T480" s="241"/>
      <c r="U480" s="238"/>
      <c r="V480" s="238"/>
      <c r="W480" s="241"/>
      <c r="X480" s="803"/>
      <c r="Y480" s="415"/>
      <c r="Z480" s="416" t="s">
        <v>38</v>
      </c>
      <c r="AA480" s="238"/>
      <c r="AB480" s="246"/>
      <c r="AC480" s="316"/>
      <c r="AD480" s="251"/>
      <c r="AE480" s="252"/>
      <c r="AF480" s="254"/>
      <c r="AG480" s="254"/>
      <c r="AJ480" s="255" t="str">
        <f t="shared" si="202"/>
        <v/>
      </c>
    </row>
    <row r="481" spans="1:36" s="178" customFormat="1" ht="10.5" thickBot="1" x14ac:dyDescent="0.25">
      <c r="A481" s="1115">
        <v>1</v>
      </c>
      <c r="B481" s="1044">
        <v>290038</v>
      </c>
      <c r="C481" s="174"/>
      <c r="D481" s="919" t="s">
        <v>781</v>
      </c>
      <c r="E481" s="171">
        <v>1</v>
      </c>
      <c r="F481" s="172" t="s">
        <v>40</v>
      </c>
      <c r="G481" s="173">
        <v>27.779</v>
      </c>
      <c r="H481" s="171">
        <v>102</v>
      </c>
      <c r="I481" s="172" t="s">
        <v>782</v>
      </c>
      <c r="J481" s="444">
        <v>928</v>
      </c>
      <c r="K481" s="172" t="s">
        <v>42</v>
      </c>
      <c r="L481" s="172"/>
      <c r="M481" s="173"/>
      <c r="N481" s="174"/>
      <c r="O481" s="175"/>
      <c r="P481" s="175"/>
      <c r="Q481" s="175"/>
      <c r="R481" s="174"/>
      <c r="S481" s="173" t="s">
        <v>38</v>
      </c>
      <c r="T481" s="172" t="s">
        <v>61</v>
      </c>
      <c r="U481" s="174" t="s">
        <v>44</v>
      </c>
      <c r="V481" s="174" t="s">
        <v>783</v>
      </c>
      <c r="W481" s="174"/>
      <c r="X481" s="174"/>
      <c r="Y481" s="415">
        <v>44300</v>
      </c>
      <c r="Z481" s="428">
        <f t="shared" ref="Z481:Z483" si="207">Y481+366</f>
        <v>44666</v>
      </c>
      <c r="AA481" s="174"/>
      <c r="AB481" s="173"/>
      <c r="AC481" s="196">
        <f>G481*AG481</f>
        <v>1008.3776999999999</v>
      </c>
      <c r="AD481" s="176">
        <v>250</v>
      </c>
      <c r="AE481" s="177">
        <v>4110</v>
      </c>
      <c r="AF481" s="180" t="s">
        <v>784</v>
      </c>
      <c r="AG481" s="184">
        <v>36.299999999999997</v>
      </c>
      <c r="AJ481" s="255" t="str">
        <f t="shared" si="202"/>
        <v>HL1618</v>
      </c>
    </row>
    <row r="482" spans="1:36" s="178" customFormat="1" ht="10.5" thickBot="1" x14ac:dyDescent="0.25">
      <c r="A482" s="1115">
        <v>1</v>
      </c>
      <c r="B482" s="1044">
        <v>290038</v>
      </c>
      <c r="C482" s="174"/>
      <c r="D482" s="919" t="s">
        <v>781</v>
      </c>
      <c r="E482" s="171">
        <v>1</v>
      </c>
      <c r="F482" s="172" t="s">
        <v>40</v>
      </c>
      <c r="G482" s="173">
        <v>27.783000000000001</v>
      </c>
      <c r="H482" s="171">
        <v>102</v>
      </c>
      <c r="I482" s="172" t="s">
        <v>782</v>
      </c>
      <c r="J482" s="775">
        <v>928</v>
      </c>
      <c r="K482" s="172" t="s">
        <v>42</v>
      </c>
      <c r="L482" s="172"/>
      <c r="M482" s="173"/>
      <c r="N482" s="174"/>
      <c r="O482" s="175"/>
      <c r="P482" s="175"/>
      <c r="Q482" s="175"/>
      <c r="R482" s="174"/>
      <c r="S482" s="173" t="s">
        <v>38</v>
      </c>
      <c r="T482" s="172" t="s">
        <v>61</v>
      </c>
      <c r="U482" s="174" t="s">
        <v>44</v>
      </c>
      <c r="V482" s="174" t="s">
        <v>505</v>
      </c>
      <c r="W482" s="174"/>
      <c r="X482" s="174"/>
      <c r="Y482" s="415">
        <v>44300</v>
      </c>
      <c r="Z482" s="428">
        <f t="shared" si="207"/>
        <v>44666</v>
      </c>
      <c r="AA482" s="174"/>
      <c r="AB482" s="173"/>
      <c r="AC482" s="776">
        <f>G482*AG482</f>
        <v>1008.5228999999999</v>
      </c>
      <c r="AD482" s="176">
        <v>250</v>
      </c>
      <c r="AE482" s="177">
        <v>4110</v>
      </c>
      <c r="AF482" s="180" t="s">
        <v>785</v>
      </c>
      <c r="AG482" s="184">
        <v>36.299999999999997</v>
      </c>
      <c r="AJ482" s="255" t="str">
        <f t="shared" si="202"/>
        <v>HL1619</v>
      </c>
    </row>
    <row r="483" spans="1:36" s="178" customFormat="1" ht="10.5" thickBot="1" x14ac:dyDescent="0.25">
      <c r="A483" s="1115">
        <v>1</v>
      </c>
      <c r="B483" s="1044">
        <v>290038</v>
      </c>
      <c r="C483" s="210" t="s">
        <v>50</v>
      </c>
      <c r="D483" s="892">
        <v>1547</v>
      </c>
      <c r="E483" s="205">
        <v>2</v>
      </c>
      <c r="F483" s="206" t="s">
        <v>40</v>
      </c>
      <c r="G483" s="207">
        <v>27.78</v>
      </c>
      <c r="H483" s="209">
        <v>102</v>
      </c>
      <c r="I483" s="206" t="s">
        <v>782</v>
      </c>
      <c r="J483" s="775">
        <v>928</v>
      </c>
      <c r="K483" s="206" t="s">
        <v>42</v>
      </c>
      <c r="L483" s="206"/>
      <c r="M483" s="207"/>
      <c r="N483" s="210"/>
      <c r="O483" s="211"/>
      <c r="P483" s="211"/>
      <c r="Q483" s="211"/>
      <c r="R483" s="210"/>
      <c r="S483" s="207" t="s">
        <v>38</v>
      </c>
      <c r="T483" s="206" t="s">
        <v>61</v>
      </c>
      <c r="U483" s="210" t="s">
        <v>44</v>
      </c>
      <c r="V483" s="210" t="s">
        <v>786</v>
      </c>
      <c r="W483" s="239"/>
      <c r="X483" s="777" t="s">
        <v>781</v>
      </c>
      <c r="Y483" s="415">
        <v>44300</v>
      </c>
      <c r="Z483" s="428">
        <f t="shared" si="207"/>
        <v>44666</v>
      </c>
      <c r="AA483" s="210"/>
      <c r="AB483" s="207"/>
      <c r="AC483" s="213"/>
      <c r="AD483" s="214">
        <v>250</v>
      </c>
      <c r="AE483" s="215"/>
      <c r="AF483" s="209"/>
      <c r="AG483" s="445"/>
      <c r="AJ483" s="255" t="str">
        <f t="shared" si="202"/>
        <v>HL1618-1619</v>
      </c>
    </row>
    <row r="484" spans="1:36" s="178" customFormat="1" ht="10.5" thickBot="1" x14ac:dyDescent="0.25">
      <c r="A484" s="1129"/>
      <c r="B484" s="999"/>
      <c r="C484" s="174"/>
      <c r="D484" s="915"/>
      <c r="E484" s="503"/>
      <c r="F484" s="172"/>
      <c r="G484" s="173"/>
      <c r="H484" s="171"/>
      <c r="I484" s="172"/>
      <c r="J484" s="444"/>
      <c r="K484" s="172"/>
      <c r="L484" s="172"/>
      <c r="M484" s="173"/>
      <c r="N484" s="174"/>
      <c r="O484" s="175"/>
      <c r="P484" s="175"/>
      <c r="Q484" s="175"/>
      <c r="R484" s="174"/>
      <c r="S484" s="173"/>
      <c r="T484" s="172"/>
      <c r="U484" s="174"/>
      <c r="V484" s="174"/>
      <c r="W484" s="238"/>
      <c r="X484" s="819"/>
      <c r="Y484" s="431"/>
      <c r="Z484" s="428" t="s">
        <v>38</v>
      </c>
      <c r="AA484" s="174"/>
      <c r="AB484" s="173"/>
      <c r="AC484" s="196"/>
      <c r="AD484" s="176"/>
      <c r="AE484" s="177"/>
      <c r="AF484" s="171"/>
      <c r="AG484" s="171"/>
      <c r="AJ484" s="255" t="str">
        <f t="shared" si="202"/>
        <v/>
      </c>
    </row>
    <row r="485" spans="1:36" s="178" customFormat="1" ht="10.5" thickBot="1" x14ac:dyDescent="0.25">
      <c r="A485" s="1115">
        <v>1</v>
      </c>
      <c r="B485" s="1044">
        <v>290040</v>
      </c>
      <c r="C485" s="174"/>
      <c r="D485" s="919" t="s">
        <v>787</v>
      </c>
      <c r="E485" s="171">
        <v>1</v>
      </c>
      <c r="F485" s="172" t="s">
        <v>40</v>
      </c>
      <c r="G485" s="173">
        <v>27.463000000000001</v>
      </c>
      <c r="H485" s="171">
        <v>102</v>
      </c>
      <c r="I485" s="172" t="s">
        <v>782</v>
      </c>
      <c r="J485" s="444">
        <v>928</v>
      </c>
      <c r="K485" s="172" t="s">
        <v>42</v>
      </c>
      <c r="L485" s="172"/>
      <c r="M485" s="173"/>
      <c r="N485" s="174"/>
      <c r="O485" s="175"/>
      <c r="P485" s="175"/>
      <c r="Q485" s="175"/>
      <c r="R485" s="174"/>
      <c r="S485" s="173" t="s">
        <v>38</v>
      </c>
      <c r="T485" s="172" t="s">
        <v>61</v>
      </c>
      <c r="U485" s="174" t="s">
        <v>44</v>
      </c>
      <c r="V485" s="174" t="s">
        <v>497</v>
      </c>
      <c r="W485" s="238"/>
      <c r="X485" s="174"/>
      <c r="Y485" s="415">
        <v>44300</v>
      </c>
      <c r="Z485" s="428">
        <f t="shared" ref="Z485:Z487" si="208">Y485+366</f>
        <v>44666</v>
      </c>
      <c r="AA485" s="174"/>
      <c r="AB485" s="173"/>
      <c r="AC485" s="196">
        <f>G485*AG485</f>
        <v>996.90689999999995</v>
      </c>
      <c r="AD485" s="176">
        <v>250</v>
      </c>
      <c r="AE485" s="177">
        <v>4080</v>
      </c>
      <c r="AF485" s="180" t="s">
        <v>788</v>
      </c>
      <c r="AG485" s="184">
        <v>36.299999999999997</v>
      </c>
      <c r="AJ485" s="255" t="str">
        <f t="shared" si="202"/>
        <v>HL1620</v>
      </c>
    </row>
    <row r="486" spans="1:36" s="178" customFormat="1" ht="10.5" thickBot="1" x14ac:dyDescent="0.25">
      <c r="A486" s="1115">
        <v>1</v>
      </c>
      <c r="B486" s="1044">
        <v>290040</v>
      </c>
      <c r="C486" s="174"/>
      <c r="D486" s="919" t="s">
        <v>787</v>
      </c>
      <c r="E486" s="171">
        <v>1</v>
      </c>
      <c r="F486" s="172" t="s">
        <v>40</v>
      </c>
      <c r="G486" s="173">
        <v>27.469000000000001</v>
      </c>
      <c r="H486" s="171">
        <v>102</v>
      </c>
      <c r="I486" s="172" t="s">
        <v>782</v>
      </c>
      <c r="J486" s="775">
        <v>928</v>
      </c>
      <c r="K486" s="172" t="s">
        <v>42</v>
      </c>
      <c r="L486" s="172"/>
      <c r="M486" s="173"/>
      <c r="N486" s="174"/>
      <c r="O486" s="175"/>
      <c r="P486" s="175"/>
      <c r="Q486" s="175"/>
      <c r="R486" s="174"/>
      <c r="S486" s="173" t="s">
        <v>38</v>
      </c>
      <c r="T486" s="172" t="s">
        <v>61</v>
      </c>
      <c r="U486" s="174" t="s">
        <v>44</v>
      </c>
      <c r="V486" s="174" t="s">
        <v>789</v>
      </c>
      <c r="W486" s="238"/>
      <c r="X486" s="174"/>
      <c r="Y486" s="415">
        <v>44300</v>
      </c>
      <c r="Z486" s="428">
        <f t="shared" si="208"/>
        <v>44666</v>
      </c>
      <c r="AA486" s="174"/>
      <c r="AB486" s="173"/>
      <c r="AC486" s="776">
        <f>G486*AG486</f>
        <v>997.12469999999996</v>
      </c>
      <c r="AD486" s="176">
        <v>250</v>
      </c>
      <c r="AE486" s="177">
        <v>4080</v>
      </c>
      <c r="AF486" s="180" t="s">
        <v>790</v>
      </c>
      <c r="AG486" s="184">
        <v>36.299999999999997</v>
      </c>
      <c r="AJ486" s="255" t="str">
        <f t="shared" si="202"/>
        <v>HL1621</v>
      </c>
    </row>
    <row r="487" spans="1:36" s="178" customFormat="1" ht="10.5" thickBot="1" x14ac:dyDescent="0.25">
      <c r="A487" s="1115">
        <v>1</v>
      </c>
      <c r="B487" s="1044">
        <v>290040</v>
      </c>
      <c r="C487" s="210" t="s">
        <v>50</v>
      </c>
      <c r="D487" s="892" t="s">
        <v>787</v>
      </c>
      <c r="E487" s="205">
        <v>2</v>
      </c>
      <c r="F487" s="206" t="s">
        <v>40</v>
      </c>
      <c r="G487" s="207">
        <v>27.466000000000001</v>
      </c>
      <c r="H487" s="209">
        <v>102</v>
      </c>
      <c r="I487" s="206" t="s">
        <v>782</v>
      </c>
      <c r="J487" s="775">
        <v>928</v>
      </c>
      <c r="K487" s="206" t="s">
        <v>42</v>
      </c>
      <c r="L487" s="206"/>
      <c r="M487" s="207"/>
      <c r="N487" s="210"/>
      <c r="O487" s="211"/>
      <c r="P487" s="211"/>
      <c r="Q487" s="211"/>
      <c r="R487" s="210"/>
      <c r="S487" s="207" t="s">
        <v>38</v>
      </c>
      <c r="T487" s="206" t="s">
        <v>61</v>
      </c>
      <c r="U487" s="210" t="s">
        <v>44</v>
      </c>
      <c r="V487" s="210" t="s">
        <v>791</v>
      </c>
      <c r="W487" s="239"/>
      <c r="X487" s="777" t="s">
        <v>787</v>
      </c>
      <c r="Y487" s="415">
        <v>44300</v>
      </c>
      <c r="Z487" s="428">
        <f t="shared" si="208"/>
        <v>44666</v>
      </c>
      <c r="AA487" s="210"/>
      <c r="AB487" s="207"/>
      <c r="AC487" s="213"/>
      <c r="AD487" s="214">
        <v>250</v>
      </c>
      <c r="AE487" s="215"/>
      <c r="AF487" s="209"/>
      <c r="AG487" s="445"/>
      <c r="AJ487" s="255" t="str">
        <f t="shared" si="202"/>
        <v>HL1620-1621</v>
      </c>
    </row>
    <row r="488" spans="1:36" s="170" customFormat="1" ht="10.5" thickBot="1" x14ac:dyDescent="0.25">
      <c r="A488" s="1129"/>
      <c r="B488" s="1009"/>
      <c r="C488" s="162"/>
      <c r="D488" s="912"/>
      <c r="E488" s="190"/>
      <c r="F488" s="159"/>
      <c r="G488" s="160"/>
      <c r="H488" s="161"/>
      <c r="I488" s="159"/>
      <c r="J488" s="556"/>
      <c r="K488" s="159"/>
      <c r="L488" s="159"/>
      <c r="M488" s="160"/>
      <c r="N488" s="162"/>
      <c r="O488" s="163"/>
      <c r="P488" s="163"/>
      <c r="Q488" s="163"/>
      <c r="R488" s="162"/>
      <c r="S488" s="160"/>
      <c r="T488" s="241"/>
      <c r="U488" s="162"/>
      <c r="V488" s="162"/>
      <c r="W488" s="162"/>
      <c r="X488" s="774"/>
      <c r="Y488" s="418"/>
      <c r="Z488" s="419" t="s">
        <v>38</v>
      </c>
      <c r="AA488" s="162"/>
      <c r="AB488" s="160"/>
      <c r="AC488" s="164"/>
      <c r="AD488" s="165"/>
      <c r="AE488" s="166"/>
      <c r="AF488" s="161"/>
      <c r="AG488" s="161"/>
      <c r="AJ488" s="255" t="str">
        <f t="shared" si="202"/>
        <v/>
      </c>
    </row>
    <row r="489" spans="1:36" ht="10.5" thickBot="1" x14ac:dyDescent="0.25">
      <c r="A489" s="1115">
        <v>1</v>
      </c>
      <c r="B489" s="1113">
        <v>313465</v>
      </c>
      <c r="C489" s="238"/>
      <c r="D489" s="904" t="s">
        <v>792</v>
      </c>
      <c r="E489" s="245">
        <v>1</v>
      </c>
      <c r="F489" s="241" t="s">
        <v>40</v>
      </c>
      <c r="G489" s="246">
        <v>23.79</v>
      </c>
      <c r="H489" s="245">
        <v>102</v>
      </c>
      <c r="I489" s="241" t="s">
        <v>793</v>
      </c>
      <c r="J489" s="242">
        <f>I489/9.81</f>
        <v>838.93985728848111</v>
      </c>
      <c r="K489" s="241" t="s">
        <v>794</v>
      </c>
      <c r="L489" s="241"/>
      <c r="M489" s="246"/>
      <c r="N489" s="238"/>
      <c r="O489" s="248"/>
      <c r="P489" s="248"/>
      <c r="Q489" s="248"/>
      <c r="R489" s="238"/>
      <c r="S489" s="246" t="s">
        <v>38</v>
      </c>
      <c r="T489" s="249" t="s">
        <v>61</v>
      </c>
      <c r="U489" s="238" t="s">
        <v>44</v>
      </c>
      <c r="V489" s="238" t="s">
        <v>795</v>
      </c>
      <c r="W489" s="238"/>
      <c r="X489" s="238"/>
      <c r="Y489" s="415">
        <v>44182</v>
      </c>
      <c r="Z489" s="416">
        <f>Y489+365</f>
        <v>44547</v>
      </c>
      <c r="AA489" s="238"/>
      <c r="AB489" s="246"/>
      <c r="AC489" s="316">
        <f>G489*AG489</f>
        <v>951.59999999999991</v>
      </c>
      <c r="AD489" s="251">
        <v>200</v>
      </c>
      <c r="AE489" s="252">
        <v>2825</v>
      </c>
      <c r="AF489" s="245" t="s">
        <v>796</v>
      </c>
      <c r="AG489" s="245">
        <v>40</v>
      </c>
      <c r="AJ489" s="255" t="str">
        <f t="shared" si="202"/>
        <v>HL1315</v>
      </c>
    </row>
    <row r="490" spans="1:36" ht="10.5" thickBot="1" x14ac:dyDescent="0.25">
      <c r="A490" s="1115">
        <v>1</v>
      </c>
      <c r="B490" s="1113">
        <v>313465</v>
      </c>
      <c r="C490" s="238"/>
      <c r="D490" s="904" t="s">
        <v>792</v>
      </c>
      <c r="E490" s="245">
        <v>1</v>
      </c>
      <c r="F490" s="241" t="s">
        <v>40</v>
      </c>
      <c r="G490" s="246">
        <v>23.79</v>
      </c>
      <c r="H490" s="245">
        <v>102</v>
      </c>
      <c r="I490" s="241" t="s">
        <v>793</v>
      </c>
      <c r="J490" s="242">
        <f>I490/9.81</f>
        <v>838.93985728848111</v>
      </c>
      <c r="K490" s="241" t="s">
        <v>794</v>
      </c>
      <c r="L490" s="241"/>
      <c r="M490" s="246"/>
      <c r="N490" s="238"/>
      <c r="O490" s="248"/>
      <c r="P490" s="248"/>
      <c r="Q490" s="248"/>
      <c r="R490" s="238"/>
      <c r="S490" s="246" t="s">
        <v>38</v>
      </c>
      <c r="T490" s="249" t="s">
        <v>61</v>
      </c>
      <c r="U490" s="238" t="s">
        <v>44</v>
      </c>
      <c r="V490" s="238" t="s">
        <v>797</v>
      </c>
      <c r="W490" s="238"/>
      <c r="X490" s="238"/>
      <c r="Y490" s="415">
        <v>44182</v>
      </c>
      <c r="Z490" s="416">
        <f t="shared" ref="Z490:Z493" si="209">Y490+365</f>
        <v>44547</v>
      </c>
      <c r="AA490" s="238"/>
      <c r="AB490" s="246"/>
      <c r="AC490" s="316">
        <f>G490*AG490</f>
        <v>951.59999999999991</v>
      </c>
      <c r="AD490" s="251">
        <v>200</v>
      </c>
      <c r="AE490" s="252">
        <v>2825</v>
      </c>
      <c r="AF490" s="245" t="s">
        <v>796</v>
      </c>
      <c r="AG490" s="245">
        <v>40</v>
      </c>
      <c r="AJ490" s="255" t="str">
        <f t="shared" si="202"/>
        <v>HL1316</v>
      </c>
    </row>
    <row r="491" spans="1:36" ht="10.5" thickBot="1" x14ac:dyDescent="0.25">
      <c r="A491" s="1115">
        <v>1</v>
      </c>
      <c r="B491" s="1113">
        <v>313465</v>
      </c>
      <c r="C491" s="238"/>
      <c r="D491" s="904" t="s">
        <v>792</v>
      </c>
      <c r="E491" s="245">
        <v>1</v>
      </c>
      <c r="F491" s="241" t="s">
        <v>40</v>
      </c>
      <c r="G491" s="246">
        <v>23.79</v>
      </c>
      <c r="H491" s="245">
        <v>102</v>
      </c>
      <c r="I491" s="241" t="s">
        <v>793</v>
      </c>
      <c r="J491" s="242">
        <f>I491/9.81</f>
        <v>838.93985728848111</v>
      </c>
      <c r="K491" s="241" t="s">
        <v>794</v>
      </c>
      <c r="L491" s="241"/>
      <c r="M491" s="246"/>
      <c r="N491" s="238"/>
      <c r="O491" s="248"/>
      <c r="P491" s="248"/>
      <c r="Q491" s="248"/>
      <c r="R491" s="238"/>
      <c r="S491" s="246" t="s">
        <v>38</v>
      </c>
      <c r="T491" s="249" t="s">
        <v>61</v>
      </c>
      <c r="U491" s="238" t="s">
        <v>44</v>
      </c>
      <c r="V491" s="238" t="s">
        <v>798</v>
      </c>
      <c r="W491" s="238"/>
      <c r="X491" s="238"/>
      <c r="Y491" s="415">
        <v>44544</v>
      </c>
      <c r="Z491" s="416">
        <f t="shared" si="209"/>
        <v>44909</v>
      </c>
      <c r="AA491" s="238"/>
      <c r="AB491" s="246"/>
      <c r="AC491" s="316">
        <f>G491*AG491</f>
        <v>951.59999999999991</v>
      </c>
      <c r="AD491" s="251">
        <v>200</v>
      </c>
      <c r="AE491" s="252">
        <v>2825</v>
      </c>
      <c r="AF491" s="245" t="s">
        <v>796</v>
      </c>
      <c r="AG491" s="245">
        <v>40</v>
      </c>
      <c r="AJ491" s="255" t="str">
        <f t="shared" si="202"/>
        <v>HL1317</v>
      </c>
    </row>
    <row r="492" spans="1:36" ht="10.5" thickBot="1" x14ac:dyDescent="0.25">
      <c r="A492" s="1115">
        <v>1</v>
      </c>
      <c r="B492" s="1113">
        <v>313465</v>
      </c>
      <c r="C492" s="238"/>
      <c r="D492" s="904" t="s">
        <v>792</v>
      </c>
      <c r="E492" s="245">
        <v>1</v>
      </c>
      <c r="F492" s="241" t="s">
        <v>40</v>
      </c>
      <c r="G492" s="246">
        <v>23.79</v>
      </c>
      <c r="H492" s="245">
        <v>102</v>
      </c>
      <c r="I492" s="241" t="s">
        <v>793</v>
      </c>
      <c r="J492" s="242">
        <f>I492/9.81</f>
        <v>838.93985728848111</v>
      </c>
      <c r="K492" s="241" t="s">
        <v>794</v>
      </c>
      <c r="L492" s="241"/>
      <c r="M492" s="246"/>
      <c r="N492" s="238"/>
      <c r="O492" s="248"/>
      <c r="P492" s="248"/>
      <c r="Q492" s="248"/>
      <c r="R492" s="238"/>
      <c r="S492" s="246" t="s">
        <v>38</v>
      </c>
      <c r="T492" s="249" t="s">
        <v>61</v>
      </c>
      <c r="U492" s="238" t="s">
        <v>44</v>
      </c>
      <c r="V492" s="238" t="s">
        <v>799</v>
      </c>
      <c r="W492" s="238"/>
      <c r="X492" s="238"/>
      <c r="Y492" s="415">
        <v>44544</v>
      </c>
      <c r="Z492" s="416">
        <f t="shared" si="209"/>
        <v>44909</v>
      </c>
      <c r="AA492" s="238"/>
      <c r="AB492" s="246"/>
      <c r="AC492" s="316">
        <f>G492*AG492</f>
        <v>951.59999999999991</v>
      </c>
      <c r="AD492" s="251">
        <v>200</v>
      </c>
      <c r="AE492" s="252">
        <v>2825</v>
      </c>
      <c r="AF492" s="245" t="s">
        <v>796</v>
      </c>
      <c r="AG492" s="245">
        <v>40</v>
      </c>
      <c r="AJ492" s="255" t="str">
        <f t="shared" si="202"/>
        <v>HL1318</v>
      </c>
    </row>
    <row r="493" spans="1:36" s="319" customFormat="1" ht="10.5" thickBot="1" x14ac:dyDescent="0.25">
      <c r="A493" s="1115">
        <v>1</v>
      </c>
      <c r="B493" s="1113">
        <v>313465</v>
      </c>
      <c r="C493" s="266" t="s">
        <v>50</v>
      </c>
      <c r="D493" s="892" t="s">
        <v>792</v>
      </c>
      <c r="E493" s="256">
        <v>4</v>
      </c>
      <c r="F493" s="240" t="s">
        <v>40</v>
      </c>
      <c r="G493" s="257">
        <f>SUM(G489:G492)/E493</f>
        <v>23.79</v>
      </c>
      <c r="H493" s="258">
        <v>102</v>
      </c>
      <c r="I493" s="240" t="s">
        <v>793</v>
      </c>
      <c r="J493" s="317">
        <f>I493/9.81</f>
        <v>838.93985728848111</v>
      </c>
      <c r="K493" s="240" t="s">
        <v>794</v>
      </c>
      <c r="L493" s="240"/>
      <c r="M493" s="257"/>
      <c r="N493" s="239"/>
      <c r="O493" s="259"/>
      <c r="P493" s="259"/>
      <c r="Q493" s="259"/>
      <c r="R493" s="239"/>
      <c r="S493" s="257" t="s">
        <v>38</v>
      </c>
      <c r="T493" s="240" t="s">
        <v>61</v>
      </c>
      <c r="U493" s="239" t="s">
        <v>44</v>
      </c>
      <c r="V493" s="239" t="s">
        <v>800</v>
      </c>
      <c r="W493" s="210" t="s">
        <v>801</v>
      </c>
      <c r="X493" s="820" t="s">
        <v>792</v>
      </c>
      <c r="Y493" s="415">
        <v>44544</v>
      </c>
      <c r="Z493" s="416">
        <f t="shared" si="209"/>
        <v>44909</v>
      </c>
      <c r="AA493" s="239"/>
      <c r="AB493" s="257"/>
      <c r="AC493" s="318"/>
      <c r="AD493" s="261"/>
      <c r="AE493" s="262"/>
      <c r="AF493" s="258"/>
      <c r="AG493" s="258"/>
      <c r="AJ493" s="255" t="str">
        <f t="shared" si="202"/>
        <v>HL1315-1318</v>
      </c>
    </row>
    <row r="494" spans="1:36" s="170" customFormat="1" ht="10.5" thickBot="1" x14ac:dyDescent="0.25">
      <c r="A494" s="1129">
        <v>1</v>
      </c>
      <c r="B494" s="1000"/>
      <c r="C494" s="162"/>
      <c r="D494" s="912"/>
      <c r="E494" s="190"/>
      <c r="F494" s="159"/>
      <c r="G494" s="160"/>
      <c r="H494" s="161"/>
      <c r="I494" s="159"/>
      <c r="J494" s="556"/>
      <c r="K494" s="159"/>
      <c r="L494" s="159"/>
      <c r="M494" s="160"/>
      <c r="N494" s="162"/>
      <c r="O494" s="163"/>
      <c r="P494" s="163"/>
      <c r="Q494" s="163"/>
      <c r="R494" s="162"/>
      <c r="S494" s="160"/>
      <c r="T494" s="159"/>
      <c r="U494" s="162"/>
      <c r="V494" s="162"/>
      <c r="W494" s="162"/>
      <c r="X494" s="829"/>
      <c r="Y494" s="418"/>
      <c r="Z494" s="419" t="s">
        <v>38</v>
      </c>
      <c r="AA494" s="162"/>
      <c r="AB494" s="160"/>
      <c r="AC494" s="164"/>
      <c r="AD494" s="165"/>
      <c r="AE494" s="166"/>
      <c r="AF494" s="161"/>
      <c r="AG494" s="161"/>
    </row>
    <row r="495" spans="1:36" s="156" customFormat="1" ht="10.5" thickBot="1" x14ac:dyDescent="0.25">
      <c r="A495" s="1129">
        <v>1</v>
      </c>
      <c r="B495" s="998"/>
      <c r="C495" s="151"/>
      <c r="D495" s="897" t="s">
        <v>478</v>
      </c>
      <c r="E495" s="148">
        <v>1</v>
      </c>
      <c r="F495" s="149" t="s">
        <v>40</v>
      </c>
      <c r="G495" s="150">
        <v>9</v>
      </c>
      <c r="H495" s="148">
        <v>102</v>
      </c>
      <c r="I495" s="149" t="s">
        <v>793</v>
      </c>
      <c r="J495" s="440">
        <f>I495/9.81</f>
        <v>838.93985728848111</v>
      </c>
      <c r="K495" s="149" t="s">
        <v>794</v>
      </c>
      <c r="L495" s="149"/>
      <c r="M495" s="150"/>
      <c r="N495" s="151"/>
      <c r="O495" s="152"/>
      <c r="P495" s="152"/>
      <c r="Q495" s="152"/>
      <c r="R495" s="151"/>
      <c r="S495" s="150" t="s">
        <v>38</v>
      </c>
      <c r="T495" s="513" t="s">
        <v>326</v>
      </c>
      <c r="U495" s="151" t="s">
        <v>44</v>
      </c>
      <c r="V495" s="151" t="s">
        <v>802</v>
      </c>
      <c r="W495" s="1076" t="s">
        <v>328</v>
      </c>
      <c r="X495" s="151"/>
      <c r="Y495" s="429" t="s">
        <v>47</v>
      </c>
      <c r="Z495" s="427" t="e">
        <f t="shared" ref="Z495:Z496" si="210">Y495+365</f>
        <v>#VALUE!</v>
      </c>
      <c r="AA495" s="151"/>
      <c r="AB495" s="150"/>
      <c r="AC495" s="153">
        <f>G495*AG495</f>
        <v>360</v>
      </c>
      <c r="AD495" s="154">
        <v>280</v>
      </c>
      <c r="AE495" s="155"/>
      <c r="AF495" s="148" t="s">
        <v>803</v>
      </c>
      <c r="AG495" s="148">
        <v>40</v>
      </c>
      <c r="AJ495" s="156" t="str">
        <f t="shared" ref="AJ495:AJ496" si="211">CONCATENATE(U495,AK495,V495)</f>
        <v>HL2077</v>
      </c>
    </row>
    <row r="496" spans="1:36" s="156" customFormat="1" ht="10.5" thickBot="1" x14ac:dyDescent="0.25">
      <c r="A496" s="1129">
        <v>1</v>
      </c>
      <c r="B496" s="998"/>
      <c r="C496" s="151"/>
      <c r="D496" s="897" t="s">
        <v>478</v>
      </c>
      <c r="E496" s="148">
        <v>1</v>
      </c>
      <c r="F496" s="149" t="s">
        <v>40</v>
      </c>
      <c r="G496" s="150">
        <v>9</v>
      </c>
      <c r="H496" s="148">
        <v>102</v>
      </c>
      <c r="I496" s="149" t="s">
        <v>793</v>
      </c>
      <c r="J496" s="440">
        <f>I496/9.81</f>
        <v>838.93985728848111</v>
      </c>
      <c r="K496" s="149" t="s">
        <v>794</v>
      </c>
      <c r="L496" s="149"/>
      <c r="M496" s="150"/>
      <c r="N496" s="151"/>
      <c r="O496" s="152"/>
      <c r="P496" s="152"/>
      <c r="Q496" s="152"/>
      <c r="R496" s="151"/>
      <c r="S496" s="150" t="s">
        <v>38</v>
      </c>
      <c r="T496" s="513" t="s">
        <v>326</v>
      </c>
      <c r="U496" s="151" t="s">
        <v>44</v>
      </c>
      <c r="V496" s="151" t="s">
        <v>804</v>
      </c>
      <c r="W496" s="1077" t="s">
        <v>328</v>
      </c>
      <c r="X496" s="151"/>
      <c r="Y496" s="429" t="s">
        <v>47</v>
      </c>
      <c r="Z496" s="427" t="e">
        <f t="shared" si="210"/>
        <v>#VALUE!</v>
      </c>
      <c r="AA496" s="151"/>
      <c r="AB496" s="150"/>
      <c r="AC496" s="153">
        <f>G496*AG496</f>
        <v>360</v>
      </c>
      <c r="AD496" s="154">
        <v>280</v>
      </c>
      <c r="AE496" s="155"/>
      <c r="AF496" s="148" t="s">
        <v>805</v>
      </c>
      <c r="AG496" s="148">
        <v>40</v>
      </c>
      <c r="AJ496" s="156" t="str">
        <f t="shared" si="211"/>
        <v>HL2078</v>
      </c>
    </row>
    <row r="497" spans="1:36" s="156" customFormat="1" ht="10.5" thickBot="1" x14ac:dyDescent="0.25">
      <c r="A497" s="1129">
        <v>1</v>
      </c>
      <c r="B497" s="998"/>
      <c r="C497" s="151"/>
      <c r="D497" s="897" t="s">
        <v>478</v>
      </c>
      <c r="E497" s="148">
        <v>1</v>
      </c>
      <c r="F497" s="149" t="s">
        <v>40</v>
      </c>
      <c r="G497" s="150">
        <v>9</v>
      </c>
      <c r="H497" s="148">
        <v>102</v>
      </c>
      <c r="I497" s="149" t="s">
        <v>793</v>
      </c>
      <c r="J497" s="440">
        <f>I497/9.81</f>
        <v>838.93985728848111</v>
      </c>
      <c r="K497" s="149" t="s">
        <v>794</v>
      </c>
      <c r="L497" s="149"/>
      <c r="M497" s="150"/>
      <c r="N497" s="151"/>
      <c r="O497" s="152"/>
      <c r="P497" s="152"/>
      <c r="Q497" s="152"/>
      <c r="R497" s="151"/>
      <c r="S497" s="150" t="s">
        <v>38</v>
      </c>
      <c r="T497" s="513" t="s">
        <v>326</v>
      </c>
      <c r="U497" s="151" t="s">
        <v>44</v>
      </c>
      <c r="V497" s="151" t="s">
        <v>806</v>
      </c>
      <c r="W497" s="1077" t="s">
        <v>328</v>
      </c>
      <c r="X497" s="151"/>
      <c r="Y497" s="429" t="s">
        <v>47</v>
      </c>
      <c r="Z497" s="427" t="e">
        <f t="shared" ref="Z497:Z499" si="212">Y497+365</f>
        <v>#VALUE!</v>
      </c>
      <c r="AA497" s="151"/>
      <c r="AB497" s="150"/>
      <c r="AC497" s="153">
        <f>G497*AG497</f>
        <v>360</v>
      </c>
      <c r="AD497" s="154">
        <v>280</v>
      </c>
      <c r="AE497" s="155"/>
      <c r="AF497" s="148" t="s">
        <v>803</v>
      </c>
      <c r="AG497" s="148">
        <v>40</v>
      </c>
      <c r="AJ497" s="156" t="str">
        <f t="shared" ref="AJ497:AJ499" si="213">CONCATENATE(U497,AK497,V497)</f>
        <v>HL2079</v>
      </c>
    </row>
    <row r="498" spans="1:36" s="156" customFormat="1" ht="10.5" thickBot="1" x14ac:dyDescent="0.25">
      <c r="A498" s="1129">
        <v>1</v>
      </c>
      <c r="B498" s="998"/>
      <c r="C498" s="151"/>
      <c r="D498" s="897" t="s">
        <v>478</v>
      </c>
      <c r="E498" s="148">
        <v>1</v>
      </c>
      <c r="F498" s="149" t="s">
        <v>40</v>
      </c>
      <c r="G498" s="150">
        <v>9</v>
      </c>
      <c r="H498" s="148">
        <v>102</v>
      </c>
      <c r="I498" s="149" t="s">
        <v>793</v>
      </c>
      <c r="J498" s="440">
        <f>I498/9.81</f>
        <v>838.93985728848111</v>
      </c>
      <c r="K498" s="149" t="s">
        <v>794</v>
      </c>
      <c r="L498" s="149"/>
      <c r="M498" s="150"/>
      <c r="N498" s="151"/>
      <c r="O498" s="152"/>
      <c r="P498" s="152"/>
      <c r="Q498" s="152"/>
      <c r="R498" s="151"/>
      <c r="S498" s="150" t="s">
        <v>38</v>
      </c>
      <c r="T498" s="513" t="s">
        <v>326</v>
      </c>
      <c r="U498" s="151" t="s">
        <v>44</v>
      </c>
      <c r="V498" s="151" t="s">
        <v>807</v>
      </c>
      <c r="W498" s="1077" t="s">
        <v>328</v>
      </c>
      <c r="X498" s="151"/>
      <c r="Y498" s="429" t="s">
        <v>47</v>
      </c>
      <c r="Z498" s="427" t="e">
        <f t="shared" si="212"/>
        <v>#VALUE!</v>
      </c>
      <c r="AA498" s="151"/>
      <c r="AB498" s="150"/>
      <c r="AC498" s="153">
        <f>G498*AG498</f>
        <v>360</v>
      </c>
      <c r="AD498" s="154">
        <v>280</v>
      </c>
      <c r="AE498" s="155"/>
      <c r="AF498" s="148" t="s">
        <v>805</v>
      </c>
      <c r="AG498" s="148">
        <v>40</v>
      </c>
      <c r="AJ498" s="156" t="str">
        <f t="shared" si="213"/>
        <v>HL2080</v>
      </c>
    </row>
    <row r="499" spans="1:36" s="156" customFormat="1" ht="10.5" thickBot="1" x14ac:dyDescent="0.25">
      <c r="A499" s="1129">
        <v>1</v>
      </c>
      <c r="B499" s="998"/>
      <c r="C499" s="579" t="s">
        <v>50</v>
      </c>
      <c r="D499" s="892" t="s">
        <v>478</v>
      </c>
      <c r="E499" s="580">
        <f>SUM(E495:E498)</f>
        <v>4</v>
      </c>
      <c r="F499" s="582" t="s">
        <v>40</v>
      </c>
      <c r="G499" s="216">
        <v>9</v>
      </c>
      <c r="H499" s="581">
        <v>102</v>
      </c>
      <c r="I499" s="582" t="s">
        <v>793</v>
      </c>
      <c r="J499" s="583">
        <f>I499/9.81</f>
        <v>838.93985728848111</v>
      </c>
      <c r="K499" s="582" t="s">
        <v>794</v>
      </c>
      <c r="L499" s="582"/>
      <c r="M499" s="216"/>
      <c r="N499" s="579"/>
      <c r="O499" s="584"/>
      <c r="P499" s="584"/>
      <c r="Q499" s="584"/>
      <c r="R499" s="579"/>
      <c r="S499" s="216" t="s">
        <v>38</v>
      </c>
      <c r="T499" s="582" t="s">
        <v>326</v>
      </c>
      <c r="U499" s="579" t="s">
        <v>44</v>
      </c>
      <c r="V499" s="579" t="s">
        <v>808</v>
      </c>
      <c r="W499" s="1078" t="s">
        <v>328</v>
      </c>
      <c r="X499" s="813" t="s">
        <v>478</v>
      </c>
      <c r="Y499" s="429" t="s">
        <v>47</v>
      </c>
      <c r="Z499" s="427" t="e">
        <f t="shared" si="212"/>
        <v>#VALUE!</v>
      </c>
      <c r="AA499" s="579"/>
      <c r="AB499" s="216"/>
      <c r="AC499" s="585"/>
      <c r="AD499" s="586"/>
      <c r="AE499" s="587"/>
      <c r="AF499" s="581"/>
      <c r="AG499" s="581"/>
      <c r="AJ499" s="156" t="str">
        <f t="shared" si="213"/>
        <v>HL2077-2080</v>
      </c>
    </row>
    <row r="500" spans="1:36" s="319" customFormat="1" ht="11.25" customHeight="1" thickBot="1" x14ac:dyDescent="0.25">
      <c r="A500" s="1129"/>
      <c r="B500" s="996"/>
      <c r="C500" s="320"/>
      <c r="D500" s="905"/>
      <c r="E500" s="245"/>
      <c r="F500" s="241"/>
      <c r="G500" s="246"/>
      <c r="H500" s="245"/>
      <c r="I500" s="241"/>
      <c r="J500" s="242"/>
      <c r="K500" s="241"/>
      <c r="L500" s="241"/>
      <c r="M500" s="246"/>
      <c r="N500" s="238"/>
      <c r="O500" s="248"/>
      <c r="P500" s="248"/>
      <c r="Q500" s="248"/>
      <c r="R500" s="238"/>
      <c r="S500" s="246"/>
      <c r="T500" s="241"/>
      <c r="U500" s="238"/>
      <c r="V500" s="238"/>
      <c r="W500" s="238"/>
      <c r="X500" s="803"/>
      <c r="Y500" s="415"/>
      <c r="Z500" s="416" t="s">
        <v>38</v>
      </c>
      <c r="AA500" s="238"/>
      <c r="AB500" s="246"/>
      <c r="AC500" s="316"/>
      <c r="AD500" s="251"/>
      <c r="AE500" s="252"/>
      <c r="AF500" s="245"/>
      <c r="AG500" s="245"/>
      <c r="AJ500" s="255" t="str">
        <f t="shared" si="202"/>
        <v/>
      </c>
    </row>
    <row r="501" spans="1:36" s="319" customFormat="1" ht="10.5" thickBot="1" x14ac:dyDescent="0.25">
      <c r="A501" s="1129">
        <v>1</v>
      </c>
      <c r="B501" s="1113">
        <v>308059</v>
      </c>
      <c r="C501" s="320"/>
      <c r="D501" s="916" t="s">
        <v>809</v>
      </c>
      <c r="E501" s="245">
        <v>1</v>
      </c>
      <c r="F501" s="241" t="s">
        <v>40</v>
      </c>
      <c r="G501" s="246">
        <v>8</v>
      </c>
      <c r="H501" s="245">
        <v>102</v>
      </c>
      <c r="I501" s="241" t="s">
        <v>810</v>
      </c>
      <c r="J501" s="242">
        <f>I501/9.81</f>
        <v>839.04179408766561</v>
      </c>
      <c r="K501" s="241" t="s">
        <v>794</v>
      </c>
      <c r="L501" s="241"/>
      <c r="M501" s="246"/>
      <c r="N501" s="238"/>
      <c r="O501" s="248"/>
      <c r="P501" s="248"/>
      <c r="Q501" s="248"/>
      <c r="R501" s="238"/>
      <c r="S501" s="246" t="s">
        <v>38</v>
      </c>
      <c r="T501" s="249" t="s">
        <v>811</v>
      </c>
      <c r="U501" s="238" t="s">
        <v>44</v>
      </c>
      <c r="V501" s="238" t="s">
        <v>812</v>
      </c>
      <c r="W501" s="238"/>
      <c r="X501" s="320"/>
      <c r="Y501" s="415">
        <v>42438</v>
      </c>
      <c r="Z501" s="416">
        <f>Y501+365</f>
        <v>42803</v>
      </c>
      <c r="AA501" s="238"/>
      <c r="AB501" s="246"/>
      <c r="AC501" s="316">
        <f>G501*AG501</f>
        <v>320</v>
      </c>
      <c r="AD501" s="251"/>
      <c r="AE501" s="252">
        <v>1285.5999999999999</v>
      </c>
      <c r="AF501" s="245" t="s">
        <v>813</v>
      </c>
      <c r="AG501" s="245">
        <v>40</v>
      </c>
      <c r="AJ501" s="255" t="str">
        <f t="shared" si="202"/>
        <v>HL1253</v>
      </c>
    </row>
    <row r="502" spans="1:36" s="319" customFormat="1" ht="10.5" thickBot="1" x14ac:dyDescent="0.25">
      <c r="A502" s="1129">
        <v>1</v>
      </c>
      <c r="B502" s="1113">
        <v>308059</v>
      </c>
      <c r="C502" s="320"/>
      <c r="D502" s="916" t="s">
        <v>809</v>
      </c>
      <c r="E502" s="245">
        <v>1</v>
      </c>
      <c r="F502" s="241" t="s">
        <v>40</v>
      </c>
      <c r="G502" s="246">
        <v>8</v>
      </c>
      <c r="H502" s="245">
        <v>102</v>
      </c>
      <c r="I502" s="241" t="s">
        <v>810</v>
      </c>
      <c r="J502" s="242">
        <f>I502/9.81</f>
        <v>839.04179408766561</v>
      </c>
      <c r="K502" s="241" t="s">
        <v>794</v>
      </c>
      <c r="L502" s="241"/>
      <c r="M502" s="246"/>
      <c r="N502" s="238"/>
      <c r="O502" s="248"/>
      <c r="P502" s="248"/>
      <c r="Q502" s="248"/>
      <c r="R502" s="238"/>
      <c r="S502" s="246" t="s">
        <v>38</v>
      </c>
      <c r="T502" s="249" t="s">
        <v>811</v>
      </c>
      <c r="U502" s="238" t="s">
        <v>44</v>
      </c>
      <c r="V502" s="238" t="s">
        <v>814</v>
      </c>
      <c r="W502" s="238"/>
      <c r="X502" s="320"/>
      <c r="Y502" s="415">
        <v>42438</v>
      </c>
      <c r="Z502" s="416">
        <f>Y502+365</f>
        <v>42803</v>
      </c>
      <c r="AA502" s="238"/>
      <c r="AB502" s="246"/>
      <c r="AC502" s="316">
        <f>G502*AG502</f>
        <v>320</v>
      </c>
      <c r="AD502" s="251"/>
      <c r="AE502" s="252">
        <v>1285.5999999999999</v>
      </c>
      <c r="AF502" s="245" t="s">
        <v>815</v>
      </c>
      <c r="AG502" s="245">
        <v>40</v>
      </c>
      <c r="AJ502" s="255" t="str">
        <f t="shared" si="202"/>
        <v>HL1254</v>
      </c>
    </row>
    <row r="503" spans="1:36" s="319" customFormat="1" ht="10.5" thickBot="1" x14ac:dyDescent="0.25">
      <c r="A503" s="1129">
        <v>1</v>
      </c>
      <c r="B503" s="1113">
        <v>308059</v>
      </c>
      <c r="C503" s="266" t="s">
        <v>50</v>
      </c>
      <c r="D503" s="892" t="s">
        <v>809</v>
      </c>
      <c r="E503" s="256">
        <f>SUM(E501:E502)</f>
        <v>2</v>
      </c>
      <c r="F503" s="240" t="s">
        <v>40</v>
      </c>
      <c r="G503" s="257">
        <v>8</v>
      </c>
      <c r="H503" s="258">
        <v>102</v>
      </c>
      <c r="I503" s="240" t="s">
        <v>810</v>
      </c>
      <c r="J503" s="317">
        <f>I503/9.81</f>
        <v>839.04179408766561</v>
      </c>
      <c r="K503" s="240" t="s">
        <v>794</v>
      </c>
      <c r="L503" s="240"/>
      <c r="M503" s="257"/>
      <c r="N503" s="239"/>
      <c r="O503" s="259"/>
      <c r="P503" s="259"/>
      <c r="Q503" s="259"/>
      <c r="R503" s="239"/>
      <c r="S503" s="257" t="s">
        <v>38</v>
      </c>
      <c r="T503" s="240" t="s">
        <v>811</v>
      </c>
      <c r="U503" s="239" t="s">
        <v>44</v>
      </c>
      <c r="V503" s="239" t="s">
        <v>816</v>
      </c>
      <c r="W503" s="239"/>
      <c r="X503" s="634" t="s">
        <v>809</v>
      </c>
      <c r="Y503" s="415">
        <v>42438</v>
      </c>
      <c r="Z503" s="416">
        <f>Y503+365</f>
        <v>42803</v>
      </c>
      <c r="AA503" s="239"/>
      <c r="AB503" s="257"/>
      <c r="AC503" s="318"/>
      <c r="AD503" s="261"/>
      <c r="AE503" s="262"/>
      <c r="AF503" s="258"/>
      <c r="AG503" s="258"/>
      <c r="AJ503" s="255" t="str">
        <f t="shared" si="202"/>
        <v>HL1253-1254</v>
      </c>
    </row>
    <row r="504" spans="1:36" s="319" customFormat="1" ht="11.25" customHeight="1" thickBot="1" x14ac:dyDescent="0.25">
      <c r="A504" s="1129"/>
      <c r="B504" s="996"/>
      <c r="C504" s="320"/>
      <c r="D504" s="905"/>
      <c r="E504" s="324"/>
      <c r="F504" s="241"/>
      <c r="G504" s="246"/>
      <c r="H504" s="245"/>
      <c r="I504" s="241"/>
      <c r="J504" s="242"/>
      <c r="K504" s="241"/>
      <c r="L504" s="241"/>
      <c r="M504" s="246"/>
      <c r="N504" s="238"/>
      <c r="O504" s="248"/>
      <c r="P504" s="248"/>
      <c r="Q504" s="248"/>
      <c r="R504" s="238"/>
      <c r="S504" s="246"/>
      <c r="T504" s="241"/>
      <c r="U504" s="238"/>
      <c r="V504" s="238"/>
      <c r="W504" s="238"/>
      <c r="X504" s="803"/>
      <c r="Y504" s="415"/>
      <c r="Z504" s="416" t="s">
        <v>38</v>
      </c>
      <c r="AA504" s="238"/>
      <c r="AB504" s="246"/>
      <c r="AC504" s="316"/>
      <c r="AD504" s="251"/>
      <c r="AE504" s="252"/>
      <c r="AF504" s="245"/>
      <c r="AG504" s="245"/>
      <c r="AJ504" s="255" t="str">
        <f t="shared" si="202"/>
        <v/>
      </c>
    </row>
    <row r="505" spans="1:36" s="178" customFormat="1" ht="10.5" thickBot="1" x14ac:dyDescent="0.25">
      <c r="A505" s="1115">
        <v>1</v>
      </c>
      <c r="B505" s="1044">
        <v>290282</v>
      </c>
      <c r="C505" s="174"/>
      <c r="D505" s="919" t="s">
        <v>817</v>
      </c>
      <c r="E505" s="171">
        <v>1</v>
      </c>
      <c r="F505" s="172" t="s">
        <v>40</v>
      </c>
      <c r="G505" s="173">
        <v>4.51</v>
      </c>
      <c r="H505" s="171">
        <v>102</v>
      </c>
      <c r="I505" s="172" t="s">
        <v>793</v>
      </c>
      <c r="J505" s="242">
        <f>I505/9.81</f>
        <v>838.93985728848111</v>
      </c>
      <c r="K505" s="172" t="s">
        <v>794</v>
      </c>
      <c r="L505" s="172"/>
      <c r="M505" s="173"/>
      <c r="N505" s="174"/>
      <c r="O505" s="175"/>
      <c r="P505" s="175"/>
      <c r="Q505" s="175"/>
      <c r="R505" s="174"/>
      <c r="S505" s="173" t="s">
        <v>38</v>
      </c>
      <c r="T505" s="830" t="s">
        <v>61</v>
      </c>
      <c r="U505" s="174" t="s">
        <v>44</v>
      </c>
      <c r="V505" s="174" t="s">
        <v>818</v>
      </c>
      <c r="W505" s="174" t="s">
        <v>135</v>
      </c>
      <c r="X505" s="174"/>
      <c r="Y505" s="431">
        <v>44300</v>
      </c>
      <c r="Z505" s="416">
        <f t="shared" ref="Z505:Z509" si="214">Y505+365</f>
        <v>44665</v>
      </c>
      <c r="AA505" s="174"/>
      <c r="AB505" s="173"/>
      <c r="AC505" s="316">
        <f>G505*AG505</f>
        <v>180.39999999999998</v>
      </c>
      <c r="AD505" s="176">
        <v>200</v>
      </c>
      <c r="AE505" s="177">
        <v>885</v>
      </c>
      <c r="AF505" s="171" t="s">
        <v>819</v>
      </c>
      <c r="AG505" s="171">
        <v>40</v>
      </c>
      <c r="AJ505" s="255" t="str">
        <f t="shared" si="202"/>
        <v>HL1311</v>
      </c>
    </row>
    <row r="506" spans="1:36" s="178" customFormat="1" ht="10.5" thickBot="1" x14ac:dyDescent="0.25">
      <c r="A506" s="1115">
        <v>1</v>
      </c>
      <c r="B506" s="1044">
        <v>290282</v>
      </c>
      <c r="C506" s="174"/>
      <c r="D506" s="919" t="s">
        <v>817</v>
      </c>
      <c r="E506" s="171">
        <v>1</v>
      </c>
      <c r="F506" s="172" t="s">
        <v>40</v>
      </c>
      <c r="G506" s="173">
        <v>4.53</v>
      </c>
      <c r="H506" s="171">
        <v>102</v>
      </c>
      <c r="I506" s="172" t="s">
        <v>793</v>
      </c>
      <c r="J506" s="242">
        <f>I506/9.81</f>
        <v>838.93985728848111</v>
      </c>
      <c r="K506" s="172" t="s">
        <v>794</v>
      </c>
      <c r="L506" s="172"/>
      <c r="M506" s="173"/>
      <c r="N506" s="174"/>
      <c r="O506" s="175"/>
      <c r="P506" s="175"/>
      <c r="Q506" s="175"/>
      <c r="R506" s="174"/>
      <c r="S506" s="173" t="s">
        <v>38</v>
      </c>
      <c r="T506" s="830" t="s">
        <v>61</v>
      </c>
      <c r="U506" s="174" t="s">
        <v>44</v>
      </c>
      <c r="V506" s="174" t="s">
        <v>820</v>
      </c>
      <c r="W506" s="174" t="s">
        <v>135</v>
      </c>
      <c r="X506" s="174"/>
      <c r="Y506" s="431">
        <v>44300</v>
      </c>
      <c r="Z506" s="416">
        <f t="shared" si="214"/>
        <v>44665</v>
      </c>
      <c r="AA506" s="174"/>
      <c r="AB506" s="173"/>
      <c r="AC506" s="316">
        <f>G506*AG506</f>
        <v>181.20000000000002</v>
      </c>
      <c r="AD506" s="176">
        <v>200</v>
      </c>
      <c r="AE506" s="177">
        <v>885</v>
      </c>
      <c r="AF506" s="171" t="s">
        <v>819</v>
      </c>
      <c r="AG506" s="171">
        <v>40</v>
      </c>
      <c r="AJ506" s="255" t="str">
        <f t="shared" si="202"/>
        <v>HL1312</v>
      </c>
    </row>
    <row r="507" spans="1:36" s="178" customFormat="1" ht="10.5" thickBot="1" x14ac:dyDescent="0.25">
      <c r="A507" s="1115">
        <v>1</v>
      </c>
      <c r="B507" s="1044">
        <v>290282</v>
      </c>
      <c r="C507" s="174"/>
      <c r="D507" s="919" t="s">
        <v>817</v>
      </c>
      <c r="E507" s="171">
        <v>1</v>
      </c>
      <c r="F507" s="172" t="s">
        <v>40</v>
      </c>
      <c r="G507" s="173">
        <v>4.53</v>
      </c>
      <c r="H507" s="171">
        <v>102</v>
      </c>
      <c r="I507" s="172" t="s">
        <v>793</v>
      </c>
      <c r="J507" s="242">
        <f>I507/9.81</f>
        <v>838.93985728848111</v>
      </c>
      <c r="K507" s="172" t="s">
        <v>794</v>
      </c>
      <c r="L507" s="172"/>
      <c r="M507" s="173"/>
      <c r="N507" s="174"/>
      <c r="O507" s="175"/>
      <c r="P507" s="175"/>
      <c r="Q507" s="175"/>
      <c r="R507" s="174"/>
      <c r="S507" s="173" t="s">
        <v>38</v>
      </c>
      <c r="T507" s="830" t="s">
        <v>61</v>
      </c>
      <c r="U507" s="174" t="s">
        <v>44</v>
      </c>
      <c r="V507" s="174" t="s">
        <v>821</v>
      </c>
      <c r="W507" s="174" t="s">
        <v>135</v>
      </c>
      <c r="X507" s="174"/>
      <c r="Y507" s="431">
        <v>44300</v>
      </c>
      <c r="Z507" s="416">
        <f t="shared" si="214"/>
        <v>44665</v>
      </c>
      <c r="AA507" s="174"/>
      <c r="AB507" s="173"/>
      <c r="AC507" s="316">
        <f>G507*AG507</f>
        <v>181.20000000000002</v>
      </c>
      <c r="AD507" s="176">
        <v>200</v>
      </c>
      <c r="AE507" s="177">
        <v>885</v>
      </c>
      <c r="AF507" s="171" t="s">
        <v>819</v>
      </c>
      <c r="AG507" s="171">
        <v>40</v>
      </c>
      <c r="AJ507" s="255" t="str">
        <f t="shared" si="202"/>
        <v>HL1313</v>
      </c>
    </row>
    <row r="508" spans="1:36" s="178" customFormat="1" ht="10.5" thickBot="1" x14ac:dyDescent="0.25">
      <c r="A508" s="1115">
        <v>1</v>
      </c>
      <c r="B508" s="1044">
        <v>290282</v>
      </c>
      <c r="C508" s="174"/>
      <c r="D508" s="919" t="s">
        <v>817</v>
      </c>
      <c r="E508" s="171">
        <v>1</v>
      </c>
      <c r="F508" s="172" t="s">
        <v>40</v>
      </c>
      <c r="G508" s="173">
        <v>4.51</v>
      </c>
      <c r="H508" s="171">
        <v>102</v>
      </c>
      <c r="I508" s="172" t="s">
        <v>793</v>
      </c>
      <c r="J508" s="242">
        <f>I508/9.81</f>
        <v>838.93985728848111</v>
      </c>
      <c r="K508" s="172" t="s">
        <v>794</v>
      </c>
      <c r="L508" s="172"/>
      <c r="M508" s="173"/>
      <c r="N508" s="174"/>
      <c r="O508" s="175"/>
      <c r="P508" s="175"/>
      <c r="Q508" s="175"/>
      <c r="R508" s="174"/>
      <c r="S508" s="173" t="s">
        <v>38</v>
      </c>
      <c r="T508" s="830" t="s">
        <v>61</v>
      </c>
      <c r="U508" s="174" t="s">
        <v>44</v>
      </c>
      <c r="V508" s="174" t="s">
        <v>822</v>
      </c>
      <c r="W508" s="174" t="s">
        <v>135</v>
      </c>
      <c r="X508" s="174"/>
      <c r="Y508" s="431">
        <v>44300</v>
      </c>
      <c r="Z508" s="416">
        <f t="shared" si="214"/>
        <v>44665</v>
      </c>
      <c r="AA508" s="174"/>
      <c r="AB508" s="173"/>
      <c r="AC508" s="316">
        <f>G508*AG508</f>
        <v>180.39999999999998</v>
      </c>
      <c r="AD508" s="176">
        <v>200</v>
      </c>
      <c r="AE508" s="177">
        <v>885</v>
      </c>
      <c r="AF508" s="171" t="s">
        <v>819</v>
      </c>
      <c r="AG508" s="171">
        <v>40</v>
      </c>
      <c r="AJ508" s="255" t="str">
        <f t="shared" si="202"/>
        <v>HL1314</v>
      </c>
    </row>
    <row r="509" spans="1:36" s="319" customFormat="1" ht="10.5" thickBot="1" x14ac:dyDescent="0.25">
      <c r="A509" s="1115">
        <v>1</v>
      </c>
      <c r="B509" s="1044">
        <v>290282</v>
      </c>
      <c r="C509" s="266" t="s">
        <v>50</v>
      </c>
      <c r="D509" s="892" t="s">
        <v>817</v>
      </c>
      <c r="E509" s="256">
        <f>SUM(E505:E508)</f>
        <v>4</v>
      </c>
      <c r="F509" s="240" t="s">
        <v>40</v>
      </c>
      <c r="G509" s="257">
        <f>SUM(G505:G508)/E509</f>
        <v>4.5199999999999996</v>
      </c>
      <c r="H509" s="258">
        <v>102</v>
      </c>
      <c r="I509" s="240" t="s">
        <v>793</v>
      </c>
      <c r="J509" s="317">
        <f>I509/9.81</f>
        <v>838.93985728848111</v>
      </c>
      <c r="K509" s="240" t="s">
        <v>794</v>
      </c>
      <c r="L509" s="240"/>
      <c r="M509" s="257"/>
      <c r="N509" s="239"/>
      <c r="O509" s="259"/>
      <c r="P509" s="259"/>
      <c r="Q509" s="259"/>
      <c r="R509" s="239"/>
      <c r="S509" s="257" t="s">
        <v>38</v>
      </c>
      <c r="T509" s="240" t="s">
        <v>61</v>
      </c>
      <c r="U509" s="239" t="s">
        <v>44</v>
      </c>
      <c r="V509" s="239" t="s">
        <v>823</v>
      </c>
      <c r="W509" s="239" t="s">
        <v>135</v>
      </c>
      <c r="X509" s="634" t="s">
        <v>817</v>
      </c>
      <c r="Y509" s="431">
        <v>44300</v>
      </c>
      <c r="Z509" s="416">
        <f t="shared" si="214"/>
        <v>44665</v>
      </c>
      <c r="AA509" s="239"/>
      <c r="AB509" s="257"/>
      <c r="AC509" s="318"/>
      <c r="AD509" s="261"/>
      <c r="AE509" s="262"/>
      <c r="AF509" s="258"/>
      <c r="AG509" s="258"/>
      <c r="AJ509" s="255" t="str">
        <f t="shared" si="202"/>
        <v>HL1311-1314</v>
      </c>
    </row>
    <row r="510" spans="1:36" s="319" customFormat="1" ht="10.5" thickBot="1" x14ac:dyDescent="0.25">
      <c r="A510" s="1129"/>
      <c r="B510" s="996"/>
      <c r="C510" s="320"/>
      <c r="D510" s="945"/>
      <c r="E510" s="324"/>
      <c r="F510" s="241"/>
      <c r="G510" s="246"/>
      <c r="H510" s="245"/>
      <c r="I510" s="241"/>
      <c r="J510" s="242"/>
      <c r="K510" s="241"/>
      <c r="L510" s="241"/>
      <c r="M510" s="246"/>
      <c r="N510" s="238"/>
      <c r="O510" s="248"/>
      <c r="P510" s="248"/>
      <c r="Q510" s="248"/>
      <c r="R510" s="238"/>
      <c r="S510" s="246"/>
      <c r="T510" s="241"/>
      <c r="U510" s="238"/>
      <c r="V510" s="238"/>
      <c r="W510" s="238"/>
      <c r="X510" s="804"/>
      <c r="Y510" s="431"/>
      <c r="Z510" s="416"/>
      <c r="AA510" s="238"/>
      <c r="AB510" s="246"/>
      <c r="AC510" s="316"/>
      <c r="AD510" s="251"/>
      <c r="AE510" s="252"/>
      <c r="AF510" s="245"/>
      <c r="AG510" s="245"/>
      <c r="AJ510" s="255"/>
    </row>
    <row r="511" spans="1:36" s="156" customFormat="1" ht="10.5" thickBot="1" x14ac:dyDescent="0.25">
      <c r="A511" s="1115">
        <v>1</v>
      </c>
      <c r="B511" s="998"/>
      <c r="C511" s="151"/>
      <c r="D511" s="897" t="s">
        <v>315</v>
      </c>
      <c r="E511" s="148">
        <v>1</v>
      </c>
      <c r="F511" s="650" t="s">
        <v>53</v>
      </c>
      <c r="G511" s="150">
        <v>88.69</v>
      </c>
      <c r="H511" s="148">
        <v>94</v>
      </c>
      <c r="I511" s="149" t="s">
        <v>824</v>
      </c>
      <c r="J511" s="440">
        <f>I511/9.81</f>
        <v>765.03567787971451</v>
      </c>
      <c r="K511" s="149"/>
      <c r="L511" s="149"/>
      <c r="M511" s="150"/>
      <c r="N511" s="151"/>
      <c r="O511" s="152"/>
      <c r="P511" s="152"/>
      <c r="Q511" s="152"/>
      <c r="R511" s="151"/>
      <c r="S511" s="150" t="s">
        <v>38</v>
      </c>
      <c r="T511" s="149" t="s">
        <v>61</v>
      </c>
      <c r="U511" s="151" t="s">
        <v>44</v>
      </c>
      <c r="V511" s="151" t="s">
        <v>825</v>
      </c>
      <c r="W511" s="151" t="s">
        <v>536</v>
      </c>
      <c r="X511" s="151"/>
      <c r="Y511" s="429" t="s">
        <v>47</v>
      </c>
      <c r="Z511" s="427" t="e">
        <f t="shared" ref="Z511:Z513" si="215">Y511+366</f>
        <v>#VALUE!</v>
      </c>
      <c r="AA511" s="151"/>
      <c r="AB511" s="150"/>
      <c r="AC511" s="153">
        <v>470</v>
      </c>
      <c r="AD511" s="154"/>
      <c r="AE511" s="155">
        <v>18150</v>
      </c>
      <c r="AF511" s="526"/>
      <c r="AG511" s="441">
        <v>15.1</v>
      </c>
      <c r="AJ511" s="156" t="str">
        <f t="shared" ref="AJ511:AJ513" si="216">CONCATENATE(U511,AK511,V511)</f>
        <v>HL2525</v>
      </c>
    </row>
    <row r="512" spans="1:36" s="170" customFormat="1" ht="10.5" thickBot="1" x14ac:dyDescent="0.25">
      <c r="A512" s="1116">
        <v>1</v>
      </c>
      <c r="B512" s="1000"/>
      <c r="C512" s="162"/>
      <c r="D512" s="913" t="s">
        <v>315</v>
      </c>
      <c r="E512" s="161">
        <v>0</v>
      </c>
      <c r="F512" s="1117" t="s">
        <v>53</v>
      </c>
      <c r="G512" s="160" t="s">
        <v>38</v>
      </c>
      <c r="H512" s="161">
        <v>94</v>
      </c>
      <c r="I512" s="159" t="s">
        <v>824</v>
      </c>
      <c r="J512" s="1118">
        <f>I512/9.81</f>
        <v>765.03567787971451</v>
      </c>
      <c r="K512" s="159"/>
      <c r="L512" s="159"/>
      <c r="M512" s="160"/>
      <c r="N512" s="162"/>
      <c r="O512" s="163"/>
      <c r="P512" s="163"/>
      <c r="Q512" s="163"/>
      <c r="R512" s="162"/>
      <c r="S512" s="160" t="s">
        <v>38</v>
      </c>
      <c r="T512" s="159" t="s">
        <v>61</v>
      </c>
      <c r="U512" s="162" t="s">
        <v>44</v>
      </c>
      <c r="V512" s="162" t="s">
        <v>38</v>
      </c>
      <c r="W512" s="162" t="s">
        <v>355</v>
      </c>
      <c r="X512" s="162"/>
      <c r="Y512" s="418" t="s">
        <v>47</v>
      </c>
      <c r="Z512" s="419" t="e">
        <f t="shared" si="215"/>
        <v>#VALUE!</v>
      </c>
      <c r="AA512" s="162"/>
      <c r="AB512" s="160"/>
      <c r="AC512" s="164">
        <v>470</v>
      </c>
      <c r="AD512" s="165"/>
      <c r="AE512" s="166">
        <v>18150</v>
      </c>
      <c r="AF512" s="526"/>
      <c r="AG512" s="557">
        <v>15.1</v>
      </c>
      <c r="AJ512" s="170" t="str">
        <f t="shared" si="216"/>
        <v>HL-</v>
      </c>
    </row>
    <row r="513" spans="1:36" s="156" customFormat="1" ht="10.5" thickBot="1" x14ac:dyDescent="0.25">
      <c r="A513" s="1115">
        <v>1</v>
      </c>
      <c r="B513" s="998"/>
      <c r="C513" s="579" t="s">
        <v>50</v>
      </c>
      <c r="D513" s="892" t="s">
        <v>315</v>
      </c>
      <c r="E513" s="580">
        <v>1</v>
      </c>
      <c r="F513" s="651" t="s">
        <v>53</v>
      </c>
      <c r="G513" s="216">
        <v>88.69</v>
      </c>
      <c r="H513" s="581">
        <v>94</v>
      </c>
      <c r="I513" s="582" t="s">
        <v>824</v>
      </c>
      <c r="J513" s="583">
        <f>I513/9.81</f>
        <v>765.03567787971451</v>
      </c>
      <c r="K513" s="582"/>
      <c r="L513" s="582"/>
      <c r="M513" s="216"/>
      <c r="N513" s="579"/>
      <c r="O513" s="584"/>
      <c r="P513" s="584"/>
      <c r="Q513" s="584"/>
      <c r="R513" s="579"/>
      <c r="S513" s="216" t="s">
        <v>38</v>
      </c>
      <c r="T513" s="582" t="s">
        <v>61</v>
      </c>
      <c r="U513" s="579" t="s">
        <v>44</v>
      </c>
      <c r="V513" s="579" t="s">
        <v>825</v>
      </c>
      <c r="W513" s="579" t="s">
        <v>536</v>
      </c>
      <c r="X513" s="813" t="s">
        <v>315</v>
      </c>
      <c r="Y513" s="429" t="s">
        <v>47</v>
      </c>
      <c r="Z513" s="427" t="e">
        <f t="shared" si="215"/>
        <v>#VALUE!</v>
      </c>
      <c r="AA513" s="579"/>
      <c r="AB513" s="216"/>
      <c r="AC513" s="585"/>
      <c r="AD513" s="586"/>
      <c r="AE513" s="587"/>
      <c r="AF513" s="597"/>
      <c r="AG513" s="597"/>
      <c r="AJ513" s="156" t="str">
        <f t="shared" si="216"/>
        <v>HL2525</v>
      </c>
    </row>
    <row r="514" spans="1:36" s="319" customFormat="1" ht="10.5" thickBot="1" x14ac:dyDescent="0.25">
      <c r="A514" s="1129"/>
      <c r="B514" s="996"/>
      <c r="C514" s="320"/>
      <c r="D514" s="905"/>
      <c r="E514" s="324"/>
      <c r="F514" s="241"/>
      <c r="G514" s="246"/>
      <c r="H514" s="245"/>
      <c r="I514" s="241"/>
      <c r="J514" s="242"/>
      <c r="K514" s="241"/>
      <c r="L514" s="241"/>
      <c r="M514" s="246"/>
      <c r="N514" s="238"/>
      <c r="O514" s="248"/>
      <c r="P514" s="248"/>
      <c r="Q514" s="248"/>
      <c r="R514" s="238"/>
      <c r="S514" s="246"/>
      <c r="T514" s="241"/>
      <c r="U514" s="238"/>
      <c r="V514" s="238"/>
      <c r="W514" s="238"/>
      <c r="X514" s="804"/>
      <c r="Y514" s="415"/>
      <c r="Z514" s="416" t="s">
        <v>38</v>
      </c>
      <c r="AA514" s="238"/>
      <c r="AB514" s="246"/>
      <c r="AC514" s="316"/>
      <c r="AD514" s="251"/>
      <c r="AE514" s="252"/>
      <c r="AF514" s="245"/>
      <c r="AG514" s="245"/>
      <c r="AJ514" s="255"/>
    </row>
    <row r="515" spans="1:36" ht="11.25" customHeight="1" thickBot="1" x14ac:dyDescent="0.25">
      <c r="A515" s="1115">
        <v>1</v>
      </c>
      <c r="B515" s="995"/>
      <c r="C515" s="238"/>
      <c r="D515" s="904" t="s">
        <v>826</v>
      </c>
      <c r="E515" s="245">
        <v>1</v>
      </c>
      <c r="F515" s="241" t="s">
        <v>186</v>
      </c>
      <c r="G515" s="246">
        <v>56.6</v>
      </c>
      <c r="H515" s="245">
        <v>94</v>
      </c>
      <c r="I515" s="241" t="s">
        <v>824</v>
      </c>
      <c r="J515" s="247">
        <f>I515/9.81</f>
        <v>765.03567787971451</v>
      </c>
      <c r="K515" s="241" t="s">
        <v>827</v>
      </c>
      <c r="L515" s="241"/>
      <c r="M515" s="246"/>
      <c r="N515" s="238"/>
      <c r="O515" s="248"/>
      <c r="P515" s="248"/>
      <c r="Q515" s="248"/>
      <c r="R515" s="238"/>
      <c r="S515" s="246">
        <v>56.6</v>
      </c>
      <c r="T515" s="241" t="s">
        <v>61</v>
      </c>
      <c r="U515" s="238" t="s">
        <v>44</v>
      </c>
      <c r="V515" s="238" t="s">
        <v>828</v>
      </c>
      <c r="W515" s="238"/>
      <c r="X515" s="238"/>
      <c r="Y515" s="415">
        <v>43885</v>
      </c>
      <c r="Z515" s="417">
        <f t="shared" ref="Z515:Z516" si="217">Y515+365</f>
        <v>44250</v>
      </c>
      <c r="AA515" s="238"/>
      <c r="AB515" s="246">
        <v>2.5</v>
      </c>
      <c r="AC515" s="250">
        <f>(G515+AB515*2.5)*AG515</f>
        <v>2702.55</v>
      </c>
      <c r="AD515" s="518">
        <v>300</v>
      </c>
      <c r="AE515" s="252">
        <v>3905</v>
      </c>
      <c r="AF515" s="254" t="s">
        <v>829</v>
      </c>
      <c r="AG515" s="254">
        <v>43</v>
      </c>
      <c r="AJ515" s="255" t="str">
        <f t="shared" ref="AJ515:AJ516" si="218">CONCATENATE(U515,AK515,V515)</f>
        <v>HL2018</v>
      </c>
    </row>
    <row r="516" spans="1:36" ht="11.25" customHeight="1" thickBot="1" x14ac:dyDescent="0.25">
      <c r="A516" s="1115">
        <v>1</v>
      </c>
      <c r="B516" s="995"/>
      <c r="C516" s="239" t="s">
        <v>50</v>
      </c>
      <c r="D516" s="892" t="s">
        <v>826</v>
      </c>
      <c r="E516" s="256">
        <f>SUM(E515:E515)</f>
        <v>1</v>
      </c>
      <c r="F516" s="240" t="s">
        <v>186</v>
      </c>
      <c r="G516" s="257">
        <v>56.6</v>
      </c>
      <c r="H516" s="258">
        <v>94</v>
      </c>
      <c r="I516" s="240" t="s">
        <v>824</v>
      </c>
      <c r="J516" s="489">
        <f>I516/9.81</f>
        <v>765.03567787971451</v>
      </c>
      <c r="K516" s="240" t="s">
        <v>827</v>
      </c>
      <c r="L516" s="240"/>
      <c r="M516" s="257"/>
      <c r="N516" s="239"/>
      <c r="O516" s="259"/>
      <c r="P516" s="259"/>
      <c r="Q516" s="259"/>
      <c r="R516" s="239"/>
      <c r="S516" s="257">
        <v>56.6</v>
      </c>
      <c r="T516" s="240" t="s">
        <v>61</v>
      </c>
      <c r="U516" s="239" t="s">
        <v>44</v>
      </c>
      <c r="V516" s="239" t="s">
        <v>828</v>
      </c>
      <c r="W516" s="239"/>
      <c r="X516" s="780" t="s">
        <v>826</v>
      </c>
      <c r="Y516" s="415">
        <v>43885</v>
      </c>
      <c r="Z516" s="417">
        <f t="shared" si="217"/>
        <v>44250</v>
      </c>
      <c r="AA516" s="239"/>
      <c r="AB516" s="257">
        <v>2.5</v>
      </c>
      <c r="AC516" s="260"/>
      <c r="AD516" s="261"/>
      <c r="AE516" s="262"/>
      <c r="AF516" s="263"/>
      <c r="AG516" s="263"/>
      <c r="AJ516" s="255" t="str">
        <f t="shared" si="218"/>
        <v>HL2018</v>
      </c>
    </row>
    <row r="517" spans="1:36" s="539" customFormat="1" ht="10.5" thickBot="1" x14ac:dyDescent="0.25">
      <c r="A517" s="1129"/>
      <c r="B517" s="1001"/>
      <c r="C517" s="527"/>
      <c r="D517" s="917"/>
      <c r="E517" s="554"/>
      <c r="F517" s="529"/>
      <c r="G517" s="530"/>
      <c r="H517" s="528"/>
      <c r="I517" s="529"/>
      <c r="J517" s="531"/>
      <c r="K517" s="529"/>
      <c r="L517" s="529"/>
      <c r="M517" s="530"/>
      <c r="N517" s="527"/>
      <c r="O517" s="532"/>
      <c r="P517" s="532"/>
      <c r="Q517" s="532"/>
      <c r="R517" s="527"/>
      <c r="S517" s="530"/>
      <c r="T517" s="529"/>
      <c r="U517" s="527"/>
      <c r="V517" s="527"/>
      <c r="W517" s="527"/>
      <c r="X517" s="806"/>
      <c r="Y517" s="533"/>
      <c r="Z517" s="534" t="s">
        <v>38</v>
      </c>
      <c r="AA517" s="527"/>
      <c r="AB517" s="530"/>
      <c r="AC517" s="535"/>
      <c r="AD517" s="536"/>
      <c r="AE517" s="537"/>
      <c r="AF517" s="528"/>
      <c r="AG517" s="528"/>
    </row>
    <row r="518" spans="1:36" ht="11.25" customHeight="1" thickBot="1" x14ac:dyDescent="0.25">
      <c r="A518" s="1115">
        <v>1</v>
      </c>
      <c r="B518" s="1044">
        <v>295275</v>
      </c>
      <c r="C518" s="238"/>
      <c r="D518" s="904" t="s">
        <v>830</v>
      </c>
      <c r="E518" s="245">
        <v>1</v>
      </c>
      <c r="F518" s="241" t="s">
        <v>186</v>
      </c>
      <c r="G518" s="246">
        <v>26.7</v>
      </c>
      <c r="H518" s="245">
        <v>94</v>
      </c>
      <c r="I518" s="241" t="s">
        <v>824</v>
      </c>
      <c r="J518" s="247">
        <f>I518/9.81</f>
        <v>765.03567787971451</v>
      </c>
      <c r="K518" s="241" t="s">
        <v>827</v>
      </c>
      <c r="L518" s="241"/>
      <c r="M518" s="246"/>
      <c r="N518" s="238"/>
      <c r="O518" s="248"/>
      <c r="P518" s="248"/>
      <c r="Q518" s="248"/>
      <c r="R518" s="238"/>
      <c r="S518" s="246">
        <v>26.7</v>
      </c>
      <c r="T518" s="241" t="s">
        <v>61</v>
      </c>
      <c r="U518" s="238" t="s">
        <v>44</v>
      </c>
      <c r="V518" s="238" t="s">
        <v>831</v>
      </c>
      <c r="W518" s="238"/>
      <c r="X518" s="238"/>
      <c r="Y518" s="415">
        <v>43885</v>
      </c>
      <c r="Z518" s="417">
        <f t="shared" ref="Z518:Z520" si="219">Y518+365</f>
        <v>44250</v>
      </c>
      <c r="AA518" s="238"/>
      <c r="AB518" s="246">
        <v>2.5</v>
      </c>
      <c r="AC518" s="250">
        <f>(G518+AB518*2.5)*AG518</f>
        <v>1416.8500000000001</v>
      </c>
      <c r="AD518" s="518">
        <v>300</v>
      </c>
      <c r="AE518" s="252">
        <v>3175</v>
      </c>
      <c r="AF518" s="254" t="s">
        <v>832</v>
      </c>
      <c r="AG518" s="254">
        <v>43</v>
      </c>
      <c r="AJ518" s="255" t="str">
        <f t="shared" ref="AJ518:AJ520" si="220">CONCATENATE(U518,AK518,V518)</f>
        <v>HL2016</v>
      </c>
    </row>
    <row r="519" spans="1:36" ht="11.25" customHeight="1" thickBot="1" x14ac:dyDescent="0.25">
      <c r="A519" s="1115">
        <v>1</v>
      </c>
      <c r="B519" s="1044">
        <v>295275</v>
      </c>
      <c r="C519" s="238"/>
      <c r="D519" s="904" t="s">
        <v>830</v>
      </c>
      <c r="E519" s="245">
        <v>1</v>
      </c>
      <c r="F519" s="241" t="s">
        <v>186</v>
      </c>
      <c r="G519" s="246">
        <v>26.7</v>
      </c>
      <c r="H519" s="245">
        <v>94</v>
      </c>
      <c r="I519" s="241" t="s">
        <v>824</v>
      </c>
      <c r="J519" s="247">
        <f>I519/9.81</f>
        <v>765.03567787971451</v>
      </c>
      <c r="K519" s="241" t="s">
        <v>827</v>
      </c>
      <c r="L519" s="241"/>
      <c r="M519" s="246"/>
      <c r="N519" s="238"/>
      <c r="O519" s="248"/>
      <c r="P519" s="248"/>
      <c r="Q519" s="248"/>
      <c r="R519" s="238"/>
      <c r="S519" s="246">
        <v>26.7</v>
      </c>
      <c r="T519" s="241" t="s">
        <v>61</v>
      </c>
      <c r="U519" s="238" t="s">
        <v>44</v>
      </c>
      <c r="V519" s="238" t="s">
        <v>833</v>
      </c>
      <c r="W519" s="238"/>
      <c r="X519" s="238"/>
      <c r="Y519" s="415">
        <v>43885</v>
      </c>
      <c r="Z519" s="417">
        <f t="shared" si="219"/>
        <v>44250</v>
      </c>
      <c r="AA519" s="238"/>
      <c r="AB519" s="246">
        <v>2.5</v>
      </c>
      <c r="AC519" s="250">
        <f>(G519+AB519*2.5)*AG519</f>
        <v>1416.8500000000001</v>
      </c>
      <c r="AD519" s="518">
        <v>300</v>
      </c>
      <c r="AE519" s="252">
        <v>3175</v>
      </c>
      <c r="AF519" s="254" t="s">
        <v>834</v>
      </c>
      <c r="AG519" s="254">
        <v>43</v>
      </c>
      <c r="AJ519" s="255" t="str">
        <f t="shared" si="220"/>
        <v>HL2017</v>
      </c>
    </row>
    <row r="520" spans="1:36" ht="11.25" customHeight="1" thickBot="1" x14ac:dyDescent="0.25">
      <c r="A520" s="1115">
        <v>1</v>
      </c>
      <c r="B520" s="1044">
        <v>295275</v>
      </c>
      <c r="C520" s="239" t="s">
        <v>50</v>
      </c>
      <c r="D520" s="892" t="s">
        <v>830</v>
      </c>
      <c r="E520" s="256">
        <f>SUM(E518:E519)</f>
        <v>2</v>
      </c>
      <c r="F520" s="240" t="s">
        <v>186</v>
      </c>
      <c r="G520" s="257">
        <v>26.7</v>
      </c>
      <c r="H520" s="258">
        <v>94</v>
      </c>
      <c r="I520" s="240" t="s">
        <v>824</v>
      </c>
      <c r="J520" s="489">
        <f>I520/9.81</f>
        <v>765.03567787971451</v>
      </c>
      <c r="K520" s="240" t="s">
        <v>827</v>
      </c>
      <c r="L520" s="240"/>
      <c r="M520" s="257"/>
      <c r="N520" s="239"/>
      <c r="O520" s="259"/>
      <c r="P520" s="259"/>
      <c r="Q520" s="259"/>
      <c r="R520" s="239"/>
      <c r="S520" s="257">
        <v>26.7</v>
      </c>
      <c r="T520" s="240" t="s">
        <v>61</v>
      </c>
      <c r="U520" s="239" t="s">
        <v>44</v>
      </c>
      <c r="V520" s="239" t="s">
        <v>835</v>
      </c>
      <c r="W520" s="239"/>
      <c r="X520" s="634" t="s">
        <v>830</v>
      </c>
      <c r="Y520" s="415">
        <v>43885</v>
      </c>
      <c r="Z520" s="417">
        <f t="shared" si="219"/>
        <v>44250</v>
      </c>
      <c r="AA520" s="239"/>
      <c r="AB520" s="257">
        <v>2.5</v>
      </c>
      <c r="AC520" s="260"/>
      <c r="AD520" s="261"/>
      <c r="AE520" s="262"/>
      <c r="AF520" s="263"/>
      <c r="AG520" s="263"/>
      <c r="AJ520" s="255" t="str">
        <f t="shared" si="220"/>
        <v>HL2016-2017</v>
      </c>
    </row>
    <row r="521" spans="1:36" s="319" customFormat="1" ht="10.5" thickBot="1" x14ac:dyDescent="0.25">
      <c r="A521" s="1129"/>
      <c r="B521" s="996"/>
      <c r="C521" s="320"/>
      <c r="D521" s="905"/>
      <c r="E521" s="324"/>
      <c r="F521" s="241"/>
      <c r="G521" s="246"/>
      <c r="H521" s="245"/>
      <c r="I521" s="241"/>
      <c r="J521" s="242"/>
      <c r="K521" s="241"/>
      <c r="L521" s="241"/>
      <c r="M521" s="246"/>
      <c r="N521" s="238"/>
      <c r="O521" s="248"/>
      <c r="P521" s="248"/>
      <c r="Q521" s="248"/>
      <c r="R521" s="238"/>
      <c r="S521" s="246"/>
      <c r="T521" s="241"/>
      <c r="U521" s="238"/>
      <c r="V521" s="238"/>
      <c r="W521" s="238"/>
      <c r="X521" s="804"/>
      <c r="Y521" s="415"/>
      <c r="Z521" s="416" t="s">
        <v>38</v>
      </c>
      <c r="AA521" s="238"/>
      <c r="AB521" s="246"/>
      <c r="AC521" s="316"/>
      <c r="AD521" s="251"/>
      <c r="AE521" s="252"/>
      <c r="AF521" s="245"/>
      <c r="AG521" s="245"/>
      <c r="AJ521" s="255" t="str">
        <f t="shared" si="202"/>
        <v/>
      </c>
    </row>
    <row r="522" spans="1:36" ht="10.5" thickBot="1" x14ac:dyDescent="0.25">
      <c r="A522" s="1115">
        <v>1</v>
      </c>
      <c r="B522" s="1113">
        <v>307091</v>
      </c>
      <c r="C522" s="238"/>
      <c r="D522" s="904" t="s">
        <v>836</v>
      </c>
      <c r="E522" s="245">
        <v>1</v>
      </c>
      <c r="F522" s="241" t="s">
        <v>53</v>
      </c>
      <c r="G522" s="246">
        <v>113.91459999999999</v>
      </c>
      <c r="H522" s="245">
        <v>93</v>
      </c>
      <c r="I522" s="241" t="s">
        <v>837</v>
      </c>
      <c r="J522" s="247">
        <f t="shared" ref="J522:J523" si="221">I522/9.81</f>
        <v>743.93476044852184</v>
      </c>
      <c r="K522" s="241"/>
      <c r="L522" s="241"/>
      <c r="M522" s="246"/>
      <c r="N522" s="238"/>
      <c r="O522" s="248"/>
      <c r="P522" s="248"/>
      <c r="Q522" s="248"/>
      <c r="R522" s="238"/>
      <c r="S522" s="246">
        <v>56.64</v>
      </c>
      <c r="T522" s="241" t="s">
        <v>61</v>
      </c>
      <c r="U522" s="238" t="s">
        <v>44</v>
      </c>
      <c r="V522" s="238" t="s">
        <v>139</v>
      </c>
      <c r="W522" s="238" t="s">
        <v>838</v>
      </c>
      <c r="X522" s="801"/>
      <c r="Y522" s="415">
        <v>43880</v>
      </c>
      <c r="Z522" s="417">
        <f>Y522+366</f>
        <v>44246</v>
      </c>
      <c r="AA522" s="416">
        <f>Z522+1825</f>
        <v>46071</v>
      </c>
      <c r="AB522" s="246"/>
      <c r="AC522" s="250">
        <v>1900</v>
      </c>
      <c r="AD522" s="251"/>
      <c r="AE522" s="252">
        <v>4730</v>
      </c>
      <c r="AF522" s="253" t="s">
        <v>839</v>
      </c>
      <c r="AG522" s="254"/>
      <c r="AJ522" s="255" t="str">
        <f t="shared" si="202"/>
        <v>HL1755</v>
      </c>
    </row>
    <row r="523" spans="1:36" ht="10.5" thickBot="1" x14ac:dyDescent="0.25">
      <c r="A523" s="1115">
        <v>1</v>
      </c>
      <c r="B523" s="1114">
        <v>307091</v>
      </c>
      <c r="C523" s="238"/>
      <c r="D523" s="904" t="s">
        <v>836</v>
      </c>
      <c r="E523" s="245">
        <v>1</v>
      </c>
      <c r="F523" s="241" t="s">
        <v>53</v>
      </c>
      <c r="G523" s="246">
        <v>113.854</v>
      </c>
      <c r="H523" s="245">
        <v>93</v>
      </c>
      <c r="I523" s="241" t="s">
        <v>837</v>
      </c>
      <c r="J523" s="247">
        <f t="shared" si="221"/>
        <v>743.93476044852184</v>
      </c>
      <c r="K523" s="241"/>
      <c r="L523" s="241"/>
      <c r="M523" s="246"/>
      <c r="N523" s="238"/>
      <c r="O523" s="248"/>
      <c r="P523" s="248"/>
      <c r="Q523" s="248"/>
      <c r="R523" s="238"/>
      <c r="S523" s="246">
        <v>56.61</v>
      </c>
      <c r="T523" s="241" t="s">
        <v>61</v>
      </c>
      <c r="U523" s="238" t="s">
        <v>44</v>
      </c>
      <c r="V523" s="238" t="s">
        <v>151</v>
      </c>
      <c r="W523" s="238" t="s">
        <v>838</v>
      </c>
      <c r="X523" s="801"/>
      <c r="Y523" s="415">
        <v>43880</v>
      </c>
      <c r="Z523" s="417">
        <f t="shared" ref="Z523:Z526" si="222">Y523+366</f>
        <v>44246</v>
      </c>
      <c r="AA523" s="416">
        <f t="shared" ref="AA523:AA526" si="223">Z523+1825</f>
        <v>46071</v>
      </c>
      <c r="AB523" s="246"/>
      <c r="AC523" s="250">
        <v>1900</v>
      </c>
      <c r="AD523" s="251"/>
      <c r="AE523" s="252">
        <v>4730</v>
      </c>
      <c r="AF523" s="253" t="s">
        <v>840</v>
      </c>
      <c r="AG523" s="254"/>
      <c r="AJ523" s="255" t="str">
        <f t="shared" si="202"/>
        <v>HL1756</v>
      </c>
    </row>
    <row r="524" spans="1:36" ht="10.5" thickBot="1" x14ac:dyDescent="0.25">
      <c r="A524" s="1115">
        <v>1</v>
      </c>
      <c r="B524" s="1114">
        <v>307091</v>
      </c>
      <c r="C524" s="238"/>
      <c r="D524" s="904" t="s">
        <v>836</v>
      </c>
      <c r="E524" s="245">
        <v>1</v>
      </c>
      <c r="F524" s="241" t="s">
        <v>53</v>
      </c>
      <c r="G524" s="246">
        <v>113.774</v>
      </c>
      <c r="H524" s="245">
        <v>93</v>
      </c>
      <c r="I524" s="241" t="s">
        <v>837</v>
      </c>
      <c r="J524" s="247">
        <f>I524/9.81</f>
        <v>743.93476044852184</v>
      </c>
      <c r="K524" s="241"/>
      <c r="L524" s="241"/>
      <c r="M524" s="246"/>
      <c r="N524" s="238"/>
      <c r="O524" s="248"/>
      <c r="P524" s="248"/>
      <c r="Q524" s="248"/>
      <c r="R524" s="238"/>
      <c r="S524" s="246">
        <v>56.57</v>
      </c>
      <c r="T524" s="241" t="s">
        <v>61</v>
      </c>
      <c r="U524" s="238" t="s">
        <v>44</v>
      </c>
      <c r="V524" s="238" t="s">
        <v>394</v>
      </c>
      <c r="W524" s="238" t="s">
        <v>841</v>
      </c>
      <c r="X524" s="238"/>
      <c r="Y524" s="415">
        <v>43880</v>
      </c>
      <c r="Z524" s="417">
        <f t="shared" si="222"/>
        <v>44246</v>
      </c>
      <c r="AA524" s="416">
        <f t="shared" si="223"/>
        <v>46071</v>
      </c>
      <c r="AB524" s="246"/>
      <c r="AC524" s="250">
        <v>1900</v>
      </c>
      <c r="AD524" s="251"/>
      <c r="AE524" s="252">
        <v>4730</v>
      </c>
      <c r="AF524" s="253" t="s">
        <v>842</v>
      </c>
      <c r="AG524" s="254"/>
      <c r="AJ524" s="255" t="str">
        <f t="shared" si="202"/>
        <v>HL1757</v>
      </c>
    </row>
    <row r="525" spans="1:36" ht="10.5" thickBot="1" x14ac:dyDescent="0.25">
      <c r="A525" s="1115">
        <v>1</v>
      </c>
      <c r="B525" s="1114">
        <v>307091</v>
      </c>
      <c r="C525" s="1082"/>
      <c r="D525" s="1086" t="s">
        <v>836</v>
      </c>
      <c r="E525" s="1087">
        <v>1</v>
      </c>
      <c r="F525" s="1081" t="s">
        <v>53</v>
      </c>
      <c r="G525" s="1080">
        <v>113.774</v>
      </c>
      <c r="H525" s="1087">
        <v>93</v>
      </c>
      <c r="I525" s="1081" t="s">
        <v>837</v>
      </c>
      <c r="J525" s="1088">
        <f>I525/9.81</f>
        <v>743.93476044852184</v>
      </c>
      <c r="K525" s="149"/>
      <c r="L525" s="149"/>
      <c r="M525" s="150"/>
      <c r="N525" s="151"/>
      <c r="O525" s="152"/>
      <c r="P525" s="152"/>
      <c r="Q525" s="152"/>
      <c r="R525" s="151"/>
      <c r="S525" s="1080">
        <v>56.57</v>
      </c>
      <c r="T525" s="1081" t="s">
        <v>61</v>
      </c>
      <c r="U525" s="1082" t="s">
        <v>44</v>
      </c>
      <c r="V525" s="1082" t="s">
        <v>434</v>
      </c>
      <c r="W525" s="1082" t="s">
        <v>843</v>
      </c>
      <c r="X525" s="1082"/>
      <c r="Y525" s="1083">
        <v>44568</v>
      </c>
      <c r="Z525" s="1084">
        <f t="shared" si="222"/>
        <v>44934</v>
      </c>
      <c r="AA525" s="1019">
        <f t="shared" si="223"/>
        <v>46759</v>
      </c>
      <c r="AB525" s="150"/>
      <c r="AC525" s="1085">
        <v>1900</v>
      </c>
      <c r="AD525" s="154"/>
      <c r="AE525" s="155" t="s">
        <v>38</v>
      </c>
      <c r="AF525" s="264" t="s">
        <v>38</v>
      </c>
      <c r="AG525" s="254"/>
      <c r="AJ525" s="255" t="str">
        <f t="shared" ref="AJ525" si="224">CONCATENATE(U525,AK525,V525)</f>
        <v>HL1758</v>
      </c>
    </row>
    <row r="526" spans="1:36" ht="10.5" thickBot="1" x14ac:dyDescent="0.25">
      <c r="A526" s="1115">
        <v>1</v>
      </c>
      <c r="B526" s="1114">
        <v>307091</v>
      </c>
      <c r="C526" s="239" t="s">
        <v>50</v>
      </c>
      <c r="D526" s="892" t="s">
        <v>836</v>
      </c>
      <c r="E526" s="256">
        <v>4</v>
      </c>
      <c r="F526" s="240" t="s">
        <v>53</v>
      </c>
      <c r="G526" s="257">
        <f>SUBTOTAL(9,G522:G524)/3</f>
        <v>113.84753333333333</v>
      </c>
      <c r="H526" s="258">
        <v>93</v>
      </c>
      <c r="I526" s="240" t="s">
        <v>837</v>
      </c>
      <c r="J526" s="802">
        <f>I526/9.81</f>
        <v>743.93476044852184</v>
      </c>
      <c r="K526" s="240"/>
      <c r="L526" s="240"/>
      <c r="M526" s="257"/>
      <c r="N526" s="239"/>
      <c r="O526" s="259"/>
      <c r="P526" s="259"/>
      <c r="Q526" s="259"/>
      <c r="R526" s="239"/>
      <c r="S526" s="257">
        <f>(SUBTOTAL(9,S522:S524))/E526</f>
        <v>42.454999999999998</v>
      </c>
      <c r="T526" s="240" t="s">
        <v>61</v>
      </c>
      <c r="U526" s="239" t="s">
        <v>44</v>
      </c>
      <c r="V526" s="239" t="s">
        <v>844</v>
      </c>
      <c r="W526" s="239" t="s">
        <v>845</v>
      </c>
      <c r="X526" s="780" t="s">
        <v>836</v>
      </c>
      <c r="Y526" s="415">
        <v>43880</v>
      </c>
      <c r="Z526" s="417">
        <f t="shared" si="222"/>
        <v>44246</v>
      </c>
      <c r="AA526" s="416">
        <f t="shared" si="223"/>
        <v>46071</v>
      </c>
      <c r="AB526" s="257"/>
      <c r="AC526" s="511">
        <v>1900</v>
      </c>
      <c r="AD526" s="261"/>
      <c r="AE526" s="262"/>
      <c r="AF526" s="263"/>
      <c r="AG526" s="263"/>
      <c r="AJ526" s="255" t="str">
        <f t="shared" si="202"/>
        <v>HL1755-1758</v>
      </c>
    </row>
    <row r="527" spans="1:36" s="319" customFormat="1" ht="10.5" thickBot="1" x14ac:dyDescent="0.25">
      <c r="A527" s="1129"/>
      <c r="B527" s="1112"/>
      <c r="C527" s="320"/>
      <c r="D527" s="905"/>
      <c r="E527" s="324"/>
      <c r="F527" s="241"/>
      <c r="G527" s="246"/>
      <c r="H527" s="245"/>
      <c r="I527" s="241"/>
      <c r="J527" s="242"/>
      <c r="K527" s="241"/>
      <c r="L527" s="241"/>
      <c r="M527" s="246"/>
      <c r="N527" s="238"/>
      <c r="O527" s="248"/>
      <c r="P527" s="248"/>
      <c r="Q527" s="248"/>
      <c r="R527" s="238"/>
      <c r="S527" s="246"/>
      <c r="T527" s="241"/>
      <c r="U527" s="238"/>
      <c r="V527" s="238"/>
      <c r="W527" s="238"/>
      <c r="X527" s="803"/>
      <c r="Y527" s="415"/>
      <c r="Z527" s="416" t="s">
        <v>38</v>
      </c>
      <c r="AA527" s="238"/>
      <c r="AB527" s="246"/>
      <c r="AC527" s="316"/>
      <c r="AD527" s="251"/>
      <c r="AE527" s="252"/>
      <c r="AF527" s="245"/>
      <c r="AG527" s="245"/>
      <c r="AJ527" s="255" t="str">
        <f t="shared" si="202"/>
        <v/>
      </c>
    </row>
    <row r="528" spans="1:36" ht="11.25" customHeight="1" thickBot="1" x14ac:dyDescent="0.25">
      <c r="A528" s="1129">
        <v>1</v>
      </c>
      <c r="B528" s="1113">
        <v>308062</v>
      </c>
      <c r="C528" s="238"/>
      <c r="D528" s="904" t="s">
        <v>846</v>
      </c>
      <c r="E528" s="245">
        <v>1</v>
      </c>
      <c r="F528" s="241" t="s">
        <v>186</v>
      </c>
      <c r="G528" s="246">
        <v>40</v>
      </c>
      <c r="H528" s="245">
        <v>92</v>
      </c>
      <c r="I528" s="241" t="s">
        <v>847</v>
      </c>
      <c r="J528" s="242">
        <f>I528/9.81</f>
        <v>602.03873598369012</v>
      </c>
      <c r="K528" s="241" t="s">
        <v>848</v>
      </c>
      <c r="L528" s="241"/>
      <c r="M528" s="246"/>
      <c r="N528" s="238"/>
      <c r="O528" s="248"/>
      <c r="P528" s="248"/>
      <c r="Q528" s="248"/>
      <c r="R528" s="238"/>
      <c r="S528" s="246">
        <v>40.44</v>
      </c>
      <c r="T528" s="241" t="s">
        <v>811</v>
      </c>
      <c r="U528" s="238" t="s">
        <v>44</v>
      </c>
      <c r="V528" s="238" t="s">
        <v>849</v>
      </c>
      <c r="W528" s="807"/>
      <c r="X528" s="238"/>
      <c r="Y528" s="415">
        <v>42438</v>
      </c>
      <c r="Z528" s="416">
        <f>Y528+366</f>
        <v>42804</v>
      </c>
      <c r="AA528" s="238"/>
      <c r="AB528" s="246">
        <v>2.5</v>
      </c>
      <c r="AC528" s="316">
        <f>(G528+AB528*2.5)*AG528</f>
        <v>1618.75</v>
      </c>
      <c r="AD528" s="251">
        <v>300</v>
      </c>
      <c r="AE528" s="252">
        <v>3993</v>
      </c>
      <c r="AF528" s="254" t="s">
        <v>850</v>
      </c>
      <c r="AG528" s="254">
        <v>35</v>
      </c>
      <c r="AJ528" s="255" t="str">
        <f t="shared" si="202"/>
        <v>HL1493</v>
      </c>
    </row>
    <row r="529" spans="1:36" ht="11.25" customHeight="1" thickBot="1" x14ac:dyDescent="0.25">
      <c r="A529" s="1129">
        <v>1</v>
      </c>
      <c r="B529" s="1113">
        <v>308062</v>
      </c>
      <c r="C529" s="238"/>
      <c r="D529" s="904" t="s">
        <v>846</v>
      </c>
      <c r="E529" s="245">
        <v>1</v>
      </c>
      <c r="F529" s="241" t="s">
        <v>186</v>
      </c>
      <c r="G529" s="246">
        <v>40</v>
      </c>
      <c r="H529" s="245">
        <v>92</v>
      </c>
      <c r="I529" s="241" t="s">
        <v>847</v>
      </c>
      <c r="J529" s="242">
        <f>I529/9.81</f>
        <v>602.03873598369012</v>
      </c>
      <c r="K529" s="241" t="s">
        <v>848</v>
      </c>
      <c r="L529" s="241"/>
      <c r="M529" s="246"/>
      <c r="N529" s="238"/>
      <c r="O529" s="248"/>
      <c r="P529" s="248"/>
      <c r="Q529" s="248"/>
      <c r="R529" s="238"/>
      <c r="S529" s="246">
        <v>40.4</v>
      </c>
      <c r="T529" s="241" t="s">
        <v>811</v>
      </c>
      <c r="U529" s="238" t="s">
        <v>44</v>
      </c>
      <c r="V529" s="238" t="s">
        <v>851</v>
      </c>
      <c r="W529" s="807"/>
      <c r="X529" s="238"/>
      <c r="Y529" s="415">
        <v>42438</v>
      </c>
      <c r="Z529" s="416">
        <f>Y529+366</f>
        <v>42804</v>
      </c>
      <c r="AA529" s="238"/>
      <c r="AB529" s="246">
        <v>2.5</v>
      </c>
      <c r="AC529" s="316">
        <f>(G529+AB529*2.5)*AG529</f>
        <v>1618.75</v>
      </c>
      <c r="AD529" s="251">
        <v>300</v>
      </c>
      <c r="AE529" s="252">
        <v>3993</v>
      </c>
      <c r="AF529" s="254" t="s">
        <v>852</v>
      </c>
      <c r="AG529" s="254">
        <v>35</v>
      </c>
      <c r="AJ529" s="255" t="str">
        <f t="shared" si="202"/>
        <v>HL1494</v>
      </c>
    </row>
    <row r="530" spans="1:36" ht="11.25" customHeight="1" thickBot="1" x14ac:dyDescent="0.25">
      <c r="A530" s="1129">
        <v>1</v>
      </c>
      <c r="B530" s="1113">
        <v>308062</v>
      </c>
      <c r="C530" s="238"/>
      <c r="D530" s="904" t="s">
        <v>846</v>
      </c>
      <c r="E530" s="245">
        <v>1</v>
      </c>
      <c r="F530" s="241" t="s">
        <v>186</v>
      </c>
      <c r="G530" s="246">
        <v>40</v>
      </c>
      <c r="H530" s="245">
        <v>92</v>
      </c>
      <c r="I530" s="241" t="s">
        <v>847</v>
      </c>
      <c r="J530" s="242">
        <f>I530/9.81</f>
        <v>602.03873598369012</v>
      </c>
      <c r="K530" s="241" t="s">
        <v>848</v>
      </c>
      <c r="L530" s="241"/>
      <c r="M530" s="246"/>
      <c r="N530" s="238"/>
      <c r="O530" s="248"/>
      <c r="P530" s="248"/>
      <c r="Q530" s="248"/>
      <c r="R530" s="238"/>
      <c r="S530" s="246">
        <v>40.39</v>
      </c>
      <c r="T530" s="241" t="s">
        <v>811</v>
      </c>
      <c r="U530" s="238" t="s">
        <v>44</v>
      </c>
      <c r="V530" s="238" t="s">
        <v>853</v>
      </c>
      <c r="W530" s="238"/>
      <c r="X530" s="238"/>
      <c r="Y530" s="415">
        <v>42438</v>
      </c>
      <c r="Z530" s="416">
        <f>Y530+366</f>
        <v>42804</v>
      </c>
      <c r="AA530" s="238"/>
      <c r="AB530" s="246">
        <v>2.5</v>
      </c>
      <c r="AC530" s="316">
        <f>(G530+AB530*2.5)*AG530</f>
        <v>1618.75</v>
      </c>
      <c r="AD530" s="251">
        <v>300</v>
      </c>
      <c r="AE530" s="252">
        <v>3993</v>
      </c>
      <c r="AF530" s="254" t="s">
        <v>854</v>
      </c>
      <c r="AG530" s="254">
        <v>35</v>
      </c>
      <c r="AJ530" s="255" t="str">
        <f t="shared" si="202"/>
        <v>HL1495</v>
      </c>
    </row>
    <row r="531" spans="1:36" ht="11.25" customHeight="1" thickBot="1" x14ac:dyDescent="0.25">
      <c r="A531" s="1129">
        <v>1</v>
      </c>
      <c r="B531" s="1113">
        <v>308062</v>
      </c>
      <c r="C531" s="238"/>
      <c r="D531" s="904" t="s">
        <v>846</v>
      </c>
      <c r="E531" s="245">
        <v>1</v>
      </c>
      <c r="F531" s="241" t="s">
        <v>186</v>
      </c>
      <c r="G531" s="246">
        <v>40</v>
      </c>
      <c r="H531" s="245">
        <v>92</v>
      </c>
      <c r="I531" s="241" t="s">
        <v>847</v>
      </c>
      <c r="J531" s="242">
        <f>I531/9.81</f>
        <v>602.03873598369012</v>
      </c>
      <c r="K531" s="241" t="s">
        <v>848</v>
      </c>
      <c r="L531" s="241"/>
      <c r="M531" s="246"/>
      <c r="N531" s="238"/>
      <c r="O531" s="248"/>
      <c r="P531" s="248"/>
      <c r="Q531" s="248"/>
      <c r="R531" s="238"/>
      <c r="S531" s="246">
        <v>40.35</v>
      </c>
      <c r="T531" s="241" t="s">
        <v>811</v>
      </c>
      <c r="U531" s="238" t="s">
        <v>44</v>
      </c>
      <c r="V531" s="238" t="s">
        <v>855</v>
      </c>
      <c r="W531" s="238"/>
      <c r="X531" s="238"/>
      <c r="Y531" s="415">
        <v>42438</v>
      </c>
      <c r="Z531" s="416">
        <f>Y531+366</f>
        <v>42804</v>
      </c>
      <c r="AA531" s="238"/>
      <c r="AB531" s="246">
        <v>2.5</v>
      </c>
      <c r="AC531" s="316">
        <f>(G531+AB531*2.5)*AG531</f>
        <v>1618.75</v>
      </c>
      <c r="AD531" s="251">
        <v>300</v>
      </c>
      <c r="AE531" s="252">
        <v>3993</v>
      </c>
      <c r="AF531" s="254" t="s">
        <v>856</v>
      </c>
      <c r="AG531" s="254">
        <v>35</v>
      </c>
      <c r="AJ531" s="255" t="str">
        <f t="shared" si="202"/>
        <v>HL1496</v>
      </c>
    </row>
    <row r="532" spans="1:36" s="147" customFormat="1" ht="11.25" customHeight="1" thickBot="1" x14ac:dyDescent="0.25">
      <c r="A532" s="1129">
        <v>1</v>
      </c>
      <c r="B532" s="1113">
        <v>308062</v>
      </c>
      <c r="C532" s="266" t="s">
        <v>50</v>
      </c>
      <c r="D532" s="892" t="s">
        <v>846</v>
      </c>
      <c r="E532" s="256">
        <f>SUM(E528:E531)</f>
        <v>4</v>
      </c>
      <c r="F532" s="240" t="s">
        <v>186</v>
      </c>
      <c r="G532" s="257">
        <v>40</v>
      </c>
      <c r="H532" s="258">
        <v>92</v>
      </c>
      <c r="I532" s="240" t="s">
        <v>847</v>
      </c>
      <c r="J532" s="317">
        <f>I532/9.81</f>
        <v>602.03873598369012</v>
      </c>
      <c r="K532" s="240" t="s">
        <v>848</v>
      </c>
      <c r="L532" s="240"/>
      <c r="M532" s="257"/>
      <c r="N532" s="239"/>
      <c r="O532" s="259"/>
      <c r="P532" s="259"/>
      <c r="Q532" s="259"/>
      <c r="R532" s="239"/>
      <c r="S532" s="257">
        <f>(S530+S531+S528+S529)/E532</f>
        <v>40.395000000000003</v>
      </c>
      <c r="T532" s="240" t="s">
        <v>811</v>
      </c>
      <c r="U532" s="239" t="s">
        <v>44</v>
      </c>
      <c r="V532" s="239" t="s">
        <v>857</v>
      </c>
      <c r="W532" s="239"/>
      <c r="X532" s="634" t="s">
        <v>846</v>
      </c>
      <c r="Y532" s="415">
        <v>42438</v>
      </c>
      <c r="Z532" s="416">
        <f>Y532+366</f>
        <v>42804</v>
      </c>
      <c r="AA532" s="239"/>
      <c r="AB532" s="257">
        <v>2.5</v>
      </c>
      <c r="AC532" s="318"/>
      <c r="AD532" s="261"/>
      <c r="AE532" s="262"/>
      <c r="AF532" s="263"/>
      <c r="AG532" s="263"/>
      <c r="AJ532" s="255" t="str">
        <f t="shared" si="202"/>
        <v>HL1493-1496</v>
      </c>
    </row>
    <row r="533" spans="1:36" s="147" customFormat="1" ht="11.25" customHeight="1" thickBot="1" x14ac:dyDescent="0.25">
      <c r="A533" s="1129"/>
      <c r="B533" s="1004"/>
      <c r="C533" s="320"/>
      <c r="D533" s="905"/>
      <c r="E533" s="324"/>
      <c r="F533" s="241"/>
      <c r="G533" s="246"/>
      <c r="H533" s="245"/>
      <c r="I533" s="241"/>
      <c r="J533" s="242"/>
      <c r="K533" s="241"/>
      <c r="L533" s="241"/>
      <c r="M533" s="246"/>
      <c r="N533" s="238"/>
      <c r="O533" s="248"/>
      <c r="P533" s="248"/>
      <c r="Q533" s="248"/>
      <c r="R533" s="238"/>
      <c r="S533" s="246"/>
      <c r="T533" s="241"/>
      <c r="U533" s="238"/>
      <c r="V533" s="238"/>
      <c r="W533" s="238"/>
      <c r="X533" s="803"/>
      <c r="Y533" s="415"/>
      <c r="Z533" s="416" t="s">
        <v>38</v>
      </c>
      <c r="AA533" s="238"/>
      <c r="AB533" s="246"/>
      <c r="AC533" s="316"/>
      <c r="AD533" s="251"/>
      <c r="AE533" s="252"/>
      <c r="AF533" s="254"/>
      <c r="AG533" s="254"/>
      <c r="AJ533" s="255" t="str">
        <f t="shared" si="202"/>
        <v/>
      </c>
    </row>
    <row r="534" spans="1:36" s="319" customFormat="1" ht="11.25" customHeight="1" thickBot="1" x14ac:dyDescent="0.25">
      <c r="A534" s="1129">
        <v>1</v>
      </c>
      <c r="B534" s="1128" t="s">
        <v>326</v>
      </c>
      <c r="C534" s="320"/>
      <c r="D534" s="904" t="s">
        <v>858</v>
      </c>
      <c r="E534" s="245">
        <v>1</v>
      </c>
      <c r="F534" s="241" t="s">
        <v>186</v>
      </c>
      <c r="G534" s="246">
        <v>30</v>
      </c>
      <c r="H534" s="245">
        <v>92</v>
      </c>
      <c r="I534" s="241" t="s">
        <v>847</v>
      </c>
      <c r="J534" s="247">
        <f>I534/9.81</f>
        <v>602.03873598369012</v>
      </c>
      <c r="K534" s="241" t="s">
        <v>859</v>
      </c>
      <c r="L534" s="149"/>
      <c r="M534" s="150"/>
      <c r="N534" s="151"/>
      <c r="O534" s="152"/>
      <c r="P534" s="152"/>
      <c r="Q534" s="152"/>
      <c r="R534" s="151"/>
      <c r="S534" s="246">
        <v>30.17</v>
      </c>
      <c r="T534" s="241" t="s">
        <v>326</v>
      </c>
      <c r="U534" s="238" t="s">
        <v>44</v>
      </c>
      <c r="V534" s="238" t="s">
        <v>860</v>
      </c>
      <c r="W534" s="151"/>
      <c r="X534" s="151"/>
      <c r="Y534" s="431">
        <v>43971</v>
      </c>
      <c r="Z534" s="416">
        <f t="shared" ref="Z534:Z536" si="225">Y534+365</f>
        <v>44336</v>
      </c>
      <c r="AA534" s="151"/>
      <c r="AB534" s="246">
        <v>2.5</v>
      </c>
      <c r="AC534" s="831">
        <f>(G534+AB534*2.5)*AG534</f>
        <v>1268.75</v>
      </c>
      <c r="AD534" s="251">
        <v>300</v>
      </c>
      <c r="AE534" s="155">
        <v>4342</v>
      </c>
      <c r="AF534" s="254" t="s">
        <v>861</v>
      </c>
      <c r="AG534" s="254">
        <v>35</v>
      </c>
      <c r="AJ534" s="255" t="str">
        <f t="shared" si="202"/>
        <v>HL1606</v>
      </c>
    </row>
    <row r="535" spans="1:36" s="319" customFormat="1" ht="11.25" customHeight="1" thickBot="1" x14ac:dyDescent="0.25">
      <c r="A535" s="1129">
        <v>1</v>
      </c>
      <c r="B535" s="1128" t="s">
        <v>326</v>
      </c>
      <c r="C535" s="320"/>
      <c r="D535" s="904" t="s">
        <v>858</v>
      </c>
      <c r="E535" s="245">
        <v>1</v>
      </c>
      <c r="F535" s="241" t="s">
        <v>186</v>
      </c>
      <c r="G535" s="246">
        <v>30</v>
      </c>
      <c r="H535" s="245">
        <v>92</v>
      </c>
      <c r="I535" s="241" t="s">
        <v>847</v>
      </c>
      <c r="J535" s="247">
        <f>I535/9.81</f>
        <v>602.03873598369012</v>
      </c>
      <c r="K535" s="241" t="s">
        <v>859</v>
      </c>
      <c r="L535" s="149"/>
      <c r="M535" s="150"/>
      <c r="N535" s="151"/>
      <c r="O535" s="152"/>
      <c r="P535" s="152"/>
      <c r="Q535" s="152"/>
      <c r="R535" s="151"/>
      <c r="S535" s="246">
        <v>30.1</v>
      </c>
      <c r="T535" s="241" t="s">
        <v>326</v>
      </c>
      <c r="U535" s="238" t="s">
        <v>44</v>
      </c>
      <c r="V535" s="238" t="s">
        <v>605</v>
      </c>
      <c r="W535" s="151"/>
      <c r="X535" s="151"/>
      <c r="Y535" s="431">
        <v>43971</v>
      </c>
      <c r="Z535" s="416">
        <f t="shared" si="225"/>
        <v>44336</v>
      </c>
      <c r="AA535" s="151"/>
      <c r="AB535" s="246">
        <v>2.5</v>
      </c>
      <c r="AC535" s="831">
        <f>(G535+AB535*2.5)*AG535</f>
        <v>1268.75</v>
      </c>
      <c r="AD535" s="251">
        <v>300</v>
      </c>
      <c r="AE535" s="155">
        <v>4342</v>
      </c>
      <c r="AF535" s="254" t="s">
        <v>862</v>
      </c>
      <c r="AG535" s="254">
        <v>35</v>
      </c>
      <c r="AJ535" s="255" t="str">
        <f t="shared" si="202"/>
        <v>HL1607</v>
      </c>
    </row>
    <row r="536" spans="1:36" s="147" customFormat="1" ht="11.25" customHeight="1" thickBot="1" x14ac:dyDescent="0.25">
      <c r="A536" s="1129">
        <v>1</v>
      </c>
      <c r="B536" s="1128" t="s">
        <v>326</v>
      </c>
      <c r="C536" s="266" t="s">
        <v>50</v>
      </c>
      <c r="D536" s="892" t="s">
        <v>858</v>
      </c>
      <c r="E536" s="256">
        <v>2</v>
      </c>
      <c r="F536" s="240" t="s">
        <v>186</v>
      </c>
      <c r="G536" s="257">
        <v>30</v>
      </c>
      <c r="H536" s="258">
        <v>92</v>
      </c>
      <c r="I536" s="240" t="s">
        <v>847</v>
      </c>
      <c r="J536" s="317">
        <f>I536/9.81</f>
        <v>602.03873598369012</v>
      </c>
      <c r="K536" s="240" t="s">
        <v>859</v>
      </c>
      <c r="L536" s="240"/>
      <c r="M536" s="257"/>
      <c r="N536" s="239"/>
      <c r="O536" s="259"/>
      <c r="P536" s="259"/>
      <c r="Q536" s="259"/>
      <c r="R536" s="239"/>
      <c r="S536" s="257">
        <f>(S534+S535)/E536</f>
        <v>30.135000000000002</v>
      </c>
      <c r="T536" s="240" t="s">
        <v>326</v>
      </c>
      <c r="U536" s="239" t="s">
        <v>44</v>
      </c>
      <c r="V536" s="239" t="s">
        <v>863</v>
      </c>
      <c r="W536" s="239"/>
      <c r="X536" s="634" t="s">
        <v>858</v>
      </c>
      <c r="Y536" s="431">
        <v>43971</v>
      </c>
      <c r="Z536" s="416">
        <f t="shared" si="225"/>
        <v>44336</v>
      </c>
      <c r="AA536" s="239"/>
      <c r="AB536" s="257">
        <v>2.5</v>
      </c>
      <c r="AC536" s="318"/>
      <c r="AD536" s="261"/>
      <c r="AE536" s="262"/>
      <c r="AF536" s="263"/>
      <c r="AG536" s="263"/>
      <c r="AJ536" s="255" t="str">
        <f t="shared" si="202"/>
        <v>HL1606-1607</v>
      </c>
    </row>
    <row r="537" spans="1:36" s="147" customFormat="1" ht="11.25" customHeight="1" thickBot="1" x14ac:dyDescent="0.25">
      <c r="A537" s="1129"/>
      <c r="B537" s="1112"/>
      <c r="C537" s="320"/>
      <c r="D537" s="905"/>
      <c r="E537" s="324"/>
      <c r="F537" s="241"/>
      <c r="G537" s="246"/>
      <c r="H537" s="245"/>
      <c r="I537" s="241"/>
      <c r="J537" s="242"/>
      <c r="K537" s="241"/>
      <c r="L537" s="241"/>
      <c r="M537" s="246"/>
      <c r="N537" s="238"/>
      <c r="O537" s="248"/>
      <c r="P537" s="248"/>
      <c r="Q537" s="248"/>
      <c r="R537" s="238"/>
      <c r="S537" s="246"/>
      <c r="T537" s="241"/>
      <c r="U537" s="238"/>
      <c r="V537" s="238"/>
      <c r="W537" s="238"/>
      <c r="X537" s="803"/>
      <c r="Y537" s="415"/>
      <c r="Z537" s="434" t="s">
        <v>38</v>
      </c>
      <c r="AA537" s="238"/>
      <c r="AB537" s="246"/>
      <c r="AC537" s="316"/>
      <c r="AD537" s="251"/>
      <c r="AE537" s="252"/>
      <c r="AF537" s="254"/>
      <c r="AG537" s="254"/>
      <c r="AJ537" s="255" t="str">
        <f t="shared" si="202"/>
        <v/>
      </c>
    </row>
    <row r="538" spans="1:36" s="319" customFormat="1" ht="11.25" customHeight="1" thickBot="1" x14ac:dyDescent="0.25">
      <c r="A538" s="1129">
        <v>1</v>
      </c>
      <c r="B538" s="1128" t="s">
        <v>326</v>
      </c>
      <c r="C538" s="320"/>
      <c r="D538" s="916" t="s">
        <v>864</v>
      </c>
      <c r="E538" s="245">
        <v>1</v>
      </c>
      <c r="F538" s="241" t="s">
        <v>186</v>
      </c>
      <c r="G538" s="246">
        <v>30</v>
      </c>
      <c r="H538" s="245">
        <v>92</v>
      </c>
      <c r="I538" s="241" t="s">
        <v>847</v>
      </c>
      <c r="J538" s="242">
        <f>I538/9.81</f>
        <v>602.03873598369012</v>
      </c>
      <c r="K538" s="241" t="s">
        <v>859</v>
      </c>
      <c r="L538" s="241"/>
      <c r="M538" s="246"/>
      <c r="N538" s="238"/>
      <c r="O538" s="248"/>
      <c r="P538" s="248"/>
      <c r="Q538" s="248"/>
      <c r="R538" s="238"/>
      <c r="S538" s="246">
        <v>30</v>
      </c>
      <c r="T538" s="241" t="s">
        <v>326</v>
      </c>
      <c r="U538" s="238" t="s">
        <v>44</v>
      </c>
      <c r="V538" s="238" t="s">
        <v>865</v>
      </c>
      <c r="W538" s="238"/>
      <c r="X538" s="320"/>
      <c r="Y538" s="431">
        <v>43971</v>
      </c>
      <c r="Z538" s="416">
        <f t="shared" ref="Z538:Z540" si="226">Y538+365</f>
        <v>44336</v>
      </c>
      <c r="AA538" s="238"/>
      <c r="AB538" s="246">
        <v>2.5</v>
      </c>
      <c r="AC538" s="316">
        <f>(G538+AB538*2.5)*AG538</f>
        <v>1268.75</v>
      </c>
      <c r="AD538" s="251">
        <v>300</v>
      </c>
      <c r="AE538" s="252">
        <v>4342</v>
      </c>
      <c r="AF538" s="254" t="s">
        <v>866</v>
      </c>
      <c r="AG538" s="254">
        <v>35</v>
      </c>
      <c r="AJ538" s="255" t="str">
        <f t="shared" ref="AJ538:AJ598" si="227">CONCATENATE(U538,AK538,V538)</f>
        <v>HL962</v>
      </c>
    </row>
    <row r="539" spans="1:36" s="319" customFormat="1" ht="11.25" customHeight="1" thickBot="1" x14ac:dyDescent="0.25">
      <c r="A539" s="1129">
        <v>1</v>
      </c>
      <c r="B539" s="1128" t="s">
        <v>326</v>
      </c>
      <c r="C539" s="320"/>
      <c r="D539" s="916" t="s">
        <v>864</v>
      </c>
      <c r="E539" s="245">
        <v>1</v>
      </c>
      <c r="F539" s="241" t="s">
        <v>186</v>
      </c>
      <c r="G539" s="246">
        <v>30</v>
      </c>
      <c r="H539" s="245">
        <v>92</v>
      </c>
      <c r="I539" s="241" t="s">
        <v>847</v>
      </c>
      <c r="J539" s="242">
        <f>I539/9.81</f>
        <v>602.03873598369012</v>
      </c>
      <c r="K539" s="241" t="s">
        <v>859</v>
      </c>
      <c r="L539" s="241"/>
      <c r="M539" s="246"/>
      <c r="N539" s="238"/>
      <c r="O539" s="248"/>
      <c r="P539" s="248"/>
      <c r="Q539" s="248"/>
      <c r="R539" s="238"/>
      <c r="S539" s="246">
        <v>30</v>
      </c>
      <c r="T539" s="241" t="s">
        <v>326</v>
      </c>
      <c r="U539" s="238" t="s">
        <v>44</v>
      </c>
      <c r="V539" s="238" t="s">
        <v>867</v>
      </c>
      <c r="W539" s="238"/>
      <c r="X539" s="320"/>
      <c r="Y539" s="431">
        <v>43971</v>
      </c>
      <c r="Z539" s="416">
        <f t="shared" si="226"/>
        <v>44336</v>
      </c>
      <c r="AA539" s="238"/>
      <c r="AB539" s="246">
        <v>2.5</v>
      </c>
      <c r="AC539" s="316">
        <f>(G539+AB539*2.5)*AG539</f>
        <v>1268.75</v>
      </c>
      <c r="AD539" s="251">
        <v>300</v>
      </c>
      <c r="AE539" s="252">
        <v>4342</v>
      </c>
      <c r="AF539" s="254" t="s">
        <v>868</v>
      </c>
      <c r="AG539" s="254">
        <v>35</v>
      </c>
      <c r="AJ539" s="255" t="str">
        <f t="shared" si="227"/>
        <v>HL963</v>
      </c>
    </row>
    <row r="540" spans="1:36" s="147" customFormat="1" ht="11.25" customHeight="1" thickBot="1" x14ac:dyDescent="0.25">
      <c r="A540" s="1129">
        <v>1</v>
      </c>
      <c r="B540" s="1128" t="s">
        <v>326</v>
      </c>
      <c r="C540" s="266" t="s">
        <v>50</v>
      </c>
      <c r="D540" s="892" t="s">
        <v>864</v>
      </c>
      <c r="E540" s="256">
        <v>2</v>
      </c>
      <c r="F540" s="240" t="s">
        <v>186</v>
      </c>
      <c r="G540" s="257">
        <v>30</v>
      </c>
      <c r="H540" s="258">
        <v>92</v>
      </c>
      <c r="I540" s="240" t="s">
        <v>847</v>
      </c>
      <c r="J540" s="317">
        <f>I540/9.81</f>
        <v>602.03873598369012</v>
      </c>
      <c r="K540" s="240" t="s">
        <v>859</v>
      </c>
      <c r="L540" s="240"/>
      <c r="M540" s="257"/>
      <c r="N540" s="239"/>
      <c r="O540" s="259"/>
      <c r="P540" s="259"/>
      <c r="Q540" s="259"/>
      <c r="R540" s="239"/>
      <c r="S540" s="257">
        <f>(S538+S539)/E540</f>
        <v>30</v>
      </c>
      <c r="T540" s="240" t="s">
        <v>326</v>
      </c>
      <c r="U540" s="239" t="s">
        <v>44</v>
      </c>
      <c r="V540" s="239" t="s">
        <v>869</v>
      </c>
      <c r="W540" s="239"/>
      <c r="X540" s="634">
        <v>1334</v>
      </c>
      <c r="Y540" s="431">
        <v>43971</v>
      </c>
      <c r="Z540" s="416">
        <f t="shared" si="226"/>
        <v>44336</v>
      </c>
      <c r="AA540" s="239"/>
      <c r="AB540" s="257">
        <v>2.5</v>
      </c>
      <c r="AC540" s="318"/>
      <c r="AD540" s="261"/>
      <c r="AE540" s="262"/>
      <c r="AF540" s="263"/>
      <c r="AG540" s="263"/>
      <c r="AJ540" s="255" t="str">
        <f t="shared" si="227"/>
        <v>HL962-963</v>
      </c>
    </row>
    <row r="541" spans="1:36" s="147" customFormat="1" ht="11.25" customHeight="1" thickBot="1" x14ac:dyDescent="0.25">
      <c r="A541" s="1129"/>
      <c r="B541" s="1004"/>
      <c r="C541" s="320"/>
      <c r="D541" s="905"/>
      <c r="E541" s="324"/>
      <c r="F541" s="241"/>
      <c r="G541" s="246"/>
      <c r="H541" s="245"/>
      <c r="I541" s="241"/>
      <c r="J541" s="242"/>
      <c r="K541" s="241"/>
      <c r="L541" s="241"/>
      <c r="M541" s="246"/>
      <c r="N541" s="238"/>
      <c r="O541" s="248"/>
      <c r="P541" s="248"/>
      <c r="Q541" s="248"/>
      <c r="R541" s="238"/>
      <c r="S541" s="246"/>
      <c r="T541" s="241"/>
      <c r="U541" s="238"/>
      <c r="V541" s="238"/>
      <c r="W541" s="238"/>
      <c r="X541" s="803"/>
      <c r="Y541" s="415"/>
      <c r="Z541" s="416" t="s">
        <v>38</v>
      </c>
      <c r="AA541" s="238"/>
      <c r="AB541" s="246"/>
      <c r="AC541" s="316"/>
      <c r="AD541" s="251"/>
      <c r="AE541" s="252"/>
      <c r="AF541" s="254"/>
      <c r="AG541" s="254"/>
      <c r="AJ541" s="255" t="str">
        <f t="shared" si="227"/>
        <v/>
      </c>
    </row>
    <row r="542" spans="1:36" s="319" customFormat="1" ht="11.25" customHeight="1" thickBot="1" x14ac:dyDescent="0.25">
      <c r="A542" s="1129">
        <v>1</v>
      </c>
      <c r="B542" s="996"/>
      <c r="C542" s="320"/>
      <c r="D542" s="916" t="s">
        <v>870</v>
      </c>
      <c r="E542" s="245">
        <v>1</v>
      </c>
      <c r="F542" s="241" t="s">
        <v>186</v>
      </c>
      <c r="G542" s="246">
        <v>22</v>
      </c>
      <c r="H542" s="245">
        <v>92</v>
      </c>
      <c r="I542" s="241" t="s">
        <v>847</v>
      </c>
      <c r="J542" s="242">
        <f>I542/9.81</f>
        <v>602.03873598369012</v>
      </c>
      <c r="K542" s="241" t="s">
        <v>859</v>
      </c>
      <c r="L542" s="241"/>
      <c r="M542" s="246"/>
      <c r="N542" s="238"/>
      <c r="O542" s="248"/>
      <c r="P542" s="248"/>
      <c r="Q542" s="248"/>
      <c r="R542" s="238"/>
      <c r="S542" s="246">
        <v>22</v>
      </c>
      <c r="T542" s="241" t="s">
        <v>38</v>
      </c>
      <c r="U542" s="238" t="s">
        <v>44</v>
      </c>
      <c r="V542" s="238" t="s">
        <v>729</v>
      </c>
      <c r="W542" s="238"/>
      <c r="X542" s="320"/>
      <c r="Y542" s="415">
        <v>43175</v>
      </c>
      <c r="Z542" s="416">
        <f>Y542+365</f>
        <v>43540</v>
      </c>
      <c r="AA542" s="238"/>
      <c r="AB542" s="246">
        <v>1.5</v>
      </c>
      <c r="AC542" s="316">
        <f>(G542+AB542*2.5)*AG542</f>
        <v>901.25</v>
      </c>
      <c r="AD542" s="251">
        <v>300</v>
      </c>
      <c r="AE542" s="252">
        <v>3995</v>
      </c>
      <c r="AF542" s="557" t="s">
        <v>868</v>
      </c>
      <c r="AG542" s="254">
        <v>35</v>
      </c>
      <c r="AJ542" s="255" t="str">
        <f t="shared" si="227"/>
        <v>HL1605</v>
      </c>
    </row>
    <row r="543" spans="1:36" s="147" customFormat="1" ht="11.25" customHeight="1" thickBot="1" x14ac:dyDescent="0.25">
      <c r="A543" s="1129">
        <v>1</v>
      </c>
      <c r="B543" s="1004"/>
      <c r="C543" s="266" t="s">
        <v>50</v>
      </c>
      <c r="D543" s="892">
        <v>1541</v>
      </c>
      <c r="E543" s="256">
        <v>1</v>
      </c>
      <c r="F543" s="240" t="s">
        <v>186</v>
      </c>
      <c r="G543" s="257">
        <v>22</v>
      </c>
      <c r="H543" s="258">
        <v>92</v>
      </c>
      <c r="I543" s="240" t="s">
        <v>847</v>
      </c>
      <c r="J543" s="317">
        <f>I543/9.81</f>
        <v>602.03873598369012</v>
      </c>
      <c r="K543" s="240" t="s">
        <v>859</v>
      </c>
      <c r="L543" s="240"/>
      <c r="M543" s="257"/>
      <c r="N543" s="239"/>
      <c r="O543" s="259"/>
      <c r="P543" s="259"/>
      <c r="Q543" s="259"/>
      <c r="R543" s="239"/>
      <c r="S543" s="257">
        <v>22</v>
      </c>
      <c r="T543" s="240" t="s">
        <v>38</v>
      </c>
      <c r="U543" s="239" t="s">
        <v>44</v>
      </c>
      <c r="V543" s="239" t="s">
        <v>729</v>
      </c>
      <c r="W543" s="239" t="s">
        <v>871</v>
      </c>
      <c r="X543" s="634">
        <v>1334</v>
      </c>
      <c r="Y543" s="415">
        <v>43175</v>
      </c>
      <c r="Z543" s="416">
        <f>Y543+365</f>
        <v>43540</v>
      </c>
      <c r="AA543" s="239"/>
      <c r="AB543" s="257">
        <v>1.5</v>
      </c>
      <c r="AC543" s="318"/>
      <c r="AD543" s="261"/>
      <c r="AE543" s="262"/>
      <c r="AF543" s="263"/>
      <c r="AG543" s="263"/>
      <c r="AJ543" s="255" t="str">
        <f t="shared" si="227"/>
        <v>HL1605</v>
      </c>
    </row>
    <row r="544" spans="1:36" s="147" customFormat="1" ht="11.25" customHeight="1" thickBot="1" x14ac:dyDescent="0.25">
      <c r="A544" s="1129"/>
      <c r="B544" s="1004"/>
      <c r="C544" s="320"/>
      <c r="D544" s="905"/>
      <c r="E544" s="324"/>
      <c r="F544" s="241"/>
      <c r="G544" s="246"/>
      <c r="H544" s="245"/>
      <c r="I544" s="241"/>
      <c r="J544" s="242"/>
      <c r="K544" s="241"/>
      <c r="L544" s="241"/>
      <c r="M544" s="246"/>
      <c r="N544" s="238"/>
      <c r="O544" s="248"/>
      <c r="P544" s="248"/>
      <c r="Q544" s="248"/>
      <c r="R544" s="238"/>
      <c r="S544" s="246"/>
      <c r="T544" s="241"/>
      <c r="U544" s="238"/>
      <c r="V544" s="238"/>
      <c r="W544" s="238"/>
      <c r="X544" s="804"/>
      <c r="Y544" s="415"/>
      <c r="Z544" s="416" t="s">
        <v>38</v>
      </c>
      <c r="AA544" s="238"/>
      <c r="AB544" s="246"/>
      <c r="AC544" s="316"/>
      <c r="AD544" s="251"/>
      <c r="AE544" s="252"/>
      <c r="AF544" s="254"/>
      <c r="AG544" s="254"/>
      <c r="AJ544" s="255"/>
    </row>
    <row r="545" spans="1:36" s="319" customFormat="1" ht="11.25" customHeight="1" thickBot="1" x14ac:dyDescent="0.25">
      <c r="A545" s="1129">
        <v>1</v>
      </c>
      <c r="B545" s="1113">
        <v>308066</v>
      </c>
      <c r="C545" s="320"/>
      <c r="D545" s="916" t="s">
        <v>872</v>
      </c>
      <c r="E545" s="245">
        <v>1</v>
      </c>
      <c r="F545" s="241" t="s">
        <v>186</v>
      </c>
      <c r="G545" s="246">
        <v>20</v>
      </c>
      <c r="H545" s="245">
        <v>92</v>
      </c>
      <c r="I545" s="241" t="s">
        <v>873</v>
      </c>
      <c r="J545" s="242">
        <f>I545/9.81</f>
        <v>599.796126401631</v>
      </c>
      <c r="K545" s="241" t="s">
        <v>859</v>
      </c>
      <c r="L545" s="241"/>
      <c r="M545" s="246"/>
      <c r="N545" s="238"/>
      <c r="O545" s="248"/>
      <c r="P545" s="248"/>
      <c r="Q545" s="248"/>
      <c r="R545" s="238"/>
      <c r="S545" s="246">
        <v>20.04</v>
      </c>
      <c r="T545" s="241" t="s">
        <v>811</v>
      </c>
      <c r="U545" s="238" t="s">
        <v>874</v>
      </c>
      <c r="V545" s="238" t="s">
        <v>875</v>
      </c>
      <c r="W545" s="238"/>
      <c r="X545" s="320"/>
      <c r="Y545" s="415">
        <v>42438</v>
      </c>
      <c r="Z545" s="416">
        <f>Y545+365</f>
        <v>42803</v>
      </c>
      <c r="AA545" s="238"/>
      <c r="AB545" s="246">
        <v>2.5</v>
      </c>
      <c r="AC545" s="316">
        <f>(G545+AB545*2.5)*AG545</f>
        <v>918.75</v>
      </c>
      <c r="AD545" s="251">
        <v>250</v>
      </c>
      <c r="AE545" s="252">
        <v>3567</v>
      </c>
      <c r="AF545" s="254" t="s">
        <v>876</v>
      </c>
      <c r="AG545" s="254">
        <v>35</v>
      </c>
      <c r="AJ545" s="255" t="str">
        <f t="shared" si="227"/>
        <v>T964</v>
      </c>
    </row>
    <row r="546" spans="1:36" s="319" customFormat="1" ht="11.25" customHeight="1" thickBot="1" x14ac:dyDescent="0.25">
      <c r="A546" s="1129">
        <v>1</v>
      </c>
      <c r="B546" s="1113">
        <v>308066</v>
      </c>
      <c r="C546" s="320"/>
      <c r="D546" s="916" t="s">
        <v>872</v>
      </c>
      <c r="E546" s="245">
        <v>1</v>
      </c>
      <c r="F546" s="241" t="s">
        <v>186</v>
      </c>
      <c r="G546" s="246">
        <v>20</v>
      </c>
      <c r="H546" s="245">
        <v>92</v>
      </c>
      <c r="I546" s="241" t="s">
        <v>873</v>
      </c>
      <c r="J546" s="242">
        <f>I546/9.81</f>
        <v>599.796126401631</v>
      </c>
      <c r="K546" s="241" t="s">
        <v>859</v>
      </c>
      <c r="L546" s="241"/>
      <c r="M546" s="246"/>
      <c r="N546" s="238"/>
      <c r="O546" s="248"/>
      <c r="P546" s="248"/>
      <c r="Q546" s="248"/>
      <c r="R546" s="238"/>
      <c r="S546" s="246">
        <v>20.059999999999999</v>
      </c>
      <c r="T546" s="241" t="s">
        <v>811</v>
      </c>
      <c r="U546" s="238" t="s">
        <v>874</v>
      </c>
      <c r="V546" s="238" t="s">
        <v>877</v>
      </c>
      <c r="W546" s="238"/>
      <c r="X546" s="320"/>
      <c r="Y546" s="415">
        <v>42438</v>
      </c>
      <c r="Z546" s="416">
        <f>Y546+365</f>
        <v>42803</v>
      </c>
      <c r="AA546" s="238"/>
      <c r="AB546" s="246">
        <v>2.5</v>
      </c>
      <c r="AC546" s="316">
        <f>(G546+AB546*2.5)*AG546</f>
        <v>918.75</v>
      </c>
      <c r="AD546" s="251">
        <v>250</v>
      </c>
      <c r="AE546" s="252">
        <v>3567</v>
      </c>
      <c r="AF546" s="254" t="s">
        <v>878</v>
      </c>
      <c r="AG546" s="254">
        <v>35</v>
      </c>
      <c r="AJ546" s="255" t="str">
        <f t="shared" si="227"/>
        <v>T965</v>
      </c>
    </row>
    <row r="547" spans="1:36" s="319" customFormat="1" ht="11.25" customHeight="1" thickBot="1" x14ac:dyDescent="0.25">
      <c r="A547" s="1129">
        <v>1</v>
      </c>
      <c r="B547" s="1113">
        <v>308066</v>
      </c>
      <c r="C547" s="320"/>
      <c r="D547" s="916" t="s">
        <v>872</v>
      </c>
      <c r="E547" s="245">
        <v>1</v>
      </c>
      <c r="F547" s="241" t="s">
        <v>186</v>
      </c>
      <c r="G547" s="246">
        <v>20</v>
      </c>
      <c r="H547" s="245">
        <v>92</v>
      </c>
      <c r="I547" s="241" t="s">
        <v>873</v>
      </c>
      <c r="J547" s="242">
        <f>I547/9.81</f>
        <v>599.796126401631</v>
      </c>
      <c r="K547" s="241" t="s">
        <v>859</v>
      </c>
      <c r="L547" s="241"/>
      <c r="M547" s="246"/>
      <c r="N547" s="238"/>
      <c r="O547" s="248"/>
      <c r="P547" s="248"/>
      <c r="Q547" s="248"/>
      <c r="R547" s="238"/>
      <c r="S547" s="246">
        <v>20.07</v>
      </c>
      <c r="T547" s="241" t="s">
        <v>811</v>
      </c>
      <c r="U547" s="238" t="s">
        <v>874</v>
      </c>
      <c r="V547" s="238" t="s">
        <v>879</v>
      </c>
      <c r="W547" s="238"/>
      <c r="X547" s="320"/>
      <c r="Y547" s="415">
        <v>42438</v>
      </c>
      <c r="Z547" s="416">
        <f>Y547+365</f>
        <v>42803</v>
      </c>
      <c r="AA547" s="238"/>
      <c r="AB547" s="246">
        <v>2.5</v>
      </c>
      <c r="AC547" s="316">
        <f>(G547+AB547*2.5)*AG547</f>
        <v>918.75</v>
      </c>
      <c r="AD547" s="251">
        <v>250</v>
      </c>
      <c r="AE547" s="252">
        <v>3567</v>
      </c>
      <c r="AF547" s="254" t="s">
        <v>880</v>
      </c>
      <c r="AG547" s="254">
        <v>35</v>
      </c>
      <c r="AJ547" s="255" t="str">
        <f t="shared" si="227"/>
        <v>T966</v>
      </c>
    </row>
    <row r="548" spans="1:36" s="319" customFormat="1" ht="11.25" customHeight="1" thickBot="1" x14ac:dyDescent="0.25">
      <c r="A548" s="1129">
        <v>1</v>
      </c>
      <c r="B548" s="1113">
        <v>308066</v>
      </c>
      <c r="C548" s="320"/>
      <c r="D548" s="916" t="s">
        <v>872</v>
      </c>
      <c r="E548" s="245">
        <v>1</v>
      </c>
      <c r="F548" s="241" t="s">
        <v>186</v>
      </c>
      <c r="G548" s="246">
        <v>20</v>
      </c>
      <c r="H548" s="245">
        <v>92</v>
      </c>
      <c r="I548" s="241" t="s">
        <v>873</v>
      </c>
      <c r="J548" s="242">
        <f>I548/9.81</f>
        <v>599.796126401631</v>
      </c>
      <c r="K548" s="241" t="s">
        <v>859</v>
      </c>
      <c r="L548" s="241"/>
      <c r="M548" s="246"/>
      <c r="N548" s="238"/>
      <c r="O548" s="248"/>
      <c r="P548" s="248"/>
      <c r="Q548" s="248"/>
      <c r="R548" s="238"/>
      <c r="S548" s="246">
        <v>20.079999999999998</v>
      </c>
      <c r="T548" s="241" t="s">
        <v>811</v>
      </c>
      <c r="U548" s="238" t="s">
        <v>874</v>
      </c>
      <c r="V548" s="238" t="s">
        <v>881</v>
      </c>
      <c r="W548" s="238"/>
      <c r="X548" s="320"/>
      <c r="Y548" s="415">
        <v>42438</v>
      </c>
      <c r="Z548" s="416">
        <f>Y548+365</f>
        <v>42803</v>
      </c>
      <c r="AA548" s="238"/>
      <c r="AB548" s="246">
        <v>2.5</v>
      </c>
      <c r="AC548" s="316">
        <f>(G548+AB548*2.5)*AG548</f>
        <v>918.75</v>
      </c>
      <c r="AD548" s="251">
        <v>250</v>
      </c>
      <c r="AE548" s="252">
        <v>3567</v>
      </c>
      <c r="AF548" s="254" t="s">
        <v>882</v>
      </c>
      <c r="AG548" s="254">
        <v>35</v>
      </c>
      <c r="AJ548" s="255" t="str">
        <f t="shared" si="227"/>
        <v>T967</v>
      </c>
    </row>
    <row r="549" spans="1:36" s="147" customFormat="1" ht="11.25" customHeight="1" thickBot="1" x14ac:dyDescent="0.25">
      <c r="A549" s="1129">
        <v>1</v>
      </c>
      <c r="B549" s="1113">
        <v>308066</v>
      </c>
      <c r="C549" s="266" t="s">
        <v>50</v>
      </c>
      <c r="D549" s="892" t="s">
        <v>872</v>
      </c>
      <c r="E549" s="256">
        <f>SUM(E545:E548)</f>
        <v>4</v>
      </c>
      <c r="F549" s="240" t="s">
        <v>186</v>
      </c>
      <c r="G549" s="257">
        <v>20</v>
      </c>
      <c r="H549" s="258">
        <v>92</v>
      </c>
      <c r="I549" s="240" t="s">
        <v>873</v>
      </c>
      <c r="J549" s="317">
        <f>I549/9.81</f>
        <v>599.796126401631</v>
      </c>
      <c r="K549" s="240" t="s">
        <v>859</v>
      </c>
      <c r="L549" s="240"/>
      <c r="M549" s="257"/>
      <c r="N549" s="239"/>
      <c r="O549" s="259"/>
      <c r="P549" s="259"/>
      <c r="Q549" s="259"/>
      <c r="R549" s="239"/>
      <c r="S549" s="257">
        <f>(S547+S548+S545+S546)/E549</f>
        <v>20.0625</v>
      </c>
      <c r="T549" s="240" t="s">
        <v>811</v>
      </c>
      <c r="U549" s="239" t="s">
        <v>874</v>
      </c>
      <c r="V549" s="239" t="s">
        <v>883</v>
      </c>
      <c r="W549" s="239"/>
      <c r="X549" s="634">
        <v>1371</v>
      </c>
      <c r="Y549" s="415">
        <v>42438</v>
      </c>
      <c r="Z549" s="416">
        <f>Y549+365</f>
        <v>42803</v>
      </c>
      <c r="AA549" s="239"/>
      <c r="AB549" s="257">
        <v>2.5</v>
      </c>
      <c r="AC549" s="318"/>
      <c r="AD549" s="261"/>
      <c r="AE549" s="262"/>
      <c r="AF549" s="263"/>
      <c r="AG549" s="263"/>
      <c r="AJ549" s="255" t="str">
        <f t="shared" si="227"/>
        <v>T964-967</v>
      </c>
    </row>
    <row r="550" spans="1:36" s="147" customFormat="1" ht="11.25" customHeight="1" thickBot="1" x14ac:dyDescent="0.25">
      <c r="A550" s="1129"/>
      <c r="B550" s="1004"/>
      <c r="C550" s="320"/>
      <c r="D550" s="905"/>
      <c r="E550" s="245"/>
      <c r="F550" s="241"/>
      <c r="G550" s="246"/>
      <c r="H550" s="245"/>
      <c r="I550" s="241"/>
      <c r="J550" s="242"/>
      <c r="K550" s="241"/>
      <c r="L550" s="241"/>
      <c r="M550" s="246"/>
      <c r="N550" s="238"/>
      <c r="O550" s="248"/>
      <c r="P550" s="248"/>
      <c r="Q550" s="248"/>
      <c r="R550" s="238"/>
      <c r="S550" s="246"/>
      <c r="T550" s="241"/>
      <c r="U550" s="238"/>
      <c r="V550" s="238"/>
      <c r="W550" s="238"/>
      <c r="X550" s="803"/>
      <c r="Y550" s="415"/>
      <c r="Z550" s="416" t="s">
        <v>38</v>
      </c>
      <c r="AA550" s="238"/>
      <c r="AB550" s="246"/>
      <c r="AC550" s="316"/>
      <c r="AD550" s="251"/>
      <c r="AE550" s="252"/>
      <c r="AF550" s="245"/>
      <c r="AG550" s="245"/>
      <c r="AJ550" s="255" t="str">
        <f t="shared" si="227"/>
        <v/>
      </c>
    </row>
    <row r="551" spans="1:36" s="170" customFormat="1" ht="11.25" customHeight="1" thickBot="1" x14ac:dyDescent="0.25">
      <c r="A551" s="1115">
        <v>1</v>
      </c>
      <c r="B551" s="1113">
        <v>313355</v>
      </c>
      <c r="C551" s="162"/>
      <c r="D551" s="913" t="s">
        <v>884</v>
      </c>
      <c r="E551" s="161">
        <v>0</v>
      </c>
      <c r="F551" s="159" t="s">
        <v>186</v>
      </c>
      <c r="G551" s="160">
        <v>20</v>
      </c>
      <c r="H551" s="161">
        <v>92</v>
      </c>
      <c r="I551" s="159" t="s">
        <v>847</v>
      </c>
      <c r="J551" s="556">
        <f>I551/9.81</f>
        <v>602.03873598369012</v>
      </c>
      <c r="K551" s="159" t="s">
        <v>859</v>
      </c>
      <c r="L551" s="159"/>
      <c r="M551" s="160"/>
      <c r="N551" s="162"/>
      <c r="O551" s="163"/>
      <c r="P551" s="163"/>
      <c r="Q551" s="163"/>
      <c r="R551" s="162"/>
      <c r="S551" s="160">
        <v>20.03</v>
      </c>
      <c r="T551" s="159" t="s">
        <v>61</v>
      </c>
      <c r="U551" s="162" t="s">
        <v>44</v>
      </c>
      <c r="V551" s="162" t="s">
        <v>885</v>
      </c>
      <c r="W551" s="162" t="s">
        <v>886</v>
      </c>
      <c r="X551" s="162"/>
      <c r="Y551" s="430">
        <v>43944</v>
      </c>
      <c r="Z551" s="419">
        <f>Y551+366</f>
        <v>44310</v>
      </c>
      <c r="AA551" s="162"/>
      <c r="AB551" s="160">
        <v>2.5</v>
      </c>
      <c r="AC551" s="164">
        <f>(G551+AB551*2.5)*AG551</f>
        <v>918.75</v>
      </c>
      <c r="AD551" s="165">
        <v>300</v>
      </c>
      <c r="AE551" s="166">
        <v>3567</v>
      </c>
      <c r="AF551" s="557" t="s">
        <v>887</v>
      </c>
      <c r="AG551" s="557">
        <v>35</v>
      </c>
      <c r="AJ551" s="170" t="str">
        <f t="shared" si="227"/>
        <v>HL1038</v>
      </c>
    </row>
    <row r="552" spans="1:36" s="156" customFormat="1" ht="11.25" customHeight="1" thickBot="1" x14ac:dyDescent="0.25">
      <c r="A552" s="1115">
        <v>1</v>
      </c>
      <c r="B552" s="1113">
        <v>313355</v>
      </c>
      <c r="C552" s="238"/>
      <c r="D552" s="904" t="s">
        <v>884</v>
      </c>
      <c r="E552" s="245">
        <v>1</v>
      </c>
      <c r="F552" s="241" t="s">
        <v>186</v>
      </c>
      <c r="G552" s="246">
        <v>20</v>
      </c>
      <c r="H552" s="245">
        <v>92</v>
      </c>
      <c r="I552" s="241" t="s">
        <v>847</v>
      </c>
      <c r="J552" s="247">
        <f>I552/9.81</f>
        <v>602.03873598369012</v>
      </c>
      <c r="K552" s="241" t="s">
        <v>859</v>
      </c>
      <c r="L552" s="149"/>
      <c r="M552" s="150"/>
      <c r="N552" s="151"/>
      <c r="O552" s="152"/>
      <c r="P552" s="152"/>
      <c r="Q552" s="152"/>
      <c r="R552" s="151"/>
      <c r="S552" s="246">
        <v>20.03</v>
      </c>
      <c r="T552" s="241" t="s">
        <v>61</v>
      </c>
      <c r="U552" s="238" t="s">
        <v>44</v>
      </c>
      <c r="V552" s="238" t="s">
        <v>888</v>
      </c>
      <c r="W552" s="238" t="s">
        <v>889</v>
      </c>
      <c r="X552" s="238"/>
      <c r="Y552" s="420">
        <v>44182</v>
      </c>
      <c r="Z552" s="416">
        <f t="shared" ref="Z552:Z553" si="228">Y552+366</f>
        <v>44548</v>
      </c>
      <c r="AA552" s="238"/>
      <c r="AB552" s="246">
        <v>2.5</v>
      </c>
      <c r="AC552" s="250">
        <f>(G552+AB552*2.5)*AG552</f>
        <v>918.75</v>
      </c>
      <c r="AD552" s="251">
        <v>300</v>
      </c>
      <c r="AE552" s="252">
        <v>3567</v>
      </c>
      <c r="AF552" s="254" t="s">
        <v>887</v>
      </c>
      <c r="AG552" s="254">
        <v>35</v>
      </c>
      <c r="AJ552" s="255" t="str">
        <f t="shared" si="227"/>
        <v>HL1039</v>
      </c>
    </row>
    <row r="553" spans="1:36" s="147" customFormat="1" ht="11.25" customHeight="1" thickBot="1" x14ac:dyDescent="0.25">
      <c r="A553" s="1115">
        <v>1</v>
      </c>
      <c r="B553" s="1113">
        <v>313355</v>
      </c>
      <c r="C553" s="266" t="s">
        <v>50</v>
      </c>
      <c r="D553" s="892" t="s">
        <v>884</v>
      </c>
      <c r="E553" s="256">
        <v>1</v>
      </c>
      <c r="F553" s="240" t="s">
        <v>186</v>
      </c>
      <c r="G553" s="257">
        <v>20</v>
      </c>
      <c r="H553" s="258">
        <v>92</v>
      </c>
      <c r="I553" s="240" t="s">
        <v>847</v>
      </c>
      <c r="J553" s="317">
        <f>I553/9.81</f>
        <v>602.03873598369012</v>
      </c>
      <c r="K553" s="240" t="s">
        <v>859</v>
      </c>
      <c r="L553" s="240"/>
      <c r="M553" s="257"/>
      <c r="N553" s="239"/>
      <c r="O553" s="259"/>
      <c r="P553" s="259"/>
      <c r="Q553" s="259"/>
      <c r="R553" s="239"/>
      <c r="S553" s="257">
        <v>20.03</v>
      </c>
      <c r="T553" s="240" t="s">
        <v>61</v>
      </c>
      <c r="U553" s="239" t="s">
        <v>44</v>
      </c>
      <c r="V553" s="239" t="s">
        <v>890</v>
      </c>
      <c r="W553" s="239" t="s">
        <v>891</v>
      </c>
      <c r="X553" s="634">
        <v>1353</v>
      </c>
      <c r="Y553" s="420">
        <v>44182</v>
      </c>
      <c r="Z553" s="416">
        <f t="shared" si="228"/>
        <v>44548</v>
      </c>
      <c r="AA553" s="239"/>
      <c r="AB553" s="257">
        <v>2.5</v>
      </c>
      <c r="AC553" s="318"/>
      <c r="AD553" s="261"/>
      <c r="AE553" s="262"/>
      <c r="AF553" s="263"/>
      <c r="AG553" s="263"/>
      <c r="AJ553" s="255" t="str">
        <f t="shared" si="227"/>
        <v>HL1038-1039</v>
      </c>
    </row>
    <row r="554" spans="1:36" s="147" customFormat="1" ht="11.25" customHeight="1" thickBot="1" x14ac:dyDescent="0.25">
      <c r="A554" s="1129"/>
      <c r="B554" s="1004"/>
      <c r="C554" s="320"/>
      <c r="D554" s="905"/>
      <c r="E554" s="245"/>
      <c r="F554" s="241"/>
      <c r="G554" s="246"/>
      <c r="H554" s="245"/>
      <c r="I554" s="241"/>
      <c r="J554" s="242"/>
      <c r="K554" s="241"/>
      <c r="L554" s="241"/>
      <c r="M554" s="246"/>
      <c r="N554" s="238"/>
      <c r="O554" s="248"/>
      <c r="P554" s="248"/>
      <c r="Q554" s="248"/>
      <c r="R554" s="238"/>
      <c r="S554" s="246"/>
      <c r="T554" s="241"/>
      <c r="U554" s="238"/>
      <c r="V554" s="238"/>
      <c r="W554" s="238"/>
      <c r="X554" s="803"/>
      <c r="Y554" s="415"/>
      <c r="Z554" s="416" t="s">
        <v>38</v>
      </c>
      <c r="AA554" s="238"/>
      <c r="AB554" s="246"/>
      <c r="AC554" s="316"/>
      <c r="AD554" s="251"/>
      <c r="AE554" s="252"/>
      <c r="AF554" s="245"/>
      <c r="AG554" s="245"/>
      <c r="AJ554" s="255" t="str">
        <f t="shared" si="227"/>
        <v/>
      </c>
    </row>
    <row r="555" spans="1:36" s="319" customFormat="1" ht="11.25" customHeight="1" thickBot="1" x14ac:dyDescent="0.25">
      <c r="A555" s="1129">
        <v>1</v>
      </c>
      <c r="B555" s="1128" t="s">
        <v>326</v>
      </c>
      <c r="C555" s="320"/>
      <c r="D555" s="916" t="s">
        <v>892</v>
      </c>
      <c r="E555" s="245">
        <v>1</v>
      </c>
      <c r="F555" s="241" t="s">
        <v>186</v>
      </c>
      <c r="G555" s="246">
        <v>20</v>
      </c>
      <c r="H555" s="245">
        <v>92</v>
      </c>
      <c r="I555" s="241" t="s">
        <v>847</v>
      </c>
      <c r="J555" s="242">
        <f>I555/9.81</f>
        <v>602.03873598369012</v>
      </c>
      <c r="K555" s="241" t="s">
        <v>859</v>
      </c>
      <c r="L555" s="241"/>
      <c r="M555" s="246"/>
      <c r="N555" s="238"/>
      <c r="O555" s="248"/>
      <c r="P555" s="248"/>
      <c r="Q555" s="248"/>
      <c r="R555" s="238"/>
      <c r="S555" s="246">
        <v>20.010000000000002</v>
      </c>
      <c r="T555" s="241" t="s">
        <v>326</v>
      </c>
      <c r="U555" s="238" t="s">
        <v>44</v>
      </c>
      <c r="V555" s="238" t="s">
        <v>893</v>
      </c>
      <c r="W555" s="238"/>
      <c r="X555" s="320"/>
      <c r="Y555" s="431">
        <v>43971</v>
      </c>
      <c r="Z555" s="416">
        <f t="shared" ref="Z555:Z559" si="229">Y555+365</f>
        <v>44336</v>
      </c>
      <c r="AA555" s="238"/>
      <c r="AB555" s="246">
        <v>2.5</v>
      </c>
      <c r="AC555" s="316">
        <f>(G555+AB555*2.5)*AG555</f>
        <v>918.75</v>
      </c>
      <c r="AD555" s="251">
        <v>300</v>
      </c>
      <c r="AE555" s="252">
        <v>3567</v>
      </c>
      <c r="AF555" s="254" t="s">
        <v>894</v>
      </c>
      <c r="AG555" s="254">
        <v>35</v>
      </c>
      <c r="AJ555" s="255" t="str">
        <f t="shared" si="227"/>
        <v>HL968</v>
      </c>
    </row>
    <row r="556" spans="1:36" s="319" customFormat="1" ht="11.25" customHeight="1" thickBot="1" x14ac:dyDescent="0.25">
      <c r="A556" s="1129">
        <v>1</v>
      </c>
      <c r="B556" s="1128" t="s">
        <v>326</v>
      </c>
      <c r="C556" s="320"/>
      <c r="D556" s="916" t="s">
        <v>892</v>
      </c>
      <c r="E556" s="245">
        <v>1</v>
      </c>
      <c r="F556" s="241" t="s">
        <v>186</v>
      </c>
      <c r="G556" s="246">
        <v>20</v>
      </c>
      <c r="H556" s="245">
        <v>92</v>
      </c>
      <c r="I556" s="241" t="s">
        <v>847</v>
      </c>
      <c r="J556" s="242">
        <f>I556/9.81</f>
        <v>602.03873598369012</v>
      </c>
      <c r="K556" s="241" t="s">
        <v>859</v>
      </c>
      <c r="L556" s="241"/>
      <c r="M556" s="246"/>
      <c r="N556" s="238"/>
      <c r="O556" s="248"/>
      <c r="P556" s="248"/>
      <c r="Q556" s="248"/>
      <c r="R556" s="238"/>
      <c r="S556" s="246">
        <v>20.010000000000002</v>
      </c>
      <c r="T556" s="241" t="s">
        <v>326</v>
      </c>
      <c r="U556" s="238" t="s">
        <v>44</v>
      </c>
      <c r="V556" s="238" t="s">
        <v>895</v>
      </c>
      <c r="W556" s="238"/>
      <c r="X556" s="320"/>
      <c r="Y556" s="431">
        <v>43971</v>
      </c>
      <c r="Z556" s="416">
        <f t="shared" si="229"/>
        <v>44336</v>
      </c>
      <c r="AA556" s="238"/>
      <c r="AB556" s="246">
        <v>2.5</v>
      </c>
      <c r="AC556" s="316">
        <f>(G556+AB556*2.5)*AG556</f>
        <v>918.75</v>
      </c>
      <c r="AD556" s="251">
        <v>300</v>
      </c>
      <c r="AE556" s="252">
        <v>3567</v>
      </c>
      <c r="AF556" s="254" t="s">
        <v>896</v>
      </c>
      <c r="AG556" s="254">
        <v>35</v>
      </c>
      <c r="AJ556" s="255" t="str">
        <f t="shared" si="227"/>
        <v>HL969</v>
      </c>
    </row>
    <row r="557" spans="1:36" s="319" customFormat="1" ht="11.25" customHeight="1" thickBot="1" x14ac:dyDescent="0.25">
      <c r="A557" s="1129">
        <v>1</v>
      </c>
      <c r="B557" s="1128" t="s">
        <v>326</v>
      </c>
      <c r="C557" s="320"/>
      <c r="D557" s="916" t="s">
        <v>892</v>
      </c>
      <c r="E557" s="245">
        <v>1</v>
      </c>
      <c r="F557" s="241" t="s">
        <v>186</v>
      </c>
      <c r="G557" s="246">
        <v>20</v>
      </c>
      <c r="H557" s="245">
        <v>92</v>
      </c>
      <c r="I557" s="241" t="s">
        <v>847</v>
      </c>
      <c r="J557" s="242">
        <f>I557/9.81</f>
        <v>602.03873598369012</v>
      </c>
      <c r="K557" s="241" t="s">
        <v>859</v>
      </c>
      <c r="L557" s="241"/>
      <c r="M557" s="246"/>
      <c r="N557" s="238"/>
      <c r="O557" s="248"/>
      <c r="P557" s="248"/>
      <c r="Q557" s="248"/>
      <c r="R557" s="238"/>
      <c r="S557" s="246">
        <v>20</v>
      </c>
      <c r="T557" s="241" t="s">
        <v>326</v>
      </c>
      <c r="U557" s="238" t="s">
        <v>44</v>
      </c>
      <c r="V557" s="238" t="s">
        <v>897</v>
      </c>
      <c r="W557" s="238"/>
      <c r="X557" s="320"/>
      <c r="Y557" s="431">
        <v>43971</v>
      </c>
      <c r="Z557" s="416">
        <f t="shared" si="229"/>
        <v>44336</v>
      </c>
      <c r="AA557" s="238"/>
      <c r="AB557" s="246">
        <v>2.5</v>
      </c>
      <c r="AC557" s="316">
        <f>(G557+AB557*2.5)*AG557</f>
        <v>918.75</v>
      </c>
      <c r="AD557" s="251">
        <v>300</v>
      </c>
      <c r="AE557" s="252">
        <v>3567</v>
      </c>
      <c r="AF557" s="254" t="s">
        <v>898</v>
      </c>
      <c r="AG557" s="254">
        <v>35</v>
      </c>
      <c r="AJ557" s="255" t="str">
        <f t="shared" si="227"/>
        <v>HL970</v>
      </c>
    </row>
    <row r="558" spans="1:36" s="319" customFormat="1" ht="11.25" customHeight="1" thickBot="1" x14ac:dyDescent="0.25">
      <c r="A558" s="1129">
        <v>1</v>
      </c>
      <c r="B558" s="1128" t="s">
        <v>326</v>
      </c>
      <c r="C558" s="320"/>
      <c r="D558" s="916" t="s">
        <v>892</v>
      </c>
      <c r="E558" s="245">
        <v>1</v>
      </c>
      <c r="F558" s="241" t="s">
        <v>186</v>
      </c>
      <c r="G558" s="246">
        <v>20</v>
      </c>
      <c r="H558" s="245">
        <v>92</v>
      </c>
      <c r="I558" s="241" t="s">
        <v>847</v>
      </c>
      <c r="J558" s="242">
        <f>I558/9.81</f>
        <v>602.03873598369012</v>
      </c>
      <c r="K558" s="241" t="s">
        <v>859</v>
      </c>
      <c r="L558" s="241"/>
      <c r="M558" s="246"/>
      <c r="N558" s="238"/>
      <c r="O558" s="248"/>
      <c r="P558" s="248"/>
      <c r="Q558" s="248"/>
      <c r="R558" s="238"/>
      <c r="S558" s="246">
        <v>20.05</v>
      </c>
      <c r="T558" s="241" t="s">
        <v>326</v>
      </c>
      <c r="U558" s="238" t="s">
        <v>44</v>
      </c>
      <c r="V558" s="238" t="s">
        <v>899</v>
      </c>
      <c r="W558" s="238"/>
      <c r="X558" s="320"/>
      <c r="Y558" s="431">
        <v>43971</v>
      </c>
      <c r="Z558" s="416">
        <f t="shared" si="229"/>
        <v>44336</v>
      </c>
      <c r="AA558" s="238"/>
      <c r="AB558" s="246">
        <v>2.5</v>
      </c>
      <c r="AC558" s="316">
        <f>(G558+AB558*2.5)*AG558</f>
        <v>918.75</v>
      </c>
      <c r="AD558" s="251">
        <v>300</v>
      </c>
      <c r="AE558" s="252">
        <v>3567</v>
      </c>
      <c r="AF558" s="254" t="s">
        <v>900</v>
      </c>
      <c r="AG558" s="254">
        <v>35</v>
      </c>
      <c r="AJ558" s="255" t="str">
        <f t="shared" si="227"/>
        <v>HL971</v>
      </c>
    </row>
    <row r="559" spans="1:36" s="147" customFormat="1" ht="11.25" customHeight="1" thickBot="1" x14ac:dyDescent="0.25">
      <c r="A559" s="1129">
        <v>1</v>
      </c>
      <c r="B559" s="1128" t="s">
        <v>326</v>
      </c>
      <c r="C559" s="266" t="s">
        <v>50</v>
      </c>
      <c r="D559" s="892" t="s">
        <v>892</v>
      </c>
      <c r="E559" s="256">
        <f>SUM(E555:E558)</f>
        <v>4</v>
      </c>
      <c r="F559" s="240" t="s">
        <v>186</v>
      </c>
      <c r="G559" s="257">
        <v>20</v>
      </c>
      <c r="H559" s="258">
        <v>92</v>
      </c>
      <c r="I559" s="240" t="s">
        <v>847</v>
      </c>
      <c r="J559" s="317">
        <f>I559/9.81</f>
        <v>602.03873598369012</v>
      </c>
      <c r="K559" s="240" t="s">
        <v>859</v>
      </c>
      <c r="L559" s="240"/>
      <c r="M559" s="257"/>
      <c r="N559" s="239"/>
      <c r="O559" s="259"/>
      <c r="P559" s="259"/>
      <c r="Q559" s="259"/>
      <c r="R559" s="239"/>
      <c r="S559" s="257">
        <f>(S557+S558+S555+S556)/E559</f>
        <v>20.017500000000002</v>
      </c>
      <c r="T559" s="240" t="s">
        <v>326</v>
      </c>
      <c r="U559" s="239" t="s">
        <v>44</v>
      </c>
      <c r="V559" s="239" t="s">
        <v>901</v>
      </c>
      <c r="W559" s="817"/>
      <c r="X559" s="634">
        <v>1336</v>
      </c>
      <c r="Y559" s="431">
        <v>43971</v>
      </c>
      <c r="Z559" s="416">
        <f t="shared" si="229"/>
        <v>44336</v>
      </c>
      <c r="AA559" s="239"/>
      <c r="AB559" s="257">
        <v>2.5</v>
      </c>
      <c r="AC559" s="318"/>
      <c r="AD559" s="261"/>
      <c r="AE559" s="262"/>
      <c r="AF559" s="263"/>
      <c r="AG559" s="263"/>
      <c r="AJ559" s="255" t="str">
        <f t="shared" si="227"/>
        <v>HL968-971</v>
      </c>
    </row>
    <row r="560" spans="1:36" s="147" customFormat="1" ht="11.25" customHeight="1" thickBot="1" x14ac:dyDescent="0.25">
      <c r="A560" s="1129"/>
      <c r="B560" s="1004"/>
      <c r="C560" s="320"/>
      <c r="D560" s="905"/>
      <c r="E560" s="324"/>
      <c r="F560" s="241"/>
      <c r="G560" s="246"/>
      <c r="H560" s="245"/>
      <c r="I560" s="241"/>
      <c r="J560" s="242"/>
      <c r="K560" s="241"/>
      <c r="L560" s="241"/>
      <c r="M560" s="246"/>
      <c r="N560" s="238"/>
      <c r="O560" s="248"/>
      <c r="P560" s="248"/>
      <c r="Q560" s="248"/>
      <c r="R560" s="238"/>
      <c r="S560" s="246"/>
      <c r="T560" s="241"/>
      <c r="U560" s="238"/>
      <c r="V560" s="238"/>
      <c r="W560" s="807"/>
      <c r="X560" s="804"/>
      <c r="Y560" s="415"/>
      <c r="Z560" s="416"/>
      <c r="AA560" s="238"/>
      <c r="AB560" s="246"/>
      <c r="AC560" s="316"/>
      <c r="AD560" s="251"/>
      <c r="AE560" s="252"/>
      <c r="AF560" s="254"/>
      <c r="AG560" s="254"/>
      <c r="AJ560" s="255"/>
    </row>
    <row r="561" spans="1:36" s="319" customFormat="1" ht="11.25" customHeight="1" thickBot="1" x14ac:dyDescent="0.25">
      <c r="A561" s="1129">
        <v>1</v>
      </c>
      <c r="B561" s="1113">
        <v>308071</v>
      </c>
      <c r="C561" s="320"/>
      <c r="D561" s="916" t="s">
        <v>902</v>
      </c>
      <c r="E561" s="245">
        <v>1</v>
      </c>
      <c r="F561" s="241" t="s">
        <v>186</v>
      </c>
      <c r="G561" s="246">
        <v>15</v>
      </c>
      <c r="H561" s="245">
        <v>92</v>
      </c>
      <c r="I561" s="241" t="s">
        <v>903</v>
      </c>
      <c r="J561" s="242">
        <f>I561/9.81</f>
        <v>600</v>
      </c>
      <c r="K561" s="241" t="s">
        <v>859</v>
      </c>
      <c r="L561" s="241"/>
      <c r="M561" s="246"/>
      <c r="N561" s="238"/>
      <c r="O561" s="248"/>
      <c r="P561" s="248"/>
      <c r="Q561" s="248"/>
      <c r="R561" s="238"/>
      <c r="S561" s="246">
        <v>14.95</v>
      </c>
      <c r="T561" s="241" t="s">
        <v>811</v>
      </c>
      <c r="U561" s="238" t="s">
        <v>874</v>
      </c>
      <c r="V561" s="238" t="s">
        <v>904</v>
      </c>
      <c r="W561" s="238"/>
      <c r="X561" s="320"/>
      <c r="Y561" s="415">
        <v>42438</v>
      </c>
      <c r="Z561" s="416">
        <f>Y561+365</f>
        <v>42803</v>
      </c>
      <c r="AA561" s="238"/>
      <c r="AB561" s="246">
        <v>2.5</v>
      </c>
      <c r="AC561" s="316">
        <f>(G561+AB561*2.5)*AG561</f>
        <v>743.75</v>
      </c>
      <c r="AD561" s="251">
        <v>250</v>
      </c>
      <c r="AE561" s="252">
        <v>3320</v>
      </c>
      <c r="AF561" s="254" t="s">
        <v>876</v>
      </c>
      <c r="AG561" s="254">
        <v>35</v>
      </c>
      <c r="AJ561" s="255" t="str">
        <f t="shared" si="227"/>
        <v>T901</v>
      </c>
    </row>
    <row r="562" spans="1:36" s="319" customFormat="1" ht="11.25" customHeight="1" thickBot="1" x14ac:dyDescent="0.25">
      <c r="A562" s="1129">
        <v>1</v>
      </c>
      <c r="B562" s="1113">
        <v>308071</v>
      </c>
      <c r="C562" s="320"/>
      <c r="D562" s="916" t="s">
        <v>902</v>
      </c>
      <c r="E562" s="245">
        <v>1</v>
      </c>
      <c r="F562" s="241" t="s">
        <v>186</v>
      </c>
      <c r="G562" s="246">
        <v>15</v>
      </c>
      <c r="H562" s="245">
        <v>92</v>
      </c>
      <c r="I562" s="241" t="s">
        <v>903</v>
      </c>
      <c r="J562" s="242">
        <f>I562/9.81</f>
        <v>600</v>
      </c>
      <c r="K562" s="241" t="s">
        <v>859</v>
      </c>
      <c r="L562" s="241"/>
      <c r="M562" s="246"/>
      <c r="N562" s="238"/>
      <c r="O562" s="248"/>
      <c r="P562" s="248"/>
      <c r="Q562" s="248"/>
      <c r="R562" s="238"/>
      <c r="S562" s="246">
        <v>14.99</v>
      </c>
      <c r="T562" s="241" t="s">
        <v>811</v>
      </c>
      <c r="U562" s="238" t="s">
        <v>874</v>
      </c>
      <c r="V562" s="238" t="s">
        <v>905</v>
      </c>
      <c r="W562" s="238"/>
      <c r="X562" s="320"/>
      <c r="Y562" s="415">
        <v>42438</v>
      </c>
      <c r="Z562" s="416">
        <f>Y562+365</f>
        <v>42803</v>
      </c>
      <c r="AA562" s="238"/>
      <c r="AB562" s="246">
        <v>2.5</v>
      </c>
      <c r="AC562" s="316">
        <f>(G562+AB562*2.5)*AG562</f>
        <v>743.75</v>
      </c>
      <c r="AD562" s="251">
        <v>250</v>
      </c>
      <c r="AE562" s="252">
        <v>3320</v>
      </c>
      <c r="AF562" s="254" t="s">
        <v>878</v>
      </c>
      <c r="AG562" s="254">
        <v>35</v>
      </c>
      <c r="AJ562" s="255" t="str">
        <f t="shared" si="227"/>
        <v>T902</v>
      </c>
    </row>
    <row r="563" spans="1:36" s="319" customFormat="1" ht="11.25" customHeight="1" thickBot="1" x14ac:dyDescent="0.25">
      <c r="A563" s="1129">
        <v>1</v>
      </c>
      <c r="B563" s="1113">
        <v>308071</v>
      </c>
      <c r="C563" s="320"/>
      <c r="D563" s="916" t="s">
        <v>902</v>
      </c>
      <c r="E563" s="245">
        <v>1</v>
      </c>
      <c r="F563" s="241" t="s">
        <v>186</v>
      </c>
      <c r="G563" s="246">
        <v>15</v>
      </c>
      <c r="H563" s="245">
        <v>92</v>
      </c>
      <c r="I563" s="241" t="s">
        <v>903</v>
      </c>
      <c r="J563" s="242">
        <f>I563/9.81</f>
        <v>600</v>
      </c>
      <c r="K563" s="241" t="s">
        <v>859</v>
      </c>
      <c r="L563" s="241"/>
      <c r="M563" s="246"/>
      <c r="N563" s="238"/>
      <c r="O563" s="248"/>
      <c r="P563" s="248"/>
      <c r="Q563" s="248"/>
      <c r="R563" s="238"/>
      <c r="S563" s="246">
        <v>14.97</v>
      </c>
      <c r="T563" s="241" t="s">
        <v>811</v>
      </c>
      <c r="U563" s="238" t="s">
        <v>874</v>
      </c>
      <c r="V563" s="238" t="s">
        <v>906</v>
      </c>
      <c r="W563" s="238"/>
      <c r="X563" s="320"/>
      <c r="Y563" s="415">
        <v>42438</v>
      </c>
      <c r="Z563" s="416">
        <f>Y563+365</f>
        <v>42803</v>
      </c>
      <c r="AA563" s="238"/>
      <c r="AB563" s="246">
        <v>2.5</v>
      </c>
      <c r="AC563" s="316">
        <f>(G563+AB563*2.5)*AG563</f>
        <v>743.75</v>
      </c>
      <c r="AD563" s="251">
        <v>250</v>
      </c>
      <c r="AE563" s="252">
        <v>3320</v>
      </c>
      <c r="AF563" s="254" t="s">
        <v>880</v>
      </c>
      <c r="AG563" s="254">
        <v>35</v>
      </c>
      <c r="AJ563" s="255" t="str">
        <f t="shared" si="227"/>
        <v>T903</v>
      </c>
    </row>
    <row r="564" spans="1:36" s="319" customFormat="1" ht="11.25" customHeight="1" thickBot="1" x14ac:dyDescent="0.25">
      <c r="A564" s="1129">
        <v>1</v>
      </c>
      <c r="B564" s="1113">
        <v>308071</v>
      </c>
      <c r="C564" s="320"/>
      <c r="D564" s="916" t="s">
        <v>902</v>
      </c>
      <c r="E564" s="245">
        <v>1</v>
      </c>
      <c r="F564" s="241" t="s">
        <v>186</v>
      </c>
      <c r="G564" s="246">
        <v>15</v>
      </c>
      <c r="H564" s="245">
        <v>92</v>
      </c>
      <c r="I564" s="241" t="s">
        <v>903</v>
      </c>
      <c r="J564" s="242">
        <f>I564/9.81</f>
        <v>600</v>
      </c>
      <c r="K564" s="241" t="s">
        <v>859</v>
      </c>
      <c r="L564" s="241"/>
      <c r="M564" s="246"/>
      <c r="N564" s="238"/>
      <c r="O564" s="248"/>
      <c r="P564" s="248"/>
      <c r="Q564" s="248"/>
      <c r="R564" s="238"/>
      <c r="S564" s="246">
        <v>14.94</v>
      </c>
      <c r="T564" s="241" t="s">
        <v>811</v>
      </c>
      <c r="U564" s="238" t="s">
        <v>874</v>
      </c>
      <c r="V564" s="238" t="s">
        <v>907</v>
      </c>
      <c r="W564" s="238"/>
      <c r="X564" s="320"/>
      <c r="Y564" s="415">
        <v>42438</v>
      </c>
      <c r="Z564" s="416">
        <f>Y564+365</f>
        <v>42803</v>
      </c>
      <c r="AA564" s="238"/>
      <c r="AB564" s="246">
        <v>2.5</v>
      </c>
      <c r="AC564" s="316">
        <f>(G564+AB564*2.5)*AG564</f>
        <v>743.75</v>
      </c>
      <c r="AD564" s="251">
        <v>250</v>
      </c>
      <c r="AE564" s="252">
        <v>3320</v>
      </c>
      <c r="AF564" s="254" t="s">
        <v>882</v>
      </c>
      <c r="AG564" s="254">
        <v>35</v>
      </c>
      <c r="AJ564" s="255" t="str">
        <f t="shared" si="227"/>
        <v>T904</v>
      </c>
    </row>
    <row r="565" spans="1:36" s="147" customFormat="1" ht="11.25" customHeight="1" thickBot="1" x14ac:dyDescent="0.25">
      <c r="A565" s="1129">
        <v>1</v>
      </c>
      <c r="B565" s="1113">
        <v>308071</v>
      </c>
      <c r="C565" s="266" t="s">
        <v>50</v>
      </c>
      <c r="D565" s="892" t="s">
        <v>902</v>
      </c>
      <c r="E565" s="256">
        <f>SUM(E561:E564)</f>
        <v>4</v>
      </c>
      <c r="F565" s="240" t="s">
        <v>186</v>
      </c>
      <c r="G565" s="257">
        <v>15</v>
      </c>
      <c r="H565" s="258">
        <v>92</v>
      </c>
      <c r="I565" s="240" t="s">
        <v>903</v>
      </c>
      <c r="J565" s="317">
        <f>I565/9.81</f>
        <v>600</v>
      </c>
      <c r="K565" s="240" t="s">
        <v>859</v>
      </c>
      <c r="L565" s="240"/>
      <c r="M565" s="257"/>
      <c r="N565" s="239"/>
      <c r="O565" s="259"/>
      <c r="P565" s="259"/>
      <c r="Q565" s="259"/>
      <c r="R565" s="239"/>
      <c r="S565" s="257">
        <f>(S563+S564+S561+S562)/E565</f>
        <v>14.9625</v>
      </c>
      <c r="T565" s="240" t="s">
        <v>811</v>
      </c>
      <c r="U565" s="239" t="s">
        <v>874</v>
      </c>
      <c r="V565" s="239" t="s">
        <v>908</v>
      </c>
      <c r="W565" s="239"/>
      <c r="X565" s="634">
        <v>1372</v>
      </c>
      <c r="Y565" s="415">
        <v>42438</v>
      </c>
      <c r="Z565" s="416">
        <f>Y565+365</f>
        <v>42803</v>
      </c>
      <c r="AA565" s="239"/>
      <c r="AB565" s="257">
        <v>2.5</v>
      </c>
      <c r="AC565" s="318"/>
      <c r="AD565" s="261"/>
      <c r="AE565" s="262"/>
      <c r="AF565" s="263"/>
      <c r="AG565" s="263"/>
      <c r="AJ565" s="255" t="str">
        <f t="shared" si="227"/>
        <v>T901-904</v>
      </c>
    </row>
    <row r="566" spans="1:36" s="147" customFormat="1" ht="11.25" customHeight="1" thickBot="1" x14ac:dyDescent="0.25">
      <c r="A566" s="1129"/>
      <c r="B566" s="1004"/>
      <c r="C566" s="320"/>
      <c r="D566" s="905"/>
      <c r="E566" s="245"/>
      <c r="F566" s="241"/>
      <c r="G566" s="246"/>
      <c r="H566" s="245"/>
      <c r="I566" s="241"/>
      <c r="J566" s="242"/>
      <c r="K566" s="241"/>
      <c r="L566" s="241"/>
      <c r="M566" s="246"/>
      <c r="N566" s="238"/>
      <c r="O566" s="248"/>
      <c r="P566" s="248"/>
      <c r="Q566" s="248"/>
      <c r="R566" s="238"/>
      <c r="S566" s="246"/>
      <c r="T566" s="241"/>
      <c r="U566" s="238"/>
      <c r="V566" s="238"/>
      <c r="W566" s="238"/>
      <c r="X566" s="803"/>
      <c r="Y566" s="415"/>
      <c r="Z566" s="416" t="s">
        <v>38</v>
      </c>
      <c r="AA566" s="238"/>
      <c r="AB566" s="246"/>
      <c r="AC566" s="316"/>
      <c r="AD566" s="251"/>
      <c r="AE566" s="252"/>
      <c r="AF566" s="245"/>
      <c r="AG566" s="245"/>
      <c r="AJ566" s="255" t="str">
        <f t="shared" si="227"/>
        <v/>
      </c>
    </row>
    <row r="567" spans="1:36" s="170" customFormat="1" ht="11.25" customHeight="1" thickBot="1" x14ac:dyDescent="0.25">
      <c r="A567" s="1115">
        <v>1</v>
      </c>
      <c r="B567" s="1044">
        <v>295521</v>
      </c>
      <c r="C567" s="162"/>
      <c r="D567" s="913" t="s">
        <v>909</v>
      </c>
      <c r="E567" s="161">
        <v>1</v>
      </c>
      <c r="F567" s="159" t="s">
        <v>186</v>
      </c>
      <c r="G567" s="160">
        <v>15</v>
      </c>
      <c r="H567" s="161">
        <v>92</v>
      </c>
      <c r="I567" s="159" t="s">
        <v>847</v>
      </c>
      <c r="J567" s="556">
        <f>I567/9.81</f>
        <v>602.03873598369012</v>
      </c>
      <c r="K567" s="159" t="s">
        <v>859</v>
      </c>
      <c r="L567" s="159"/>
      <c r="M567" s="160"/>
      <c r="N567" s="162"/>
      <c r="O567" s="163"/>
      <c r="P567" s="163"/>
      <c r="Q567" s="163"/>
      <c r="R567" s="162"/>
      <c r="S567" s="160">
        <v>15.06</v>
      </c>
      <c r="T567" s="159" t="s">
        <v>61</v>
      </c>
      <c r="U567" s="162" t="s">
        <v>44</v>
      </c>
      <c r="V567" s="162" t="s">
        <v>910</v>
      </c>
      <c r="W567" s="162" t="s">
        <v>911</v>
      </c>
      <c r="X567" s="162"/>
      <c r="Y567" s="418">
        <v>43731</v>
      </c>
      <c r="Z567" s="419">
        <f>Y567+365</f>
        <v>44096</v>
      </c>
      <c r="AA567" s="162"/>
      <c r="AB567" s="160">
        <v>2.5</v>
      </c>
      <c r="AC567" s="164">
        <f>(G567+AB567*2.5)*AG567</f>
        <v>743.75</v>
      </c>
      <c r="AD567" s="165">
        <v>300</v>
      </c>
      <c r="AE567" s="166">
        <v>3320</v>
      </c>
      <c r="AF567" s="557" t="s">
        <v>912</v>
      </c>
      <c r="AG567" s="557">
        <v>35</v>
      </c>
      <c r="AJ567" s="170" t="str">
        <f t="shared" si="227"/>
        <v>HL976</v>
      </c>
    </row>
    <row r="568" spans="1:36" s="170" customFormat="1" ht="11.25" customHeight="1" thickBot="1" x14ac:dyDescent="0.25">
      <c r="A568" s="1115">
        <v>1</v>
      </c>
      <c r="B568" s="1044">
        <v>295521</v>
      </c>
      <c r="C568" s="162"/>
      <c r="D568" s="913" t="s">
        <v>909</v>
      </c>
      <c r="E568" s="161">
        <v>1</v>
      </c>
      <c r="F568" s="159" t="s">
        <v>186</v>
      </c>
      <c r="G568" s="160">
        <v>15</v>
      </c>
      <c r="H568" s="161">
        <v>92</v>
      </c>
      <c r="I568" s="159" t="s">
        <v>847</v>
      </c>
      <c r="J568" s="556">
        <f>I568/9.81</f>
        <v>602.03873598369012</v>
      </c>
      <c r="K568" s="159" t="s">
        <v>859</v>
      </c>
      <c r="L568" s="159"/>
      <c r="M568" s="160"/>
      <c r="N568" s="162"/>
      <c r="O568" s="163"/>
      <c r="P568" s="163"/>
      <c r="Q568" s="163"/>
      <c r="R568" s="162"/>
      <c r="S568" s="160">
        <v>15.06</v>
      </c>
      <c r="T568" s="159" t="s">
        <v>61</v>
      </c>
      <c r="U568" s="162" t="s">
        <v>44</v>
      </c>
      <c r="V568" s="162" t="s">
        <v>913</v>
      </c>
      <c r="W568" s="162" t="s">
        <v>911</v>
      </c>
      <c r="X568" s="162"/>
      <c r="Y568" s="418">
        <v>43731</v>
      </c>
      <c r="Z568" s="419">
        <f t="shared" ref="Z568:Z571" si="230">Y568+365</f>
        <v>44096</v>
      </c>
      <c r="AA568" s="162"/>
      <c r="AB568" s="160">
        <v>2.5</v>
      </c>
      <c r="AC568" s="164">
        <f>(G568+AB568*2.5)*AG568</f>
        <v>743.75</v>
      </c>
      <c r="AD568" s="165">
        <v>300</v>
      </c>
      <c r="AE568" s="166">
        <v>3320</v>
      </c>
      <c r="AF568" s="557" t="s">
        <v>914</v>
      </c>
      <c r="AG568" s="557">
        <v>35</v>
      </c>
      <c r="AJ568" s="170" t="str">
        <f t="shared" si="227"/>
        <v>HL977</v>
      </c>
    </row>
    <row r="569" spans="1:36" s="170" customFormat="1" ht="11.25" customHeight="1" thickBot="1" x14ac:dyDescent="0.25">
      <c r="A569" s="1115">
        <v>1</v>
      </c>
      <c r="B569" s="1044">
        <v>295521</v>
      </c>
      <c r="C569" s="162"/>
      <c r="D569" s="913" t="s">
        <v>909</v>
      </c>
      <c r="E569" s="161">
        <v>1</v>
      </c>
      <c r="F569" s="159" t="s">
        <v>186</v>
      </c>
      <c r="G569" s="160">
        <v>15</v>
      </c>
      <c r="H569" s="161">
        <v>92</v>
      </c>
      <c r="I569" s="159" t="s">
        <v>847</v>
      </c>
      <c r="J569" s="556">
        <f>I569/9.81</f>
        <v>602.03873598369012</v>
      </c>
      <c r="K569" s="159" t="s">
        <v>859</v>
      </c>
      <c r="L569" s="159"/>
      <c r="M569" s="160"/>
      <c r="N569" s="162"/>
      <c r="O569" s="163"/>
      <c r="P569" s="163"/>
      <c r="Q569" s="163"/>
      <c r="R569" s="162"/>
      <c r="S569" s="160">
        <v>15</v>
      </c>
      <c r="T569" s="159" t="s">
        <v>61</v>
      </c>
      <c r="U569" s="162" t="s">
        <v>44</v>
      </c>
      <c r="V569" s="162" t="s">
        <v>915</v>
      </c>
      <c r="W569" s="162" t="s">
        <v>911</v>
      </c>
      <c r="X569" s="162"/>
      <c r="Y569" s="418">
        <v>43731</v>
      </c>
      <c r="Z569" s="419">
        <f t="shared" si="230"/>
        <v>44096</v>
      </c>
      <c r="AA569" s="162"/>
      <c r="AB569" s="160">
        <v>2.5</v>
      </c>
      <c r="AC569" s="164">
        <f>(G569+AB569*2.5)*AG569</f>
        <v>743.75</v>
      </c>
      <c r="AD569" s="165">
        <v>300</v>
      </c>
      <c r="AE569" s="166">
        <v>3320</v>
      </c>
      <c r="AF569" s="557" t="s">
        <v>916</v>
      </c>
      <c r="AG569" s="557">
        <v>35</v>
      </c>
      <c r="AJ569" s="170" t="str">
        <f t="shared" si="227"/>
        <v>HL978</v>
      </c>
    </row>
    <row r="570" spans="1:36" s="170" customFormat="1" ht="11.25" customHeight="1" thickBot="1" x14ac:dyDescent="0.25">
      <c r="A570" s="1115">
        <v>1</v>
      </c>
      <c r="B570" s="1044">
        <v>295521</v>
      </c>
      <c r="C570" s="162"/>
      <c r="D570" s="913" t="s">
        <v>909</v>
      </c>
      <c r="E570" s="161">
        <v>1</v>
      </c>
      <c r="F570" s="159" t="s">
        <v>186</v>
      </c>
      <c r="G570" s="160">
        <v>15</v>
      </c>
      <c r="H570" s="161">
        <v>92</v>
      </c>
      <c r="I570" s="159" t="s">
        <v>847</v>
      </c>
      <c r="J570" s="556">
        <f>I570/9.81</f>
        <v>602.03873598369012</v>
      </c>
      <c r="K570" s="159" t="s">
        <v>859</v>
      </c>
      <c r="L570" s="159"/>
      <c r="M570" s="160"/>
      <c r="N570" s="162"/>
      <c r="O570" s="163"/>
      <c r="P570" s="163"/>
      <c r="Q570" s="163"/>
      <c r="R570" s="162"/>
      <c r="S570" s="160">
        <v>15.04</v>
      </c>
      <c r="T570" s="159" t="s">
        <v>61</v>
      </c>
      <c r="U570" s="162" t="s">
        <v>44</v>
      </c>
      <c r="V570" s="162" t="s">
        <v>917</v>
      </c>
      <c r="W570" s="162" t="s">
        <v>911</v>
      </c>
      <c r="X570" s="162"/>
      <c r="Y570" s="418">
        <v>43731</v>
      </c>
      <c r="Z570" s="419">
        <f t="shared" si="230"/>
        <v>44096</v>
      </c>
      <c r="AA570" s="162"/>
      <c r="AB570" s="160">
        <v>2.5</v>
      </c>
      <c r="AC570" s="164">
        <f>(G570+AB570*2.5)*AG570</f>
        <v>743.75</v>
      </c>
      <c r="AD570" s="165">
        <v>300</v>
      </c>
      <c r="AE570" s="166">
        <v>3320</v>
      </c>
      <c r="AF570" s="557" t="s">
        <v>918</v>
      </c>
      <c r="AG570" s="557">
        <v>35</v>
      </c>
      <c r="AJ570" s="170" t="str">
        <f t="shared" si="227"/>
        <v>HL979</v>
      </c>
    </row>
    <row r="571" spans="1:36" s="170" customFormat="1" ht="11.25" customHeight="1" thickBot="1" x14ac:dyDescent="0.25">
      <c r="A571" s="1115">
        <v>1</v>
      </c>
      <c r="B571" s="1044">
        <v>295521</v>
      </c>
      <c r="C571" s="168" t="s">
        <v>50</v>
      </c>
      <c r="D571" s="892" t="s">
        <v>909</v>
      </c>
      <c r="E571" s="821">
        <f>SUM(E567:E570)</f>
        <v>4</v>
      </c>
      <c r="F571" s="157" t="s">
        <v>186</v>
      </c>
      <c r="G571" s="822">
        <v>15</v>
      </c>
      <c r="H571" s="167">
        <v>92</v>
      </c>
      <c r="I571" s="157" t="s">
        <v>847</v>
      </c>
      <c r="J571" s="823">
        <f>I571/9.81</f>
        <v>602.03873598369012</v>
      </c>
      <c r="K571" s="157" t="s">
        <v>859</v>
      </c>
      <c r="L571" s="157"/>
      <c r="M571" s="822"/>
      <c r="N571" s="168"/>
      <c r="O571" s="824"/>
      <c r="P571" s="824"/>
      <c r="Q571" s="824"/>
      <c r="R571" s="168"/>
      <c r="S571" s="822">
        <f>(S569+S570+S567+S568)/E571</f>
        <v>15.040000000000001</v>
      </c>
      <c r="T571" s="157" t="s">
        <v>61</v>
      </c>
      <c r="U571" s="168" t="s">
        <v>44</v>
      </c>
      <c r="V571" s="168" t="s">
        <v>919</v>
      </c>
      <c r="W571" s="168" t="s">
        <v>920</v>
      </c>
      <c r="X571" s="825">
        <v>1338</v>
      </c>
      <c r="Y571" s="418">
        <v>43731</v>
      </c>
      <c r="Z571" s="419">
        <f t="shared" si="230"/>
        <v>44096</v>
      </c>
      <c r="AA571" s="168"/>
      <c r="AB571" s="822">
        <v>2.5</v>
      </c>
      <c r="AC571" s="826"/>
      <c r="AD571" s="827"/>
      <c r="AE571" s="828"/>
      <c r="AF571" s="832"/>
      <c r="AG571" s="832"/>
      <c r="AJ571" s="170" t="str">
        <f t="shared" si="227"/>
        <v>HL976-979</v>
      </c>
    </row>
    <row r="572" spans="1:36" s="147" customFormat="1" ht="11.25" customHeight="1" thickBot="1" x14ac:dyDescent="0.25">
      <c r="A572" s="1129"/>
      <c r="B572" s="1004"/>
      <c r="C572" s="320"/>
      <c r="D572" s="905"/>
      <c r="E572" s="245"/>
      <c r="F572" s="241"/>
      <c r="G572" s="246"/>
      <c r="H572" s="245"/>
      <c r="I572" s="241"/>
      <c r="J572" s="242"/>
      <c r="K572" s="241"/>
      <c r="L572" s="241"/>
      <c r="M572" s="246"/>
      <c r="N572" s="238"/>
      <c r="O572" s="248"/>
      <c r="P572" s="248"/>
      <c r="Q572" s="248"/>
      <c r="R572" s="238"/>
      <c r="S572" s="246"/>
      <c r="T572" s="241"/>
      <c r="U572" s="238"/>
      <c r="V572" s="238"/>
      <c r="W572" s="238"/>
      <c r="X572" s="803"/>
      <c r="Y572" s="415"/>
      <c r="Z572" s="416" t="s">
        <v>38</v>
      </c>
      <c r="AA572" s="238"/>
      <c r="AB572" s="246"/>
      <c r="AC572" s="316"/>
      <c r="AD572" s="251"/>
      <c r="AE572" s="252"/>
      <c r="AF572" s="245"/>
      <c r="AG572" s="245"/>
      <c r="AJ572" s="255" t="str">
        <f t="shared" si="227"/>
        <v/>
      </c>
    </row>
    <row r="573" spans="1:36" s="319" customFormat="1" ht="11.25" customHeight="1" thickBot="1" x14ac:dyDescent="0.25">
      <c r="A573" s="1115">
        <v>1</v>
      </c>
      <c r="B573" s="1044">
        <v>292819</v>
      </c>
      <c r="C573" s="320"/>
      <c r="D573" s="916" t="s">
        <v>921</v>
      </c>
      <c r="E573" s="245">
        <v>1</v>
      </c>
      <c r="F573" s="241" t="s">
        <v>186</v>
      </c>
      <c r="G573" s="246">
        <v>15</v>
      </c>
      <c r="H573" s="245">
        <v>92</v>
      </c>
      <c r="I573" s="241" t="s">
        <v>847</v>
      </c>
      <c r="J573" s="242">
        <f>I573/9.81</f>
        <v>602.03873598369012</v>
      </c>
      <c r="K573" s="241" t="s">
        <v>859</v>
      </c>
      <c r="L573" s="241"/>
      <c r="M573" s="246"/>
      <c r="N573" s="238"/>
      <c r="O573" s="248"/>
      <c r="P573" s="248"/>
      <c r="Q573" s="248"/>
      <c r="R573" s="238"/>
      <c r="S573" s="246">
        <v>15.05</v>
      </c>
      <c r="T573" s="241" t="s">
        <v>326</v>
      </c>
      <c r="U573" s="238" t="s">
        <v>44</v>
      </c>
      <c r="V573" s="238" t="s">
        <v>922</v>
      </c>
      <c r="W573" s="238"/>
      <c r="X573" s="320"/>
      <c r="Y573" s="431">
        <v>43971</v>
      </c>
      <c r="Z573" s="416">
        <f t="shared" ref="Z573:Z577" si="231">Y573+365</f>
        <v>44336</v>
      </c>
      <c r="AA573" s="238"/>
      <c r="AB573" s="246">
        <v>2.5</v>
      </c>
      <c r="AC573" s="316">
        <f>(G573+AB573*2.5)*AG573</f>
        <v>743.75</v>
      </c>
      <c r="AD573" s="251">
        <v>300</v>
      </c>
      <c r="AE573" s="252">
        <v>3320</v>
      </c>
      <c r="AF573" s="254" t="s">
        <v>923</v>
      </c>
      <c r="AG573" s="254">
        <v>35</v>
      </c>
      <c r="AJ573" s="255" t="str">
        <f t="shared" si="227"/>
        <v>HL972</v>
      </c>
    </row>
    <row r="574" spans="1:36" s="319" customFormat="1" ht="11.25" customHeight="1" thickBot="1" x14ac:dyDescent="0.25">
      <c r="A574" s="1115">
        <v>1</v>
      </c>
      <c r="B574" s="1044">
        <v>292819</v>
      </c>
      <c r="C574" s="320"/>
      <c r="D574" s="916" t="s">
        <v>921</v>
      </c>
      <c r="E574" s="245">
        <v>1</v>
      </c>
      <c r="F574" s="241" t="s">
        <v>186</v>
      </c>
      <c r="G574" s="246">
        <v>15</v>
      </c>
      <c r="H574" s="245">
        <v>92</v>
      </c>
      <c r="I574" s="241" t="s">
        <v>847</v>
      </c>
      <c r="J574" s="242">
        <f>I574/9.81</f>
        <v>602.03873598369012</v>
      </c>
      <c r="K574" s="241" t="s">
        <v>859</v>
      </c>
      <c r="L574" s="241"/>
      <c r="M574" s="246"/>
      <c r="N574" s="238"/>
      <c r="O574" s="248"/>
      <c r="P574" s="248"/>
      <c r="Q574" s="248"/>
      <c r="R574" s="238"/>
      <c r="S574" s="246">
        <v>15.03</v>
      </c>
      <c r="T574" s="241" t="s">
        <v>326</v>
      </c>
      <c r="U574" s="238" t="s">
        <v>44</v>
      </c>
      <c r="V574" s="238" t="s">
        <v>924</v>
      </c>
      <c r="W574" s="238"/>
      <c r="X574" s="320"/>
      <c r="Y574" s="431">
        <v>43971</v>
      </c>
      <c r="Z574" s="416">
        <f t="shared" si="231"/>
        <v>44336</v>
      </c>
      <c r="AA574" s="238"/>
      <c r="AB574" s="246">
        <v>2.5</v>
      </c>
      <c r="AC574" s="316">
        <f>(G574+AB574*2.5)*AG574</f>
        <v>743.75</v>
      </c>
      <c r="AD574" s="251">
        <v>300</v>
      </c>
      <c r="AE574" s="252">
        <v>3320</v>
      </c>
      <c r="AF574" s="254" t="s">
        <v>925</v>
      </c>
      <c r="AG574" s="254">
        <v>35</v>
      </c>
      <c r="AJ574" s="255" t="str">
        <f t="shared" si="227"/>
        <v>HL973</v>
      </c>
    </row>
    <row r="575" spans="1:36" s="319" customFormat="1" ht="11.25" customHeight="1" thickBot="1" x14ac:dyDescent="0.25">
      <c r="A575" s="1115">
        <v>1</v>
      </c>
      <c r="B575" s="1044">
        <v>292819</v>
      </c>
      <c r="C575" s="320"/>
      <c r="D575" s="916" t="s">
        <v>921</v>
      </c>
      <c r="E575" s="245">
        <v>1</v>
      </c>
      <c r="F575" s="241" t="s">
        <v>186</v>
      </c>
      <c r="G575" s="246">
        <v>15</v>
      </c>
      <c r="H575" s="245">
        <v>92</v>
      </c>
      <c r="I575" s="241" t="s">
        <v>847</v>
      </c>
      <c r="J575" s="242">
        <f>I575/9.81</f>
        <v>602.03873598369012</v>
      </c>
      <c r="K575" s="241" t="s">
        <v>859</v>
      </c>
      <c r="L575" s="241"/>
      <c r="M575" s="246"/>
      <c r="N575" s="238"/>
      <c r="O575" s="248"/>
      <c r="P575" s="248"/>
      <c r="Q575" s="248"/>
      <c r="R575" s="238"/>
      <c r="S575" s="246">
        <v>15.04</v>
      </c>
      <c r="T575" s="241" t="s">
        <v>326</v>
      </c>
      <c r="U575" s="238" t="s">
        <v>44</v>
      </c>
      <c r="V575" s="238" t="s">
        <v>926</v>
      </c>
      <c r="W575" s="238"/>
      <c r="X575" s="320"/>
      <c r="Y575" s="431">
        <v>43971</v>
      </c>
      <c r="Z575" s="416">
        <f t="shared" si="231"/>
        <v>44336</v>
      </c>
      <c r="AA575" s="238"/>
      <c r="AB575" s="246">
        <v>2.5</v>
      </c>
      <c r="AC575" s="316">
        <f>(G575+AB575*2.5)*AG575</f>
        <v>743.75</v>
      </c>
      <c r="AD575" s="251">
        <v>300</v>
      </c>
      <c r="AE575" s="252">
        <v>3320</v>
      </c>
      <c r="AF575" s="254" t="s">
        <v>927</v>
      </c>
      <c r="AG575" s="254">
        <v>35</v>
      </c>
      <c r="AJ575" s="255" t="str">
        <f t="shared" si="227"/>
        <v>HL974</v>
      </c>
    </row>
    <row r="576" spans="1:36" s="319" customFormat="1" ht="11.25" customHeight="1" thickBot="1" x14ac:dyDescent="0.25">
      <c r="A576" s="1115">
        <v>1</v>
      </c>
      <c r="B576" s="1044">
        <v>292819</v>
      </c>
      <c r="C576" s="320"/>
      <c r="D576" s="916" t="s">
        <v>921</v>
      </c>
      <c r="E576" s="245">
        <v>1</v>
      </c>
      <c r="F576" s="241" t="s">
        <v>186</v>
      </c>
      <c r="G576" s="246">
        <v>15</v>
      </c>
      <c r="H576" s="245">
        <v>92</v>
      </c>
      <c r="I576" s="241" t="s">
        <v>847</v>
      </c>
      <c r="J576" s="242">
        <f>I576/9.81</f>
        <v>602.03873598369012</v>
      </c>
      <c r="K576" s="241" t="s">
        <v>859</v>
      </c>
      <c r="L576" s="241"/>
      <c r="M576" s="246"/>
      <c r="N576" s="238"/>
      <c r="O576" s="248"/>
      <c r="P576" s="248"/>
      <c r="Q576" s="248"/>
      <c r="R576" s="238"/>
      <c r="S576" s="246">
        <v>15.03</v>
      </c>
      <c r="T576" s="241" t="s">
        <v>326</v>
      </c>
      <c r="U576" s="238" t="s">
        <v>44</v>
      </c>
      <c r="V576" s="238" t="s">
        <v>928</v>
      </c>
      <c r="W576" s="238"/>
      <c r="X576" s="320"/>
      <c r="Y576" s="431">
        <v>43971</v>
      </c>
      <c r="Z576" s="416">
        <f t="shared" si="231"/>
        <v>44336</v>
      </c>
      <c r="AA576" s="238"/>
      <c r="AB576" s="246">
        <v>2.5</v>
      </c>
      <c r="AC576" s="316">
        <f>(G576+AB576*2.5)*AG576</f>
        <v>743.75</v>
      </c>
      <c r="AD576" s="251">
        <v>300</v>
      </c>
      <c r="AE576" s="252">
        <v>3320</v>
      </c>
      <c r="AF576" s="254" t="s">
        <v>929</v>
      </c>
      <c r="AG576" s="254">
        <v>35</v>
      </c>
      <c r="AJ576" s="255" t="str">
        <f t="shared" si="227"/>
        <v>HL975</v>
      </c>
    </row>
    <row r="577" spans="1:36" s="147" customFormat="1" ht="11.25" customHeight="1" thickBot="1" x14ac:dyDescent="0.25">
      <c r="A577" s="1115">
        <v>1</v>
      </c>
      <c r="B577" s="1044">
        <v>292819</v>
      </c>
      <c r="C577" s="266" t="s">
        <v>50</v>
      </c>
      <c r="D577" s="892" t="s">
        <v>921</v>
      </c>
      <c r="E577" s="256">
        <f>SUM(E573:E576)</f>
        <v>4</v>
      </c>
      <c r="F577" s="240" t="s">
        <v>186</v>
      </c>
      <c r="G577" s="257">
        <v>15</v>
      </c>
      <c r="H577" s="258">
        <v>92</v>
      </c>
      <c r="I577" s="240" t="s">
        <v>847</v>
      </c>
      <c r="J577" s="317">
        <f>I577/9.81</f>
        <v>602.03873598369012</v>
      </c>
      <c r="K577" s="240" t="s">
        <v>859</v>
      </c>
      <c r="L577" s="240"/>
      <c r="M577" s="257"/>
      <c r="N577" s="239"/>
      <c r="O577" s="259"/>
      <c r="P577" s="259"/>
      <c r="Q577" s="259"/>
      <c r="R577" s="239"/>
      <c r="S577" s="257">
        <f>(S575+S576+S573+S574)/E577</f>
        <v>15.037500000000001</v>
      </c>
      <c r="T577" s="240" t="s">
        <v>326</v>
      </c>
      <c r="U577" s="239" t="s">
        <v>44</v>
      </c>
      <c r="V577" s="239" t="s">
        <v>930</v>
      </c>
      <c r="W577" s="239"/>
      <c r="X577" s="634">
        <v>1337</v>
      </c>
      <c r="Y577" s="431">
        <v>43971</v>
      </c>
      <c r="Z577" s="416">
        <f t="shared" si="231"/>
        <v>44336</v>
      </c>
      <c r="AA577" s="239"/>
      <c r="AB577" s="257">
        <v>2.5</v>
      </c>
      <c r="AC577" s="318"/>
      <c r="AD577" s="261"/>
      <c r="AE577" s="262"/>
      <c r="AF577" s="263"/>
      <c r="AG577" s="263"/>
      <c r="AJ577" s="255" t="str">
        <f t="shared" si="227"/>
        <v>HL972-975</v>
      </c>
    </row>
    <row r="578" spans="1:36" s="147" customFormat="1" ht="11.25" customHeight="1" thickBot="1" x14ac:dyDescent="0.25">
      <c r="A578" s="1129"/>
      <c r="B578" s="1004"/>
      <c r="C578" s="320"/>
      <c r="D578" s="905"/>
      <c r="E578" s="324"/>
      <c r="F578" s="241"/>
      <c r="G578" s="246"/>
      <c r="H578" s="245"/>
      <c r="I578" s="241"/>
      <c r="J578" s="242"/>
      <c r="K578" s="241"/>
      <c r="L578" s="241"/>
      <c r="M578" s="246"/>
      <c r="N578" s="238"/>
      <c r="O578" s="248"/>
      <c r="P578" s="248"/>
      <c r="Q578" s="248"/>
      <c r="R578" s="238"/>
      <c r="S578" s="246"/>
      <c r="T578" s="241"/>
      <c r="U578" s="238"/>
      <c r="V578" s="238"/>
      <c r="W578" s="238"/>
      <c r="X578" s="804"/>
      <c r="Y578" s="415"/>
      <c r="Z578" s="416" t="s">
        <v>38</v>
      </c>
      <c r="AA578" s="238"/>
      <c r="AB578" s="246"/>
      <c r="AC578" s="316"/>
      <c r="AD578" s="251"/>
      <c r="AE578" s="252"/>
      <c r="AF578" s="254"/>
      <c r="AG578" s="254"/>
      <c r="AJ578" s="255" t="str">
        <f t="shared" si="227"/>
        <v/>
      </c>
    </row>
    <row r="579" spans="1:36" s="170" customFormat="1" ht="11.25" customHeight="1" thickBot="1" x14ac:dyDescent="0.25">
      <c r="A579" s="1115">
        <v>1</v>
      </c>
      <c r="B579" s="1044">
        <v>292934</v>
      </c>
      <c r="C579" s="162"/>
      <c r="D579" s="913" t="s">
        <v>931</v>
      </c>
      <c r="E579" s="161">
        <v>1</v>
      </c>
      <c r="F579" s="159" t="s">
        <v>186</v>
      </c>
      <c r="G579" s="160">
        <v>10</v>
      </c>
      <c r="H579" s="161">
        <v>92</v>
      </c>
      <c r="I579" s="159" t="s">
        <v>932</v>
      </c>
      <c r="J579" s="556">
        <f>I579/9.81</f>
        <v>600.407747196738</v>
      </c>
      <c r="K579" s="159" t="s">
        <v>859</v>
      </c>
      <c r="L579" s="159"/>
      <c r="M579" s="160"/>
      <c r="N579" s="162"/>
      <c r="O579" s="163"/>
      <c r="P579" s="163"/>
      <c r="Q579" s="163"/>
      <c r="R579" s="162"/>
      <c r="S579" s="160">
        <v>10</v>
      </c>
      <c r="T579" s="159" t="s">
        <v>61</v>
      </c>
      <c r="U579" s="162" t="s">
        <v>44</v>
      </c>
      <c r="V579" s="162" t="s">
        <v>933</v>
      </c>
      <c r="W579" s="162"/>
      <c r="X579" s="162"/>
      <c r="Y579" s="418">
        <v>43641</v>
      </c>
      <c r="Z579" s="419">
        <f>Y579+366</f>
        <v>44007</v>
      </c>
      <c r="AA579" s="162"/>
      <c r="AB579" s="160">
        <v>2.5</v>
      </c>
      <c r="AC579" s="164">
        <f>(G579+AB579*2.5)*AG579</f>
        <v>568.75</v>
      </c>
      <c r="AD579" s="165">
        <v>300</v>
      </c>
      <c r="AE579" s="166">
        <v>2793</v>
      </c>
      <c r="AF579" s="557" t="s">
        <v>934</v>
      </c>
      <c r="AG579" s="557">
        <v>35</v>
      </c>
      <c r="AJ579" s="170" t="str">
        <f t="shared" si="227"/>
        <v>HL1809</v>
      </c>
    </row>
    <row r="580" spans="1:36" s="170" customFormat="1" ht="11.25" customHeight="1" thickBot="1" x14ac:dyDescent="0.25">
      <c r="A580" s="1115">
        <v>1</v>
      </c>
      <c r="B580" s="1044">
        <v>292934</v>
      </c>
      <c r="C580" s="162"/>
      <c r="D580" s="913" t="s">
        <v>931</v>
      </c>
      <c r="E580" s="161">
        <v>1</v>
      </c>
      <c r="F580" s="159" t="s">
        <v>186</v>
      </c>
      <c r="G580" s="160">
        <v>10</v>
      </c>
      <c r="H580" s="161">
        <v>92</v>
      </c>
      <c r="I580" s="159" t="s">
        <v>932</v>
      </c>
      <c r="J580" s="556">
        <f>I580/9.81</f>
        <v>600.407747196738</v>
      </c>
      <c r="K580" s="159" t="s">
        <v>859</v>
      </c>
      <c r="L580" s="159"/>
      <c r="M580" s="160"/>
      <c r="N580" s="162"/>
      <c r="O580" s="163"/>
      <c r="P580" s="163"/>
      <c r="Q580" s="163"/>
      <c r="R580" s="162"/>
      <c r="S580" s="160">
        <v>10</v>
      </c>
      <c r="T580" s="159" t="s">
        <v>61</v>
      </c>
      <c r="U580" s="162" t="s">
        <v>44</v>
      </c>
      <c r="V580" s="162" t="s">
        <v>533</v>
      </c>
      <c r="W580" s="162"/>
      <c r="X580" s="162"/>
      <c r="Y580" s="418">
        <v>43641</v>
      </c>
      <c r="Z580" s="419">
        <f t="shared" ref="Z580:Z581" si="232">Y580+366</f>
        <v>44007</v>
      </c>
      <c r="AA580" s="162"/>
      <c r="AB580" s="160">
        <v>2.5</v>
      </c>
      <c r="AC580" s="164">
        <f>(G580+AB580*2.5)*AG580</f>
        <v>568.75</v>
      </c>
      <c r="AD580" s="165">
        <v>300</v>
      </c>
      <c r="AE580" s="166">
        <v>2793</v>
      </c>
      <c r="AF580" s="557" t="s">
        <v>935</v>
      </c>
      <c r="AG580" s="557">
        <v>35</v>
      </c>
      <c r="AJ580" s="170" t="str">
        <f t="shared" si="227"/>
        <v>HL1810</v>
      </c>
    </row>
    <row r="581" spans="1:36" s="170" customFormat="1" ht="11.25" customHeight="1" thickBot="1" x14ac:dyDescent="0.25">
      <c r="A581" s="1115">
        <v>1</v>
      </c>
      <c r="B581" s="1044">
        <v>292934</v>
      </c>
      <c r="C581" s="168" t="s">
        <v>50</v>
      </c>
      <c r="D581" s="892" t="s">
        <v>931</v>
      </c>
      <c r="E581" s="821">
        <f>SUM(E579:E580)</f>
        <v>2</v>
      </c>
      <c r="F581" s="157" t="s">
        <v>186</v>
      </c>
      <c r="G581" s="822">
        <v>10</v>
      </c>
      <c r="H581" s="167">
        <v>92</v>
      </c>
      <c r="I581" s="157" t="s">
        <v>932</v>
      </c>
      <c r="J581" s="823">
        <f>I581/9.81</f>
        <v>600.407747196738</v>
      </c>
      <c r="K581" s="157" t="s">
        <v>859</v>
      </c>
      <c r="L581" s="157"/>
      <c r="M581" s="822"/>
      <c r="N581" s="168"/>
      <c r="O581" s="824"/>
      <c r="P581" s="824"/>
      <c r="Q581" s="824"/>
      <c r="R581" s="168"/>
      <c r="S581" s="822">
        <f>(S579+S580)/E581</f>
        <v>10</v>
      </c>
      <c r="T581" s="157" t="s">
        <v>61</v>
      </c>
      <c r="U581" s="168" t="s">
        <v>44</v>
      </c>
      <c r="V581" s="168" t="s">
        <v>936</v>
      </c>
      <c r="W581" s="168" t="s">
        <v>920</v>
      </c>
      <c r="X581" s="825" t="s">
        <v>931</v>
      </c>
      <c r="Y581" s="418">
        <v>43641</v>
      </c>
      <c r="Z581" s="419">
        <f t="shared" si="232"/>
        <v>44007</v>
      </c>
      <c r="AA581" s="168"/>
      <c r="AB581" s="822">
        <v>2.5</v>
      </c>
      <c r="AC581" s="826"/>
      <c r="AD581" s="827"/>
      <c r="AE581" s="828"/>
      <c r="AF581" s="832"/>
      <c r="AG581" s="832"/>
      <c r="AJ581" s="170" t="str">
        <f t="shared" si="227"/>
        <v>HL1809-1810</v>
      </c>
    </row>
    <row r="582" spans="1:36" ht="11.25" customHeight="1" thickBot="1" x14ac:dyDescent="0.25">
      <c r="A582" s="1129"/>
      <c r="B582" s="995"/>
      <c r="J582" s="242"/>
      <c r="T582" s="249"/>
      <c r="W582" s="280" t="s">
        <v>483</v>
      </c>
      <c r="Y582" s="420"/>
      <c r="Z582" s="416" t="s">
        <v>38</v>
      </c>
      <c r="AA582" s="280"/>
      <c r="AC582" s="316"/>
      <c r="AE582" s="252"/>
      <c r="AF582" s="334"/>
      <c r="AG582" s="334"/>
      <c r="AJ582" s="255" t="str">
        <f t="shared" si="227"/>
        <v/>
      </c>
    </row>
    <row r="583" spans="1:36" s="319" customFormat="1" ht="11.25" customHeight="1" thickBot="1" x14ac:dyDescent="0.25">
      <c r="A583" s="1129">
        <v>1</v>
      </c>
      <c r="B583" s="1113">
        <v>308078</v>
      </c>
      <c r="C583" s="320"/>
      <c r="D583" s="916" t="s">
        <v>937</v>
      </c>
      <c r="E583" s="245">
        <v>1</v>
      </c>
      <c r="F583" s="241" t="s">
        <v>186</v>
      </c>
      <c r="G583" s="246">
        <v>10</v>
      </c>
      <c r="H583" s="245">
        <v>92</v>
      </c>
      <c r="I583" s="241" t="s">
        <v>847</v>
      </c>
      <c r="J583" s="242">
        <f>I583/9.81</f>
        <v>602.03873598369012</v>
      </c>
      <c r="K583" s="241" t="s">
        <v>859</v>
      </c>
      <c r="L583" s="241"/>
      <c r="M583" s="246"/>
      <c r="N583" s="238"/>
      <c r="O583" s="248"/>
      <c r="P583" s="248"/>
      <c r="Q583" s="248"/>
      <c r="R583" s="238"/>
      <c r="S583" s="246">
        <v>10</v>
      </c>
      <c r="T583" s="241" t="s">
        <v>811</v>
      </c>
      <c r="U583" s="238" t="s">
        <v>44</v>
      </c>
      <c r="V583" s="238" t="s">
        <v>938</v>
      </c>
      <c r="W583" s="238"/>
      <c r="X583" s="320"/>
      <c r="Y583" s="415">
        <v>42438</v>
      </c>
      <c r="Z583" s="416">
        <f>Y583+365</f>
        <v>42803</v>
      </c>
      <c r="AA583" s="238"/>
      <c r="AB583" s="246">
        <v>2.5</v>
      </c>
      <c r="AC583" s="316">
        <f>(G583+AB583*2.5)*AG583</f>
        <v>568.75</v>
      </c>
      <c r="AD583" s="251">
        <v>300</v>
      </c>
      <c r="AE583" s="252">
        <v>2793</v>
      </c>
      <c r="AF583" s="254" t="s">
        <v>939</v>
      </c>
      <c r="AG583" s="254">
        <v>35</v>
      </c>
      <c r="AJ583" s="255" t="str">
        <f t="shared" si="227"/>
        <v>HL1040</v>
      </c>
    </row>
    <row r="584" spans="1:36" s="319" customFormat="1" ht="11.25" customHeight="1" thickBot="1" x14ac:dyDescent="0.25">
      <c r="A584" s="1129">
        <v>1</v>
      </c>
      <c r="B584" s="1113">
        <v>308078</v>
      </c>
      <c r="C584" s="320"/>
      <c r="D584" s="916" t="s">
        <v>937</v>
      </c>
      <c r="E584" s="245">
        <v>1</v>
      </c>
      <c r="F584" s="241" t="s">
        <v>186</v>
      </c>
      <c r="G584" s="246">
        <v>10</v>
      </c>
      <c r="H584" s="245">
        <v>92</v>
      </c>
      <c r="I584" s="241" t="s">
        <v>847</v>
      </c>
      <c r="J584" s="242">
        <f>I584/9.81</f>
        <v>602.03873598369012</v>
      </c>
      <c r="K584" s="241" t="s">
        <v>859</v>
      </c>
      <c r="L584" s="241"/>
      <c r="M584" s="246"/>
      <c r="N584" s="238"/>
      <c r="O584" s="248"/>
      <c r="P584" s="248"/>
      <c r="Q584" s="248"/>
      <c r="R584" s="238"/>
      <c r="S584" s="246">
        <v>10.02</v>
      </c>
      <c r="T584" s="241" t="s">
        <v>811</v>
      </c>
      <c r="U584" s="238" t="s">
        <v>44</v>
      </c>
      <c r="V584" s="238" t="s">
        <v>940</v>
      </c>
      <c r="W584" s="238"/>
      <c r="X584" s="320"/>
      <c r="Y584" s="415">
        <v>42438</v>
      </c>
      <c r="Z584" s="416">
        <f>Y584+365</f>
        <v>42803</v>
      </c>
      <c r="AA584" s="238"/>
      <c r="AB584" s="246">
        <v>2.5</v>
      </c>
      <c r="AC584" s="316">
        <f>(G584+AB584*2.5)*AG584</f>
        <v>568.75</v>
      </c>
      <c r="AD584" s="251">
        <v>300</v>
      </c>
      <c r="AE584" s="252">
        <v>2793</v>
      </c>
      <c r="AF584" s="254" t="s">
        <v>941</v>
      </c>
      <c r="AG584" s="254">
        <v>35</v>
      </c>
      <c r="AJ584" s="255" t="str">
        <f t="shared" si="227"/>
        <v>HL1041</v>
      </c>
    </row>
    <row r="585" spans="1:36" s="319" customFormat="1" ht="11.25" customHeight="1" thickBot="1" x14ac:dyDescent="0.25">
      <c r="A585" s="1129">
        <v>1</v>
      </c>
      <c r="B585" s="1113">
        <v>308078</v>
      </c>
      <c r="C585" s="320"/>
      <c r="D585" s="916" t="s">
        <v>937</v>
      </c>
      <c r="E585" s="245">
        <v>1</v>
      </c>
      <c r="F585" s="241" t="s">
        <v>186</v>
      </c>
      <c r="G585" s="246">
        <v>10</v>
      </c>
      <c r="H585" s="245">
        <v>92</v>
      </c>
      <c r="I585" s="241" t="s">
        <v>847</v>
      </c>
      <c r="J585" s="242">
        <f>I585/9.81</f>
        <v>602.03873598369012</v>
      </c>
      <c r="K585" s="241" t="s">
        <v>859</v>
      </c>
      <c r="L585" s="241"/>
      <c r="M585" s="246"/>
      <c r="N585" s="238"/>
      <c r="O585" s="248"/>
      <c r="P585" s="248"/>
      <c r="Q585" s="248"/>
      <c r="R585" s="238"/>
      <c r="S585" s="246">
        <v>9.9499999999999993</v>
      </c>
      <c r="T585" s="241" t="s">
        <v>811</v>
      </c>
      <c r="U585" s="238" t="s">
        <v>44</v>
      </c>
      <c r="V585" s="238" t="s">
        <v>942</v>
      </c>
      <c r="W585" s="238"/>
      <c r="X585" s="320"/>
      <c r="Y585" s="415">
        <v>42438</v>
      </c>
      <c r="Z585" s="416">
        <f>Y585+365</f>
        <v>42803</v>
      </c>
      <c r="AA585" s="238"/>
      <c r="AB585" s="246">
        <v>2.5</v>
      </c>
      <c r="AC585" s="316">
        <f>(G585+AB585*2.5)*AG585</f>
        <v>568.75</v>
      </c>
      <c r="AD585" s="251">
        <v>300</v>
      </c>
      <c r="AE585" s="252">
        <v>2793</v>
      </c>
      <c r="AF585" s="254" t="s">
        <v>943</v>
      </c>
      <c r="AG585" s="254">
        <v>35</v>
      </c>
      <c r="AJ585" s="255" t="str">
        <f t="shared" si="227"/>
        <v>HL1042</v>
      </c>
    </row>
    <row r="586" spans="1:36" s="319" customFormat="1" ht="11.25" customHeight="1" thickBot="1" x14ac:dyDescent="0.25">
      <c r="A586" s="1129">
        <v>1</v>
      </c>
      <c r="B586" s="1113">
        <v>308078</v>
      </c>
      <c r="C586" s="320"/>
      <c r="D586" s="916" t="s">
        <v>937</v>
      </c>
      <c r="E586" s="245">
        <v>1</v>
      </c>
      <c r="F586" s="241" t="s">
        <v>186</v>
      </c>
      <c r="G586" s="246">
        <v>10</v>
      </c>
      <c r="H586" s="245">
        <v>92</v>
      </c>
      <c r="I586" s="241" t="s">
        <v>847</v>
      </c>
      <c r="J586" s="242">
        <f>I586/9.81</f>
        <v>602.03873598369012</v>
      </c>
      <c r="K586" s="241" t="s">
        <v>859</v>
      </c>
      <c r="L586" s="241"/>
      <c r="M586" s="246"/>
      <c r="N586" s="238"/>
      <c r="O586" s="248"/>
      <c r="P586" s="248"/>
      <c r="Q586" s="248"/>
      <c r="R586" s="238"/>
      <c r="S586" s="246">
        <v>10.01</v>
      </c>
      <c r="T586" s="241" t="s">
        <v>811</v>
      </c>
      <c r="U586" s="238" t="s">
        <v>44</v>
      </c>
      <c r="V586" s="238" t="s">
        <v>944</v>
      </c>
      <c r="W586" s="238"/>
      <c r="X586" s="320"/>
      <c r="Y586" s="415">
        <v>42438</v>
      </c>
      <c r="Z586" s="416">
        <f>Y586+365</f>
        <v>42803</v>
      </c>
      <c r="AA586" s="238"/>
      <c r="AB586" s="246">
        <v>2.5</v>
      </c>
      <c r="AC586" s="316">
        <f>(G586+AB586*2.5)*AG586</f>
        <v>568.75</v>
      </c>
      <c r="AD586" s="251">
        <v>300</v>
      </c>
      <c r="AE586" s="252">
        <v>2793</v>
      </c>
      <c r="AF586" s="254" t="s">
        <v>945</v>
      </c>
      <c r="AG586" s="254">
        <v>35</v>
      </c>
      <c r="AJ586" s="255" t="str">
        <f t="shared" si="227"/>
        <v>HL1043</v>
      </c>
    </row>
    <row r="587" spans="1:36" s="147" customFormat="1" ht="11.25" customHeight="1" thickBot="1" x14ac:dyDescent="0.25">
      <c r="A587" s="1129">
        <v>1</v>
      </c>
      <c r="B587" s="1113">
        <v>308078</v>
      </c>
      <c r="C587" s="266" t="s">
        <v>50</v>
      </c>
      <c r="D587" s="892" t="s">
        <v>937</v>
      </c>
      <c r="E587" s="256">
        <f>SUM(E583:E586)</f>
        <v>4</v>
      </c>
      <c r="F587" s="240" t="s">
        <v>186</v>
      </c>
      <c r="G587" s="257">
        <v>10</v>
      </c>
      <c r="H587" s="258">
        <v>92</v>
      </c>
      <c r="I587" s="240" t="s">
        <v>847</v>
      </c>
      <c r="J587" s="317">
        <f>I587/9.81</f>
        <v>602.03873598369012</v>
      </c>
      <c r="K587" s="240" t="s">
        <v>859</v>
      </c>
      <c r="L587" s="240"/>
      <c r="M587" s="257"/>
      <c r="N587" s="239"/>
      <c r="O587" s="259"/>
      <c r="P587" s="259"/>
      <c r="Q587" s="259"/>
      <c r="R587" s="239"/>
      <c r="S587" s="257">
        <f>(S585+S586+S583+S584)/E587</f>
        <v>9.995000000000001</v>
      </c>
      <c r="T587" s="240" t="s">
        <v>811</v>
      </c>
      <c r="U587" s="239" t="s">
        <v>44</v>
      </c>
      <c r="V587" s="239" t="s">
        <v>946</v>
      </c>
      <c r="W587" s="239"/>
      <c r="X587" s="634">
        <v>1354</v>
      </c>
      <c r="Y587" s="415">
        <v>42438</v>
      </c>
      <c r="Z587" s="416">
        <f>Y587+365</f>
        <v>42803</v>
      </c>
      <c r="AA587" s="239"/>
      <c r="AB587" s="257">
        <v>2.5</v>
      </c>
      <c r="AC587" s="318"/>
      <c r="AD587" s="261"/>
      <c r="AE587" s="262"/>
      <c r="AF587" s="263"/>
      <c r="AG587" s="263"/>
      <c r="AJ587" s="255" t="str">
        <f t="shared" si="227"/>
        <v>HL1040-1043</v>
      </c>
    </row>
    <row r="588" spans="1:36" ht="11.25" customHeight="1" thickBot="1" x14ac:dyDescent="0.25">
      <c r="A588" s="1129"/>
      <c r="B588" s="995"/>
      <c r="J588" s="242"/>
      <c r="T588" s="249"/>
      <c r="Y588" s="420"/>
      <c r="Z588" s="416" t="s">
        <v>38</v>
      </c>
      <c r="AA588" s="280"/>
      <c r="AC588" s="316"/>
      <c r="AE588" s="252"/>
      <c r="AF588" s="334"/>
      <c r="AG588" s="334"/>
      <c r="AJ588" s="255" t="str">
        <f t="shared" si="227"/>
        <v/>
      </c>
    </row>
    <row r="589" spans="1:36" s="170" customFormat="1" ht="11.25" customHeight="1" thickBot="1" x14ac:dyDescent="0.25">
      <c r="A589" s="1115">
        <v>1</v>
      </c>
      <c r="B589" s="1044">
        <v>295511</v>
      </c>
      <c r="C589" s="162"/>
      <c r="D589" s="913" t="s">
        <v>947</v>
      </c>
      <c r="E589" s="161">
        <v>1</v>
      </c>
      <c r="F589" s="159" t="s">
        <v>186</v>
      </c>
      <c r="G589" s="160">
        <v>10</v>
      </c>
      <c r="H589" s="161">
        <v>92</v>
      </c>
      <c r="I589" s="159" t="s">
        <v>847</v>
      </c>
      <c r="J589" s="556">
        <f>I589/9.81</f>
        <v>602.03873598369012</v>
      </c>
      <c r="K589" s="159" t="s">
        <v>859</v>
      </c>
      <c r="L589" s="159"/>
      <c r="M589" s="160"/>
      <c r="N589" s="162"/>
      <c r="O589" s="163"/>
      <c r="P589" s="163"/>
      <c r="Q589" s="163"/>
      <c r="R589" s="162"/>
      <c r="S589" s="160">
        <v>9.9499999999999993</v>
      </c>
      <c r="T589" s="159" t="s">
        <v>61</v>
      </c>
      <c r="U589" s="162" t="s">
        <v>44</v>
      </c>
      <c r="V589" s="162" t="s">
        <v>948</v>
      </c>
      <c r="W589" s="162"/>
      <c r="X589" s="162"/>
      <c r="Y589" s="418">
        <v>42353</v>
      </c>
      <c r="Z589" s="419">
        <f>Y589+366</f>
        <v>42719</v>
      </c>
      <c r="AA589" s="162"/>
      <c r="AB589" s="160">
        <v>2.5</v>
      </c>
      <c r="AC589" s="164">
        <f>(G589+AB589*2.5)*AG589</f>
        <v>568.75</v>
      </c>
      <c r="AD589" s="165">
        <v>300</v>
      </c>
      <c r="AE589" s="166">
        <v>2793</v>
      </c>
      <c r="AF589" s="557" t="s">
        <v>949</v>
      </c>
      <c r="AG589" s="557">
        <v>35</v>
      </c>
      <c r="AJ589" s="170" t="str">
        <f t="shared" si="227"/>
        <v>HL984</v>
      </c>
    </row>
    <row r="590" spans="1:36" s="170" customFormat="1" ht="11.25" customHeight="1" thickBot="1" x14ac:dyDescent="0.25">
      <c r="A590" s="1115">
        <v>1</v>
      </c>
      <c r="B590" s="1044">
        <v>295511</v>
      </c>
      <c r="C590" s="162"/>
      <c r="D590" s="913" t="s">
        <v>947</v>
      </c>
      <c r="E590" s="161">
        <v>1</v>
      </c>
      <c r="F590" s="159" t="s">
        <v>186</v>
      </c>
      <c r="G590" s="160">
        <v>10</v>
      </c>
      <c r="H590" s="161">
        <v>92</v>
      </c>
      <c r="I590" s="159" t="s">
        <v>847</v>
      </c>
      <c r="J590" s="556">
        <f>I590/9.81</f>
        <v>602.03873598369012</v>
      </c>
      <c r="K590" s="159" t="s">
        <v>859</v>
      </c>
      <c r="L590" s="159"/>
      <c r="M590" s="160"/>
      <c r="N590" s="162"/>
      <c r="O590" s="163"/>
      <c r="P590" s="163"/>
      <c r="Q590" s="163"/>
      <c r="R590" s="162"/>
      <c r="S590" s="160">
        <v>10.029999999999999</v>
      </c>
      <c r="T590" s="159" t="s">
        <v>61</v>
      </c>
      <c r="U590" s="162" t="s">
        <v>44</v>
      </c>
      <c r="V590" s="162" t="s">
        <v>950</v>
      </c>
      <c r="W590" s="162"/>
      <c r="X590" s="162"/>
      <c r="Y590" s="418">
        <v>42353</v>
      </c>
      <c r="Z590" s="419">
        <f>Y590+366</f>
        <v>42719</v>
      </c>
      <c r="AA590" s="162"/>
      <c r="AB590" s="160">
        <v>2.5</v>
      </c>
      <c r="AC590" s="164">
        <f>(G590+AB590*2.5)*AG590</f>
        <v>568.75</v>
      </c>
      <c r="AD590" s="165">
        <v>300</v>
      </c>
      <c r="AE590" s="166">
        <v>2793</v>
      </c>
      <c r="AF590" s="557" t="s">
        <v>951</v>
      </c>
      <c r="AG590" s="557">
        <v>35</v>
      </c>
      <c r="AJ590" s="170" t="str">
        <f t="shared" si="227"/>
        <v>HL985</v>
      </c>
    </row>
    <row r="591" spans="1:36" s="170" customFormat="1" ht="11.25" customHeight="1" thickBot="1" x14ac:dyDescent="0.25">
      <c r="A591" s="1115">
        <v>1</v>
      </c>
      <c r="B591" s="1044">
        <v>295511</v>
      </c>
      <c r="C591" s="162"/>
      <c r="D591" s="913" t="s">
        <v>947</v>
      </c>
      <c r="E591" s="161">
        <v>1</v>
      </c>
      <c r="F591" s="159" t="s">
        <v>186</v>
      </c>
      <c r="G591" s="160">
        <v>10</v>
      </c>
      <c r="H591" s="161">
        <v>92</v>
      </c>
      <c r="I591" s="159" t="s">
        <v>847</v>
      </c>
      <c r="J591" s="556">
        <f>I591/9.81</f>
        <v>602.03873598369012</v>
      </c>
      <c r="K591" s="159" t="s">
        <v>859</v>
      </c>
      <c r="L591" s="159"/>
      <c r="M591" s="160"/>
      <c r="N591" s="162"/>
      <c r="O591" s="163"/>
      <c r="P591" s="163"/>
      <c r="Q591" s="163"/>
      <c r="R591" s="162"/>
      <c r="S591" s="160">
        <v>10.039999999999999</v>
      </c>
      <c r="T591" s="159" t="s">
        <v>61</v>
      </c>
      <c r="U591" s="162" t="s">
        <v>44</v>
      </c>
      <c r="V591" s="162" t="s">
        <v>952</v>
      </c>
      <c r="W591" s="162" t="s">
        <v>953</v>
      </c>
      <c r="X591" s="162"/>
      <c r="Y591" s="418">
        <v>42353</v>
      </c>
      <c r="Z591" s="419">
        <f>Y591+366</f>
        <v>42719</v>
      </c>
      <c r="AA591" s="162"/>
      <c r="AB591" s="160">
        <v>2.5</v>
      </c>
      <c r="AC591" s="164">
        <f>(G591+AB591*2.5)*AG591</f>
        <v>568.75</v>
      </c>
      <c r="AD591" s="165">
        <v>300</v>
      </c>
      <c r="AE591" s="166">
        <v>2793</v>
      </c>
      <c r="AF591" s="557" t="s">
        <v>954</v>
      </c>
      <c r="AG591" s="557">
        <v>35</v>
      </c>
      <c r="AJ591" s="170" t="str">
        <f t="shared" si="227"/>
        <v>HL986</v>
      </c>
    </row>
    <row r="592" spans="1:36" s="170" customFormat="1" ht="11.25" customHeight="1" thickBot="1" x14ac:dyDescent="0.25">
      <c r="A592" s="1115">
        <v>1</v>
      </c>
      <c r="B592" s="1044">
        <v>295511</v>
      </c>
      <c r="C592" s="162"/>
      <c r="D592" s="913" t="s">
        <v>947</v>
      </c>
      <c r="E592" s="161">
        <v>1</v>
      </c>
      <c r="F592" s="159" t="s">
        <v>186</v>
      </c>
      <c r="G592" s="160">
        <v>10</v>
      </c>
      <c r="H592" s="161">
        <v>92</v>
      </c>
      <c r="I592" s="159" t="s">
        <v>847</v>
      </c>
      <c r="J592" s="556">
        <f>I592/9.81</f>
        <v>602.03873598369012</v>
      </c>
      <c r="K592" s="159" t="s">
        <v>859</v>
      </c>
      <c r="L592" s="159"/>
      <c r="M592" s="160"/>
      <c r="N592" s="162"/>
      <c r="O592" s="163"/>
      <c r="P592" s="163"/>
      <c r="Q592" s="163"/>
      <c r="R592" s="162"/>
      <c r="S592" s="160">
        <v>9.98</v>
      </c>
      <c r="T592" s="159" t="s">
        <v>61</v>
      </c>
      <c r="U592" s="162" t="s">
        <v>44</v>
      </c>
      <c r="V592" s="162" t="s">
        <v>955</v>
      </c>
      <c r="W592" s="162"/>
      <c r="X592" s="162"/>
      <c r="Y592" s="418">
        <v>42353</v>
      </c>
      <c r="Z592" s="419">
        <f>Y592+366</f>
        <v>42719</v>
      </c>
      <c r="AA592" s="162"/>
      <c r="AB592" s="160">
        <v>2.5</v>
      </c>
      <c r="AC592" s="164">
        <f>(G592+AB592*2.5)*AG592</f>
        <v>568.75</v>
      </c>
      <c r="AD592" s="165">
        <v>300</v>
      </c>
      <c r="AE592" s="166">
        <v>2793</v>
      </c>
      <c r="AF592" s="557" t="s">
        <v>956</v>
      </c>
      <c r="AG592" s="557">
        <v>35</v>
      </c>
      <c r="AJ592" s="170" t="str">
        <f t="shared" si="227"/>
        <v>HL987</v>
      </c>
    </row>
    <row r="593" spans="1:36" s="170" customFormat="1" ht="11.25" customHeight="1" thickBot="1" x14ac:dyDescent="0.25">
      <c r="A593" s="1115">
        <v>1</v>
      </c>
      <c r="B593" s="1044">
        <v>295511</v>
      </c>
      <c r="C593" s="168" t="s">
        <v>50</v>
      </c>
      <c r="D593" s="892" t="s">
        <v>947</v>
      </c>
      <c r="E593" s="821">
        <f>SUM(E589:E592)</f>
        <v>4</v>
      </c>
      <c r="F593" s="157" t="s">
        <v>186</v>
      </c>
      <c r="G593" s="822">
        <v>10</v>
      </c>
      <c r="H593" s="167">
        <v>92</v>
      </c>
      <c r="I593" s="157" t="s">
        <v>847</v>
      </c>
      <c r="J593" s="823">
        <f>I593/9.81</f>
        <v>602.03873598369012</v>
      </c>
      <c r="K593" s="157" t="s">
        <v>859</v>
      </c>
      <c r="L593" s="157"/>
      <c r="M593" s="822"/>
      <c r="N593" s="168"/>
      <c r="O593" s="824"/>
      <c r="P593" s="824"/>
      <c r="Q593" s="824"/>
      <c r="R593" s="168"/>
      <c r="S593" s="822">
        <f>(S591+S592+S589+S590)/E593</f>
        <v>10</v>
      </c>
      <c r="T593" s="157" t="s">
        <v>61</v>
      </c>
      <c r="U593" s="168" t="s">
        <v>44</v>
      </c>
      <c r="V593" s="168" t="s">
        <v>957</v>
      </c>
      <c r="W593" s="168" t="s">
        <v>958</v>
      </c>
      <c r="X593" s="825">
        <v>1340</v>
      </c>
      <c r="Y593" s="418">
        <v>42353</v>
      </c>
      <c r="Z593" s="419">
        <f>Y593+366</f>
        <v>42719</v>
      </c>
      <c r="AA593" s="168"/>
      <c r="AB593" s="822">
        <v>2.5</v>
      </c>
      <c r="AC593" s="826"/>
      <c r="AD593" s="827"/>
      <c r="AE593" s="828"/>
      <c r="AF593" s="832"/>
      <c r="AG593" s="832"/>
      <c r="AJ593" s="170" t="str">
        <f t="shared" si="227"/>
        <v>HL984-987</v>
      </c>
    </row>
    <row r="594" spans="1:36" ht="11.25" customHeight="1" thickBot="1" x14ac:dyDescent="0.25">
      <c r="A594" s="1129"/>
      <c r="B594" s="995"/>
      <c r="C594" s="238"/>
      <c r="D594" s="916"/>
      <c r="E594" s="245"/>
      <c r="F594" s="241"/>
      <c r="G594" s="246"/>
      <c r="H594" s="245"/>
      <c r="I594" s="241"/>
      <c r="J594" s="242"/>
      <c r="K594" s="241"/>
      <c r="L594" s="241"/>
      <c r="M594" s="246"/>
      <c r="N594" s="238"/>
      <c r="O594" s="248"/>
      <c r="P594" s="248"/>
      <c r="Q594" s="248"/>
      <c r="R594" s="238"/>
      <c r="S594" s="246"/>
      <c r="T594" s="241"/>
      <c r="U594" s="238"/>
      <c r="V594" s="238"/>
      <c r="W594" s="238"/>
      <c r="X594" s="315"/>
      <c r="Y594" s="415"/>
      <c r="Z594" s="416" t="s">
        <v>38</v>
      </c>
      <c r="AA594" s="238"/>
      <c r="AB594" s="246"/>
      <c r="AC594" s="316"/>
      <c r="AD594" s="251"/>
      <c r="AE594" s="252"/>
      <c r="AF594" s="245"/>
      <c r="AG594" s="245"/>
      <c r="AJ594" s="255" t="str">
        <f t="shared" si="227"/>
        <v/>
      </c>
    </row>
    <row r="595" spans="1:36" ht="11.25" customHeight="1" thickBot="1" x14ac:dyDescent="0.25">
      <c r="A595" s="1129">
        <v>1</v>
      </c>
      <c r="B595" s="1128" t="s">
        <v>326</v>
      </c>
      <c r="C595" s="238"/>
      <c r="D595" s="904" t="s">
        <v>959</v>
      </c>
      <c r="E595" s="245">
        <v>1</v>
      </c>
      <c r="F595" s="241" t="s">
        <v>186</v>
      </c>
      <c r="G595" s="246">
        <v>10</v>
      </c>
      <c r="H595" s="245">
        <v>92</v>
      </c>
      <c r="I595" s="241" t="s">
        <v>847</v>
      </c>
      <c r="J595" s="242">
        <f>I595/9.81</f>
        <v>602.03873598369012</v>
      </c>
      <c r="K595" s="241" t="s">
        <v>859</v>
      </c>
      <c r="L595" s="241"/>
      <c r="M595" s="246"/>
      <c r="N595" s="238"/>
      <c r="O595" s="248"/>
      <c r="P595" s="248"/>
      <c r="Q595" s="248"/>
      <c r="R595" s="238"/>
      <c r="S595" s="246">
        <v>10.14</v>
      </c>
      <c r="T595" s="241" t="s">
        <v>326</v>
      </c>
      <c r="U595" s="238" t="s">
        <v>44</v>
      </c>
      <c r="V595" s="238" t="s">
        <v>960</v>
      </c>
      <c r="W595" s="238"/>
      <c r="X595" s="238"/>
      <c r="Y595" s="431">
        <v>43971</v>
      </c>
      <c r="Z595" s="416">
        <f t="shared" ref="Z595:Z599" si="233">Y595+365</f>
        <v>44336</v>
      </c>
      <c r="AA595" s="238"/>
      <c r="AB595" s="246">
        <v>2.5</v>
      </c>
      <c r="AC595" s="316">
        <f>(G595+AB595*2.5)*AG595</f>
        <v>568.75</v>
      </c>
      <c r="AD595" s="251">
        <v>287.5</v>
      </c>
      <c r="AE595" s="252">
        <v>2485</v>
      </c>
      <c r="AF595" s="254" t="s">
        <v>961</v>
      </c>
      <c r="AG595" s="254">
        <v>35</v>
      </c>
      <c r="AJ595" s="255" t="str">
        <f t="shared" si="227"/>
        <v>HL1283</v>
      </c>
    </row>
    <row r="596" spans="1:36" ht="11.25" customHeight="1" thickBot="1" x14ac:dyDescent="0.25">
      <c r="A596" s="1129">
        <v>1</v>
      </c>
      <c r="B596" s="1128" t="s">
        <v>326</v>
      </c>
      <c r="C596" s="238"/>
      <c r="D596" s="904" t="s">
        <v>959</v>
      </c>
      <c r="E596" s="245">
        <v>1</v>
      </c>
      <c r="F596" s="241" t="s">
        <v>186</v>
      </c>
      <c r="G596" s="246">
        <v>10</v>
      </c>
      <c r="H596" s="245">
        <v>92</v>
      </c>
      <c r="I596" s="241" t="s">
        <v>847</v>
      </c>
      <c r="J596" s="242">
        <f>I596/9.81</f>
        <v>602.03873598369012</v>
      </c>
      <c r="K596" s="241" t="s">
        <v>859</v>
      </c>
      <c r="L596" s="241"/>
      <c r="M596" s="246"/>
      <c r="N596" s="238"/>
      <c r="O596" s="248"/>
      <c r="P596" s="248"/>
      <c r="Q596" s="248"/>
      <c r="R596" s="238"/>
      <c r="S596" s="246">
        <v>10.11</v>
      </c>
      <c r="T596" s="241" t="s">
        <v>326</v>
      </c>
      <c r="U596" s="238" t="s">
        <v>44</v>
      </c>
      <c r="V596" s="238" t="s">
        <v>962</v>
      </c>
      <c r="W596" s="238"/>
      <c r="X596" s="238"/>
      <c r="Y596" s="431">
        <v>43971</v>
      </c>
      <c r="Z596" s="416">
        <f t="shared" si="233"/>
        <v>44336</v>
      </c>
      <c r="AA596" s="238"/>
      <c r="AB596" s="246">
        <v>2.5</v>
      </c>
      <c r="AC596" s="316">
        <f>(G596+AB596*2.5)*AG596</f>
        <v>568.75</v>
      </c>
      <c r="AD596" s="251">
        <v>287.5</v>
      </c>
      <c r="AE596" s="252">
        <v>2485</v>
      </c>
      <c r="AF596" s="254" t="s">
        <v>963</v>
      </c>
      <c r="AG596" s="254">
        <v>35</v>
      </c>
      <c r="AJ596" s="255" t="str">
        <f t="shared" si="227"/>
        <v>HL1284</v>
      </c>
    </row>
    <row r="597" spans="1:36" ht="11.25" customHeight="1" thickBot="1" x14ac:dyDescent="0.25">
      <c r="A597" s="1129">
        <v>1</v>
      </c>
      <c r="B597" s="1128" t="s">
        <v>326</v>
      </c>
      <c r="C597" s="238"/>
      <c r="D597" s="904" t="s">
        <v>959</v>
      </c>
      <c r="E597" s="245">
        <v>1</v>
      </c>
      <c r="F597" s="241" t="s">
        <v>186</v>
      </c>
      <c r="G597" s="246">
        <v>10</v>
      </c>
      <c r="H597" s="245">
        <v>92</v>
      </c>
      <c r="I597" s="241" t="s">
        <v>847</v>
      </c>
      <c r="J597" s="242">
        <f>I597/9.81</f>
        <v>602.03873598369012</v>
      </c>
      <c r="K597" s="241" t="s">
        <v>859</v>
      </c>
      <c r="L597" s="241"/>
      <c r="M597" s="246"/>
      <c r="N597" s="238"/>
      <c r="O597" s="248"/>
      <c r="P597" s="248"/>
      <c r="Q597" s="248"/>
      <c r="R597" s="238"/>
      <c r="S597" s="246">
        <v>10.09</v>
      </c>
      <c r="T597" s="241" t="s">
        <v>326</v>
      </c>
      <c r="U597" s="238" t="s">
        <v>44</v>
      </c>
      <c r="V597" s="238" t="s">
        <v>964</v>
      </c>
      <c r="W597" s="238"/>
      <c r="X597" s="238"/>
      <c r="Y597" s="431">
        <v>43971</v>
      </c>
      <c r="Z597" s="416">
        <f t="shared" si="233"/>
        <v>44336</v>
      </c>
      <c r="AA597" s="238"/>
      <c r="AB597" s="246">
        <v>2.5</v>
      </c>
      <c r="AC597" s="316">
        <f>(G597+AB597*2.5)*AG597</f>
        <v>568.75</v>
      </c>
      <c r="AD597" s="251">
        <v>287.5</v>
      </c>
      <c r="AE597" s="252">
        <v>2485</v>
      </c>
      <c r="AF597" s="254" t="s">
        <v>965</v>
      </c>
      <c r="AG597" s="254">
        <v>35</v>
      </c>
      <c r="AJ597" s="255" t="str">
        <f t="shared" si="227"/>
        <v>HL1285</v>
      </c>
    </row>
    <row r="598" spans="1:36" ht="11.25" customHeight="1" thickBot="1" x14ac:dyDescent="0.25">
      <c r="A598" s="1129">
        <v>1</v>
      </c>
      <c r="B598" s="1128" t="s">
        <v>326</v>
      </c>
      <c r="C598" s="238"/>
      <c r="D598" s="904" t="s">
        <v>959</v>
      </c>
      <c r="E598" s="245">
        <v>1</v>
      </c>
      <c r="F598" s="241" t="s">
        <v>186</v>
      </c>
      <c r="G598" s="246">
        <v>10</v>
      </c>
      <c r="H598" s="245">
        <v>92</v>
      </c>
      <c r="I598" s="241" t="s">
        <v>847</v>
      </c>
      <c r="J598" s="242">
        <f>I598/9.81</f>
        <v>602.03873598369012</v>
      </c>
      <c r="K598" s="241" t="s">
        <v>859</v>
      </c>
      <c r="L598" s="241"/>
      <c r="M598" s="246"/>
      <c r="N598" s="238"/>
      <c r="O598" s="248"/>
      <c r="P598" s="248"/>
      <c r="Q598" s="248"/>
      <c r="R598" s="238"/>
      <c r="S598" s="246">
        <v>10.1</v>
      </c>
      <c r="T598" s="241" t="s">
        <v>326</v>
      </c>
      <c r="U598" s="238" t="s">
        <v>44</v>
      </c>
      <c r="V598" s="238" t="s">
        <v>966</v>
      </c>
      <c r="W598" s="238"/>
      <c r="X598" s="238"/>
      <c r="Y598" s="431">
        <v>43971</v>
      </c>
      <c r="Z598" s="416">
        <f t="shared" si="233"/>
        <v>44336</v>
      </c>
      <c r="AA598" s="238"/>
      <c r="AB598" s="246">
        <v>2.5</v>
      </c>
      <c r="AC598" s="316">
        <f>(G598+AB598*2.5)*AG598</f>
        <v>568.75</v>
      </c>
      <c r="AD598" s="251">
        <v>287.5</v>
      </c>
      <c r="AE598" s="252">
        <v>2485</v>
      </c>
      <c r="AF598" s="254" t="s">
        <v>967</v>
      </c>
      <c r="AG598" s="254">
        <v>35</v>
      </c>
      <c r="AJ598" s="255" t="str">
        <f t="shared" si="227"/>
        <v>HL1286</v>
      </c>
    </row>
    <row r="599" spans="1:36" s="147" customFormat="1" ht="11.25" customHeight="1" thickBot="1" x14ac:dyDescent="0.25">
      <c r="A599" s="1129">
        <v>1</v>
      </c>
      <c r="B599" s="1128" t="s">
        <v>326</v>
      </c>
      <c r="C599" s="266" t="s">
        <v>50</v>
      </c>
      <c r="D599" s="892" t="s">
        <v>959</v>
      </c>
      <c r="E599" s="256">
        <f>SUM(E595:E598)</f>
        <v>4</v>
      </c>
      <c r="F599" s="240" t="s">
        <v>186</v>
      </c>
      <c r="G599" s="257">
        <v>10</v>
      </c>
      <c r="H599" s="258">
        <v>92</v>
      </c>
      <c r="I599" s="240" t="s">
        <v>847</v>
      </c>
      <c r="J599" s="317">
        <f>I599/9.81</f>
        <v>602.03873598369012</v>
      </c>
      <c r="K599" s="240" t="s">
        <v>859</v>
      </c>
      <c r="L599" s="240"/>
      <c r="M599" s="257"/>
      <c r="N599" s="239"/>
      <c r="O599" s="259"/>
      <c r="P599" s="259"/>
      <c r="Q599" s="259"/>
      <c r="R599" s="239"/>
      <c r="S599" s="257">
        <f>(S597+S598+S595+S596)/E599</f>
        <v>10.11</v>
      </c>
      <c r="T599" s="240" t="s">
        <v>326</v>
      </c>
      <c r="U599" s="239" t="s">
        <v>44</v>
      </c>
      <c r="V599" s="239" t="s">
        <v>968</v>
      </c>
      <c r="W599" s="239"/>
      <c r="X599" s="634" t="s">
        <v>959</v>
      </c>
      <c r="Y599" s="431">
        <v>43971</v>
      </c>
      <c r="Z599" s="416">
        <f t="shared" si="233"/>
        <v>44336</v>
      </c>
      <c r="AA599" s="239"/>
      <c r="AB599" s="257">
        <v>2.5</v>
      </c>
      <c r="AC599" s="318"/>
      <c r="AD599" s="261"/>
      <c r="AE599" s="262"/>
      <c r="AF599" s="263"/>
      <c r="AG599" s="263"/>
      <c r="AJ599" s="255" t="str">
        <f t="shared" ref="AJ599:AJ686" si="234">CONCATENATE(U599,AK599,V599)</f>
        <v>HL1283-1286</v>
      </c>
    </row>
    <row r="600" spans="1:36" s="147" customFormat="1" ht="11.25" customHeight="1" thickBot="1" x14ac:dyDescent="0.25">
      <c r="A600" s="1129"/>
      <c r="B600" s="1004"/>
      <c r="C600" s="320"/>
      <c r="D600" s="905"/>
      <c r="E600" s="324"/>
      <c r="F600" s="241"/>
      <c r="G600" s="246"/>
      <c r="H600" s="245"/>
      <c r="I600" s="241"/>
      <c r="J600" s="242"/>
      <c r="K600" s="241"/>
      <c r="L600" s="241"/>
      <c r="M600" s="246"/>
      <c r="N600" s="238"/>
      <c r="O600" s="248"/>
      <c r="P600" s="248"/>
      <c r="Q600" s="248"/>
      <c r="R600" s="238"/>
      <c r="S600" s="246"/>
      <c r="T600" s="241"/>
      <c r="U600" s="238"/>
      <c r="V600" s="238"/>
      <c r="W600" s="238"/>
      <c r="X600" s="804"/>
      <c r="Y600" s="415"/>
      <c r="Z600" s="416" t="s">
        <v>38</v>
      </c>
      <c r="AA600" s="238"/>
      <c r="AB600" s="246"/>
      <c r="AC600" s="316"/>
      <c r="AD600" s="251"/>
      <c r="AE600" s="252"/>
      <c r="AF600" s="254"/>
      <c r="AG600" s="254"/>
      <c r="AJ600" s="255"/>
    </row>
    <row r="601" spans="1:36" ht="11.25" customHeight="1" thickBot="1" x14ac:dyDescent="0.25">
      <c r="A601" s="1115">
        <v>1</v>
      </c>
      <c r="B601" s="1044">
        <v>295269</v>
      </c>
      <c r="C601" s="238"/>
      <c r="D601" s="904" t="s">
        <v>969</v>
      </c>
      <c r="E601" s="245">
        <v>1</v>
      </c>
      <c r="F601" s="241" t="s">
        <v>186</v>
      </c>
      <c r="G601" s="246">
        <v>40</v>
      </c>
      <c r="H601" s="245">
        <v>90</v>
      </c>
      <c r="I601" s="241" t="s">
        <v>970</v>
      </c>
      <c r="J601" s="247">
        <f>I601/9.81</f>
        <v>659.02140672782866</v>
      </c>
      <c r="K601" s="241" t="s">
        <v>971</v>
      </c>
      <c r="L601" s="241"/>
      <c r="M601" s="246"/>
      <c r="N601" s="238"/>
      <c r="O601" s="248"/>
      <c r="P601" s="248"/>
      <c r="Q601" s="248"/>
      <c r="R601" s="238"/>
      <c r="S601" s="246">
        <v>40.07</v>
      </c>
      <c r="T601" s="241" t="s">
        <v>61</v>
      </c>
      <c r="U601" s="238" t="s">
        <v>44</v>
      </c>
      <c r="V601" s="238" t="s">
        <v>737</v>
      </c>
      <c r="W601" s="238" t="s">
        <v>972</v>
      </c>
      <c r="X601" s="238"/>
      <c r="Y601" s="415">
        <v>43944</v>
      </c>
      <c r="Z601" s="417">
        <f>Y601+366</f>
        <v>44310</v>
      </c>
      <c r="AA601" s="238"/>
      <c r="AB601" s="246">
        <v>2.5</v>
      </c>
      <c r="AC601" s="250">
        <f>(G601+AB601*2.5)*AG601</f>
        <v>1595.625</v>
      </c>
      <c r="AD601" s="251">
        <v>250</v>
      </c>
      <c r="AE601" s="252">
        <v>4300</v>
      </c>
      <c r="AF601" s="254" t="s">
        <v>973</v>
      </c>
      <c r="AG601" s="254">
        <v>34.5</v>
      </c>
      <c r="AJ601" s="255" t="str">
        <f>CONCATENATE(U601,AK601,V601)</f>
        <v>HL1363</v>
      </c>
    </row>
    <row r="602" spans="1:36" ht="11.25" customHeight="1" thickBot="1" x14ac:dyDescent="0.25">
      <c r="A602" s="1115">
        <v>1</v>
      </c>
      <c r="B602" s="1044">
        <v>295269</v>
      </c>
      <c r="C602" s="238"/>
      <c r="D602" s="904" t="s">
        <v>969</v>
      </c>
      <c r="E602" s="245">
        <v>1</v>
      </c>
      <c r="F602" s="241" t="s">
        <v>186</v>
      </c>
      <c r="G602" s="246">
        <v>40</v>
      </c>
      <c r="H602" s="245">
        <v>90</v>
      </c>
      <c r="I602" s="241" t="s">
        <v>970</v>
      </c>
      <c r="J602" s="247">
        <f>I602/9.81</f>
        <v>659.02140672782866</v>
      </c>
      <c r="K602" s="241" t="s">
        <v>971</v>
      </c>
      <c r="L602" s="241"/>
      <c r="M602" s="246"/>
      <c r="N602" s="238"/>
      <c r="O602" s="248"/>
      <c r="P602" s="248"/>
      <c r="Q602" s="248"/>
      <c r="R602" s="238"/>
      <c r="S602" s="246">
        <v>40.07</v>
      </c>
      <c r="T602" s="241" t="s">
        <v>61</v>
      </c>
      <c r="U602" s="238" t="s">
        <v>44</v>
      </c>
      <c r="V602" s="238" t="s">
        <v>974</v>
      </c>
      <c r="W602" s="238" t="s">
        <v>972</v>
      </c>
      <c r="X602" s="238"/>
      <c r="Y602" s="415">
        <v>43944</v>
      </c>
      <c r="Z602" s="417">
        <f>Y602+366</f>
        <v>44310</v>
      </c>
      <c r="AA602" s="238"/>
      <c r="AB602" s="246">
        <v>2.5</v>
      </c>
      <c r="AC602" s="250">
        <f>(G602+AB602*2.5)*AG602</f>
        <v>1595.625</v>
      </c>
      <c r="AD602" s="251">
        <v>250</v>
      </c>
      <c r="AE602" s="252">
        <v>4300</v>
      </c>
      <c r="AF602" s="254" t="s">
        <v>973</v>
      </c>
      <c r="AG602" s="254">
        <v>34.5</v>
      </c>
      <c r="AJ602" s="255" t="str">
        <f>CONCATENATE(U602,AK602,V602)</f>
        <v>HL1364</v>
      </c>
    </row>
    <row r="603" spans="1:36" ht="11.25" customHeight="1" thickBot="1" x14ac:dyDescent="0.25">
      <c r="A603" s="1115">
        <v>1</v>
      </c>
      <c r="B603" s="1044">
        <v>295269</v>
      </c>
      <c r="C603" s="238"/>
      <c r="D603" s="904" t="s">
        <v>969</v>
      </c>
      <c r="E603" s="245">
        <v>1</v>
      </c>
      <c r="F603" s="241" t="s">
        <v>186</v>
      </c>
      <c r="G603" s="246">
        <v>40</v>
      </c>
      <c r="H603" s="245">
        <v>90</v>
      </c>
      <c r="I603" s="241" t="s">
        <v>970</v>
      </c>
      <c r="J603" s="242">
        <f>I603/9.81</f>
        <v>659.02140672782866</v>
      </c>
      <c r="K603" s="241" t="s">
        <v>971</v>
      </c>
      <c r="L603" s="241"/>
      <c r="M603" s="246"/>
      <c r="N603" s="238"/>
      <c r="O603" s="248"/>
      <c r="P603" s="248"/>
      <c r="Q603" s="248"/>
      <c r="R603" s="238"/>
      <c r="S603" s="246">
        <v>40.03</v>
      </c>
      <c r="T603" s="241" t="s">
        <v>61</v>
      </c>
      <c r="U603" s="238" t="s">
        <v>44</v>
      </c>
      <c r="V603" s="238" t="s">
        <v>975</v>
      </c>
      <c r="W603" s="238" t="s">
        <v>972</v>
      </c>
      <c r="X603" s="801"/>
      <c r="Y603" s="415">
        <v>43731</v>
      </c>
      <c r="Z603" s="416">
        <f>Y603+366</f>
        <v>44097</v>
      </c>
      <c r="AA603" s="238"/>
      <c r="AB603" s="246">
        <v>2.5</v>
      </c>
      <c r="AC603" s="316">
        <f>(G603+AB603*2.5)*AG603</f>
        <v>1595.625</v>
      </c>
      <c r="AD603" s="251">
        <v>250</v>
      </c>
      <c r="AE603" s="252">
        <v>4300</v>
      </c>
      <c r="AF603" s="254" t="s">
        <v>973</v>
      </c>
      <c r="AG603" s="254">
        <v>34.5</v>
      </c>
      <c r="AJ603" s="255" t="str">
        <f>CONCATENATE(U603,AK603,V603)</f>
        <v>HL1365</v>
      </c>
    </row>
    <row r="604" spans="1:36" ht="11.25" customHeight="1" thickBot="1" x14ac:dyDescent="0.25">
      <c r="A604" s="1115">
        <v>1</v>
      </c>
      <c r="B604" s="1044">
        <v>295269</v>
      </c>
      <c r="C604" s="238"/>
      <c r="D604" s="904" t="s">
        <v>969</v>
      </c>
      <c r="E604" s="245">
        <v>1</v>
      </c>
      <c r="F604" s="241" t="s">
        <v>186</v>
      </c>
      <c r="G604" s="246">
        <v>40</v>
      </c>
      <c r="H604" s="245">
        <v>90</v>
      </c>
      <c r="I604" s="241" t="s">
        <v>970</v>
      </c>
      <c r="J604" s="242">
        <f>I604/9.81</f>
        <v>659.02140672782866</v>
      </c>
      <c r="K604" s="241" t="s">
        <v>971</v>
      </c>
      <c r="L604" s="241"/>
      <c r="M604" s="246"/>
      <c r="N604" s="238"/>
      <c r="O604" s="248"/>
      <c r="P604" s="248"/>
      <c r="Q604" s="248"/>
      <c r="R604" s="238"/>
      <c r="S604" s="246">
        <v>40.03</v>
      </c>
      <c r="T604" s="241" t="s">
        <v>61</v>
      </c>
      <c r="U604" s="238" t="s">
        <v>44</v>
      </c>
      <c r="V604" s="238" t="s">
        <v>976</v>
      </c>
      <c r="W604" s="238"/>
      <c r="X604" s="238"/>
      <c r="Y604" s="415">
        <v>43731</v>
      </c>
      <c r="Z604" s="416">
        <f>Y604+366</f>
        <v>44097</v>
      </c>
      <c r="AA604" s="238"/>
      <c r="AB604" s="246">
        <v>2.5</v>
      </c>
      <c r="AC604" s="316">
        <f>(G604+AB604*2.5)*AG604</f>
        <v>1595.625</v>
      </c>
      <c r="AD604" s="251">
        <v>250</v>
      </c>
      <c r="AE604" s="252">
        <v>4300</v>
      </c>
      <c r="AF604" s="254" t="s">
        <v>973</v>
      </c>
      <c r="AG604" s="254">
        <v>34.5</v>
      </c>
      <c r="AJ604" s="255" t="str">
        <f>CONCATENATE(U604,AK604,V604)</f>
        <v>HL1366</v>
      </c>
    </row>
    <row r="605" spans="1:36" ht="11.25" customHeight="1" thickBot="1" x14ac:dyDescent="0.25">
      <c r="A605" s="1115">
        <v>1</v>
      </c>
      <c r="B605" s="1044">
        <v>295269</v>
      </c>
      <c r="C605" s="266" t="s">
        <v>50</v>
      </c>
      <c r="D605" s="892" t="s">
        <v>969</v>
      </c>
      <c r="E605" s="256">
        <f>SUM(E601:E604)</f>
        <v>4</v>
      </c>
      <c r="F605" s="240" t="s">
        <v>186</v>
      </c>
      <c r="G605" s="257">
        <f>SUM(G601:G604)/E605</f>
        <v>40</v>
      </c>
      <c r="H605" s="258">
        <v>90</v>
      </c>
      <c r="I605" s="240" t="s">
        <v>970</v>
      </c>
      <c r="J605" s="317">
        <f>I605/9.81</f>
        <v>659.02140672782866</v>
      </c>
      <c r="K605" s="240" t="s">
        <v>971</v>
      </c>
      <c r="L605" s="240"/>
      <c r="M605" s="257"/>
      <c r="N605" s="239"/>
      <c r="O605" s="259"/>
      <c r="P605" s="259"/>
      <c r="Q605" s="259"/>
      <c r="R605" s="239"/>
      <c r="S605" s="257">
        <f>SUM(S601:S604)/E605</f>
        <v>40.049999999999997</v>
      </c>
      <c r="T605" s="240" t="s">
        <v>61</v>
      </c>
      <c r="U605" s="239" t="s">
        <v>44</v>
      </c>
      <c r="V605" s="239" t="s">
        <v>977</v>
      </c>
      <c r="W605" s="239" t="s">
        <v>978</v>
      </c>
      <c r="X605" s="634" t="s">
        <v>969</v>
      </c>
      <c r="Y605" s="415">
        <v>43731</v>
      </c>
      <c r="Z605" s="416">
        <f>Y605+366</f>
        <v>44097</v>
      </c>
      <c r="AA605" s="239"/>
      <c r="AB605" s="257">
        <v>2.5</v>
      </c>
      <c r="AC605" s="318"/>
      <c r="AD605" s="261"/>
      <c r="AE605" s="262"/>
      <c r="AF605" s="263"/>
      <c r="AG605" s="263"/>
      <c r="AJ605" s="255" t="str">
        <f>CONCATENATE(U605,AK605,V605)</f>
        <v>HL1363-1366</v>
      </c>
    </row>
    <row r="606" spans="1:36" ht="11.25" customHeight="1" thickBot="1" x14ac:dyDescent="0.25">
      <c r="A606" s="1129"/>
      <c r="B606" s="995"/>
      <c r="C606" s="320"/>
      <c r="D606" s="945"/>
      <c r="E606" s="324"/>
      <c r="F606" s="241"/>
      <c r="G606" s="246"/>
      <c r="H606" s="245"/>
      <c r="I606" s="241"/>
      <c r="J606" s="242"/>
      <c r="K606" s="241"/>
      <c r="L606" s="241"/>
      <c r="M606" s="246"/>
      <c r="N606" s="238"/>
      <c r="O606" s="248"/>
      <c r="P606" s="248"/>
      <c r="Q606" s="248"/>
      <c r="R606" s="238"/>
      <c r="S606" s="246"/>
      <c r="T606" s="241"/>
      <c r="U606" s="238"/>
      <c r="V606" s="238"/>
      <c r="W606" s="238"/>
      <c r="X606" s="804"/>
      <c r="Y606" s="415"/>
      <c r="Z606" s="416" t="s">
        <v>38</v>
      </c>
      <c r="AA606" s="238"/>
      <c r="AB606" s="246"/>
      <c r="AC606" s="316"/>
      <c r="AD606" s="251"/>
      <c r="AE606" s="252"/>
      <c r="AF606" s="254"/>
      <c r="AG606" s="254"/>
    </row>
    <row r="607" spans="1:36" s="958" customFormat="1" ht="11.25" customHeight="1" thickBot="1" x14ac:dyDescent="0.35">
      <c r="A607" s="1115">
        <v>1</v>
      </c>
      <c r="B607" s="1122">
        <v>313406</v>
      </c>
      <c r="C607" s="946"/>
      <c r="D607" s="947" t="s">
        <v>979</v>
      </c>
      <c r="E607" s="948">
        <v>1</v>
      </c>
      <c r="F607" s="947" t="s">
        <v>186</v>
      </c>
      <c r="G607" s="949">
        <v>20</v>
      </c>
      <c r="H607" s="948">
        <v>90</v>
      </c>
      <c r="I607" s="947" t="s">
        <v>980</v>
      </c>
      <c r="J607" s="950">
        <f>I607/9.81</f>
        <v>610.60142711518859</v>
      </c>
      <c r="K607" s="947" t="s">
        <v>981</v>
      </c>
      <c r="L607" s="947"/>
      <c r="M607" s="949"/>
      <c r="N607" s="946"/>
      <c r="O607" s="951"/>
      <c r="P607" s="951"/>
      <c r="Q607" s="951"/>
      <c r="R607" s="946"/>
      <c r="S607" s="949">
        <v>20</v>
      </c>
      <c r="T607" s="947" t="s">
        <v>61</v>
      </c>
      <c r="U607" s="946" t="s">
        <v>44</v>
      </c>
      <c r="V607" s="946" t="s">
        <v>417</v>
      </c>
      <c r="W607" s="946"/>
      <c r="X607" s="946"/>
      <c r="Y607" s="952" t="s">
        <v>47</v>
      </c>
      <c r="Z607" s="953" t="e">
        <f>Y607+366</f>
        <v>#VALUE!</v>
      </c>
      <c r="AA607" s="946"/>
      <c r="AB607" s="949">
        <v>3</v>
      </c>
      <c r="AC607" s="954">
        <f>(G607+AB607*2.5)*AG607</f>
        <v>1024.375</v>
      </c>
      <c r="AD607" s="955">
        <v>300</v>
      </c>
      <c r="AE607" s="956">
        <v>2850</v>
      </c>
      <c r="AF607" s="957" t="s">
        <v>982</v>
      </c>
      <c r="AG607" s="957">
        <v>37.25</v>
      </c>
      <c r="AJ607" s="958" t="str">
        <f>CONCATENATE(U607,AK607,V607)</f>
        <v>HL2452</v>
      </c>
    </row>
    <row r="608" spans="1:36" s="958" customFormat="1" ht="11.25" customHeight="1" thickBot="1" x14ac:dyDescent="0.35">
      <c r="A608" s="1115">
        <v>1</v>
      </c>
      <c r="B608" s="1122">
        <v>313406</v>
      </c>
      <c r="C608" s="946"/>
      <c r="D608" s="947" t="s">
        <v>979</v>
      </c>
      <c r="E608" s="948">
        <v>1</v>
      </c>
      <c r="F608" s="947" t="s">
        <v>186</v>
      </c>
      <c r="G608" s="949">
        <v>20</v>
      </c>
      <c r="H608" s="948">
        <v>90</v>
      </c>
      <c r="I608" s="947" t="s">
        <v>980</v>
      </c>
      <c r="J608" s="950">
        <f>I608/9.81</f>
        <v>610.60142711518859</v>
      </c>
      <c r="K608" s="947" t="s">
        <v>981</v>
      </c>
      <c r="L608" s="947"/>
      <c r="M608" s="949"/>
      <c r="N608" s="946"/>
      <c r="O608" s="951"/>
      <c r="P608" s="951"/>
      <c r="Q608" s="951"/>
      <c r="R608" s="946"/>
      <c r="S608" s="949">
        <v>20</v>
      </c>
      <c r="T608" s="947" t="s">
        <v>61</v>
      </c>
      <c r="U608" s="946" t="s">
        <v>44</v>
      </c>
      <c r="V608" s="946" t="s">
        <v>983</v>
      </c>
      <c r="W608" s="946"/>
      <c r="X608" s="946"/>
      <c r="Y608" s="952" t="s">
        <v>47</v>
      </c>
      <c r="Z608" s="953" t="e">
        <f>Y608+366</f>
        <v>#VALUE!</v>
      </c>
      <c r="AA608" s="946"/>
      <c r="AB608" s="949">
        <v>3</v>
      </c>
      <c r="AC608" s="954">
        <f>(G608+AB608*2.5)*AG608</f>
        <v>1024.375</v>
      </c>
      <c r="AD608" s="955">
        <v>300</v>
      </c>
      <c r="AE608" s="956">
        <v>2850</v>
      </c>
      <c r="AF608" s="957" t="s">
        <v>984</v>
      </c>
      <c r="AG608" s="957">
        <v>37.25</v>
      </c>
      <c r="AJ608" s="958" t="str">
        <f>CONCATENATE(U608,AK608,V608)</f>
        <v>HL2453</v>
      </c>
    </row>
    <row r="609" spans="1:36" s="958" customFormat="1" ht="11.25" customHeight="1" thickBot="1" x14ac:dyDescent="0.35">
      <c r="A609" s="1115">
        <v>1</v>
      </c>
      <c r="B609" s="1122">
        <v>313406</v>
      </c>
      <c r="C609" s="959" t="s">
        <v>50</v>
      </c>
      <c r="D609" s="898" t="s">
        <v>979</v>
      </c>
      <c r="E609" s="960">
        <v>2</v>
      </c>
      <c r="F609" s="961" t="s">
        <v>186</v>
      </c>
      <c r="G609" s="962">
        <v>20</v>
      </c>
      <c r="H609" s="963">
        <v>90</v>
      </c>
      <c r="I609" s="961" t="s">
        <v>980</v>
      </c>
      <c r="J609" s="964">
        <f>I609/9.81</f>
        <v>610.60142711518859</v>
      </c>
      <c r="K609" s="961" t="s">
        <v>981</v>
      </c>
      <c r="L609" s="961"/>
      <c r="M609" s="962"/>
      <c r="N609" s="959"/>
      <c r="O609" s="965"/>
      <c r="P609" s="965"/>
      <c r="Q609" s="965"/>
      <c r="R609" s="959"/>
      <c r="S609" s="962">
        <v>20</v>
      </c>
      <c r="T609" s="961" t="s">
        <v>61</v>
      </c>
      <c r="U609" s="959" t="s">
        <v>44</v>
      </c>
      <c r="V609" s="959" t="s">
        <v>985</v>
      </c>
      <c r="W609" s="959" t="s">
        <v>986</v>
      </c>
      <c r="X609" s="959" t="s">
        <v>979</v>
      </c>
      <c r="Y609" s="952" t="s">
        <v>47</v>
      </c>
      <c r="Z609" s="953" t="e">
        <f>Y609+366</f>
        <v>#VALUE!</v>
      </c>
      <c r="AA609" s="959"/>
      <c r="AB609" s="962">
        <v>3</v>
      </c>
      <c r="AC609" s="966"/>
      <c r="AD609" s="967"/>
      <c r="AE609" s="968"/>
      <c r="AF609" s="969"/>
      <c r="AG609" s="969"/>
      <c r="AJ609" s="958" t="str">
        <f>CONCATENATE(U609,AK609,V609)</f>
        <v>HL2452-2453</v>
      </c>
    </row>
    <row r="610" spans="1:36" ht="11.25" customHeight="1" thickBot="1" x14ac:dyDescent="0.25">
      <c r="A610" s="1129"/>
      <c r="B610" s="995"/>
      <c r="C610" s="320"/>
      <c r="D610" s="905"/>
      <c r="E610" s="324"/>
      <c r="F610" s="241"/>
      <c r="G610" s="246"/>
      <c r="H610" s="245"/>
      <c r="I610" s="241"/>
      <c r="J610" s="242"/>
      <c r="K610" s="241"/>
      <c r="L610" s="241"/>
      <c r="M610" s="246"/>
      <c r="N610" s="238"/>
      <c r="O610" s="248"/>
      <c r="P610" s="248"/>
      <c r="Q610" s="248"/>
      <c r="R610" s="238"/>
      <c r="S610" s="246"/>
      <c r="T610" s="241"/>
      <c r="U610" s="238"/>
      <c r="V610" s="238"/>
      <c r="W610" s="238"/>
      <c r="X610" s="895"/>
      <c r="Y610" s="415"/>
      <c r="Z610" s="416" t="s">
        <v>38</v>
      </c>
      <c r="AA610" s="238"/>
      <c r="AB610" s="246"/>
      <c r="AC610" s="316"/>
      <c r="AD610" s="251"/>
      <c r="AE610" s="252"/>
      <c r="AF610" s="254"/>
      <c r="AG610" s="254"/>
    </row>
    <row r="611" spans="1:36" s="649" customFormat="1" ht="11.25" customHeight="1" thickBot="1" x14ac:dyDescent="0.35">
      <c r="A611" s="1115">
        <v>1</v>
      </c>
      <c r="B611" s="1122">
        <v>313338</v>
      </c>
      <c r="C611" s="748"/>
      <c r="D611" s="749" t="s">
        <v>987</v>
      </c>
      <c r="E611" s="750">
        <v>1</v>
      </c>
      <c r="F611" s="749" t="s">
        <v>186</v>
      </c>
      <c r="G611" s="751">
        <v>19.66</v>
      </c>
      <c r="H611" s="750">
        <v>90</v>
      </c>
      <c r="I611" s="749" t="s">
        <v>980</v>
      </c>
      <c r="J611" s="752">
        <f>I611/9.81</f>
        <v>610.60142711518859</v>
      </c>
      <c r="K611" s="749" t="s">
        <v>981</v>
      </c>
      <c r="L611" s="749"/>
      <c r="M611" s="751"/>
      <c r="N611" s="748"/>
      <c r="O611" s="754"/>
      <c r="P611" s="754"/>
      <c r="Q611" s="754"/>
      <c r="R611" s="748"/>
      <c r="S611" s="751">
        <v>19.66</v>
      </c>
      <c r="T611" s="749" t="s">
        <v>61</v>
      </c>
      <c r="U611" s="748" t="s">
        <v>44</v>
      </c>
      <c r="V611" s="748" t="s">
        <v>988</v>
      </c>
      <c r="W611" s="748"/>
      <c r="X611" s="748"/>
      <c r="Y611" s="643">
        <v>44062</v>
      </c>
      <c r="Z611" s="644">
        <f>Y611+366</f>
        <v>44428</v>
      </c>
      <c r="AA611" s="748"/>
      <c r="AB611" s="751">
        <v>3</v>
      </c>
      <c r="AC611" s="757">
        <f>(G611+AB611*2.5)*AG611</f>
        <v>1011.71</v>
      </c>
      <c r="AD611" s="758">
        <v>250</v>
      </c>
      <c r="AE611" s="759">
        <v>4300</v>
      </c>
      <c r="AF611" s="760" t="s">
        <v>982</v>
      </c>
      <c r="AG611" s="760">
        <v>37.25</v>
      </c>
      <c r="AJ611" s="649" t="str">
        <f>CONCATENATE(U611,AK611,V611)</f>
        <v>HL2101</v>
      </c>
    </row>
    <row r="612" spans="1:36" s="649" customFormat="1" ht="11.25" customHeight="1" thickBot="1" x14ac:dyDescent="0.35">
      <c r="A612" s="1115">
        <v>1</v>
      </c>
      <c r="B612" s="1122">
        <v>313338</v>
      </c>
      <c r="C612" s="748"/>
      <c r="D612" s="749" t="s">
        <v>987</v>
      </c>
      <c r="E612" s="750">
        <v>1</v>
      </c>
      <c r="F612" s="749" t="s">
        <v>186</v>
      </c>
      <c r="G612" s="751">
        <v>19.7</v>
      </c>
      <c r="H612" s="750">
        <v>90</v>
      </c>
      <c r="I612" s="749" t="s">
        <v>980</v>
      </c>
      <c r="J612" s="752">
        <f>I612/9.81</f>
        <v>610.60142711518859</v>
      </c>
      <c r="K612" s="749" t="s">
        <v>981</v>
      </c>
      <c r="L612" s="749"/>
      <c r="M612" s="751"/>
      <c r="N612" s="748"/>
      <c r="O612" s="754"/>
      <c r="P612" s="754"/>
      <c r="Q612" s="754"/>
      <c r="R612" s="748"/>
      <c r="S612" s="751">
        <v>19.7</v>
      </c>
      <c r="T612" s="749" t="s">
        <v>61</v>
      </c>
      <c r="U612" s="748" t="s">
        <v>44</v>
      </c>
      <c r="V612" s="748" t="s">
        <v>989</v>
      </c>
      <c r="W612" s="748"/>
      <c r="X612" s="748"/>
      <c r="Y612" s="643">
        <v>44062</v>
      </c>
      <c r="Z612" s="644">
        <f>Y612+366</f>
        <v>44428</v>
      </c>
      <c r="AA612" s="748"/>
      <c r="AB612" s="751">
        <v>3</v>
      </c>
      <c r="AC612" s="757">
        <f>(G612+AB612*2.5)*AG612</f>
        <v>1013.1999999999999</v>
      </c>
      <c r="AD612" s="758">
        <v>250</v>
      </c>
      <c r="AE612" s="759">
        <v>4300</v>
      </c>
      <c r="AF612" s="760" t="s">
        <v>984</v>
      </c>
      <c r="AG612" s="760">
        <v>37.25</v>
      </c>
      <c r="AJ612" s="649" t="str">
        <f>CONCATENATE(U612,AK612,V612)</f>
        <v>HL2102</v>
      </c>
    </row>
    <row r="613" spans="1:36" s="649" customFormat="1" ht="11.25" customHeight="1" thickBot="1" x14ac:dyDescent="0.35">
      <c r="A613" s="1115">
        <v>1</v>
      </c>
      <c r="B613" s="1122">
        <v>313338</v>
      </c>
      <c r="C613" s="761" t="s">
        <v>50</v>
      </c>
      <c r="D613" s="892" t="s">
        <v>987</v>
      </c>
      <c r="E613" s="762">
        <v>2</v>
      </c>
      <c r="F613" s="763" t="s">
        <v>186</v>
      </c>
      <c r="G613" s="764">
        <f>SUM(G611:G612)/E613</f>
        <v>19.68</v>
      </c>
      <c r="H613" s="765">
        <v>90</v>
      </c>
      <c r="I613" s="763" t="s">
        <v>980</v>
      </c>
      <c r="J613" s="766">
        <f>I613/9.81</f>
        <v>610.60142711518859</v>
      </c>
      <c r="K613" s="763" t="s">
        <v>981</v>
      </c>
      <c r="L613" s="763"/>
      <c r="M613" s="764"/>
      <c r="N613" s="761"/>
      <c r="O613" s="768"/>
      <c r="P613" s="768"/>
      <c r="Q613" s="768"/>
      <c r="R613" s="761"/>
      <c r="S613" s="764">
        <f>SUM(S611:S612)/E613</f>
        <v>19.68</v>
      </c>
      <c r="T613" s="763" t="s">
        <v>61</v>
      </c>
      <c r="U613" s="761" t="s">
        <v>44</v>
      </c>
      <c r="V613" s="761" t="s">
        <v>990</v>
      </c>
      <c r="W613" s="761" t="s">
        <v>991</v>
      </c>
      <c r="X613" s="761" t="s">
        <v>987</v>
      </c>
      <c r="Y613" s="643">
        <v>44062</v>
      </c>
      <c r="Z613" s="644">
        <f t="shared" ref="Z613" si="235">Y613+366</f>
        <v>44428</v>
      </c>
      <c r="AA613" s="644">
        <f>Z613+1830</f>
        <v>46258</v>
      </c>
      <c r="AB613" s="764">
        <v>3</v>
      </c>
      <c r="AC613" s="769"/>
      <c r="AD613" s="770"/>
      <c r="AE613" s="771"/>
      <c r="AF613" s="772"/>
      <c r="AG613" s="772"/>
      <c r="AJ613" s="649" t="str">
        <f>CONCATENATE(U613,AK613,V613)</f>
        <v>HL2101-2102</v>
      </c>
    </row>
    <row r="614" spans="1:36" s="649" customFormat="1" ht="11.25" customHeight="1" thickBot="1" x14ac:dyDescent="0.35">
      <c r="A614" s="1129"/>
      <c r="B614" s="1006"/>
      <c r="C614" s="636"/>
      <c r="D614" s="749"/>
      <c r="E614" s="638"/>
      <c r="F614" s="637"/>
      <c r="G614" s="639"/>
      <c r="H614" s="640"/>
      <c r="I614" s="637"/>
      <c r="J614" s="641"/>
      <c r="K614" s="637"/>
      <c r="L614" s="637"/>
      <c r="M614" s="639"/>
      <c r="N614" s="636"/>
      <c r="O614" s="642"/>
      <c r="P614" s="642"/>
      <c r="Q614" s="642"/>
      <c r="R614" s="636"/>
      <c r="S614" s="639"/>
      <c r="T614" s="637"/>
      <c r="U614" s="636"/>
      <c r="V614" s="636"/>
      <c r="W614" s="636"/>
      <c r="X614" s="636"/>
      <c r="Y614" s="643"/>
      <c r="Z614" s="644" t="s">
        <v>38</v>
      </c>
      <c r="AA614" s="636"/>
      <c r="AB614" s="639"/>
      <c r="AC614" s="645"/>
      <c r="AD614" s="646"/>
      <c r="AE614" s="647"/>
      <c r="AF614" s="648"/>
      <c r="AG614" s="648"/>
    </row>
    <row r="615" spans="1:36" s="649" customFormat="1" ht="11.25" customHeight="1" thickBot="1" x14ac:dyDescent="0.35">
      <c r="A615" s="1115">
        <v>1</v>
      </c>
      <c r="B615" s="1122">
        <v>313347</v>
      </c>
      <c r="C615" s="748"/>
      <c r="D615" s="749" t="s">
        <v>992</v>
      </c>
      <c r="E615" s="750">
        <v>1</v>
      </c>
      <c r="F615" s="749" t="s">
        <v>186</v>
      </c>
      <c r="G615" s="751">
        <v>19.59</v>
      </c>
      <c r="H615" s="750">
        <v>90</v>
      </c>
      <c r="I615" s="749" t="s">
        <v>980</v>
      </c>
      <c r="J615" s="752">
        <f>I615/9.81</f>
        <v>610.60142711518859</v>
      </c>
      <c r="K615" s="749" t="s">
        <v>981</v>
      </c>
      <c r="L615" s="749"/>
      <c r="M615" s="751"/>
      <c r="N615" s="748"/>
      <c r="O615" s="754"/>
      <c r="P615" s="754"/>
      <c r="Q615" s="754"/>
      <c r="R615" s="748"/>
      <c r="S615" s="751">
        <v>19.59</v>
      </c>
      <c r="T615" s="749" t="s">
        <v>61</v>
      </c>
      <c r="U615" s="748" t="s">
        <v>44</v>
      </c>
      <c r="V615" s="748" t="s">
        <v>993</v>
      </c>
      <c r="W615" s="748"/>
      <c r="X615" s="748"/>
      <c r="Y615" s="643">
        <v>44062</v>
      </c>
      <c r="Z615" s="644">
        <f>Y615+366</f>
        <v>44428</v>
      </c>
      <c r="AA615" s="748"/>
      <c r="AB615" s="751">
        <v>3</v>
      </c>
      <c r="AC615" s="757">
        <f>(G615+AB615*2.5)*AG615</f>
        <v>1009.1025</v>
      </c>
      <c r="AD615" s="758">
        <v>250</v>
      </c>
      <c r="AE615" s="759">
        <v>4300</v>
      </c>
      <c r="AF615" s="760" t="s">
        <v>994</v>
      </c>
      <c r="AG615" s="760">
        <v>37.25</v>
      </c>
      <c r="AJ615" s="649" t="str">
        <f>CONCATENATE(U615,AK615,V615)</f>
        <v>HL2103</v>
      </c>
    </row>
    <row r="616" spans="1:36" s="649" customFormat="1" ht="11.25" customHeight="1" thickBot="1" x14ac:dyDescent="0.35">
      <c r="A616" s="1115">
        <v>1</v>
      </c>
      <c r="B616" s="1122">
        <v>313347</v>
      </c>
      <c r="C616" s="748"/>
      <c r="D616" s="749" t="s">
        <v>992</v>
      </c>
      <c r="E616" s="750">
        <v>1</v>
      </c>
      <c r="F616" s="749" t="s">
        <v>186</v>
      </c>
      <c r="G616" s="751">
        <v>19.57</v>
      </c>
      <c r="H616" s="750">
        <v>90</v>
      </c>
      <c r="I616" s="749" t="s">
        <v>980</v>
      </c>
      <c r="J616" s="752">
        <f>I616/9.81</f>
        <v>610.60142711518859</v>
      </c>
      <c r="K616" s="749" t="s">
        <v>981</v>
      </c>
      <c r="L616" s="749"/>
      <c r="M616" s="751"/>
      <c r="N616" s="748"/>
      <c r="O616" s="754"/>
      <c r="P616" s="754"/>
      <c r="Q616" s="754"/>
      <c r="R616" s="748"/>
      <c r="S616" s="751">
        <v>19.57</v>
      </c>
      <c r="T616" s="749" t="s">
        <v>61</v>
      </c>
      <c r="U616" s="748" t="s">
        <v>44</v>
      </c>
      <c r="V616" s="748" t="s">
        <v>995</v>
      </c>
      <c r="W616" s="748"/>
      <c r="X616" s="748"/>
      <c r="Y616" s="643">
        <v>44062</v>
      </c>
      <c r="Z616" s="644">
        <f t="shared" ref="Z616:Z617" si="236">Y616+366</f>
        <v>44428</v>
      </c>
      <c r="AA616" s="748"/>
      <c r="AB616" s="751">
        <v>3</v>
      </c>
      <c r="AC616" s="757">
        <f>(G616+AB616*2.5)*AG616</f>
        <v>1008.3575</v>
      </c>
      <c r="AD616" s="758">
        <v>250</v>
      </c>
      <c r="AE616" s="759">
        <v>4300</v>
      </c>
      <c r="AF616" s="760" t="s">
        <v>996</v>
      </c>
      <c r="AG616" s="760">
        <v>37.25</v>
      </c>
      <c r="AJ616" s="649" t="str">
        <f>CONCATENATE(U616,AK616,V616)</f>
        <v>HL2104</v>
      </c>
    </row>
    <row r="617" spans="1:36" s="649" customFormat="1" ht="11.25" customHeight="1" thickBot="1" x14ac:dyDescent="0.35">
      <c r="A617" s="1115">
        <v>1</v>
      </c>
      <c r="B617" s="1122">
        <v>313347</v>
      </c>
      <c r="C617" s="761" t="s">
        <v>50</v>
      </c>
      <c r="D617" s="892" t="s">
        <v>992</v>
      </c>
      <c r="E617" s="762">
        <v>2</v>
      </c>
      <c r="F617" s="763" t="s">
        <v>186</v>
      </c>
      <c r="G617" s="764">
        <f>SUM(G615:G616)/E617</f>
        <v>19.579999999999998</v>
      </c>
      <c r="H617" s="765">
        <v>90</v>
      </c>
      <c r="I617" s="763" t="s">
        <v>980</v>
      </c>
      <c r="J617" s="766">
        <f>I617/9.81</f>
        <v>610.60142711518859</v>
      </c>
      <c r="K617" s="763" t="s">
        <v>981</v>
      </c>
      <c r="L617" s="763"/>
      <c r="M617" s="764"/>
      <c r="N617" s="761"/>
      <c r="O617" s="768"/>
      <c r="P617" s="768"/>
      <c r="Q617" s="768"/>
      <c r="R617" s="761"/>
      <c r="S617" s="764">
        <f>SUM(S615:S616)/E617</f>
        <v>19.579999999999998</v>
      </c>
      <c r="T617" s="763" t="s">
        <v>61</v>
      </c>
      <c r="U617" s="761" t="s">
        <v>44</v>
      </c>
      <c r="V617" s="761" t="s">
        <v>997</v>
      </c>
      <c r="W617" s="761" t="s">
        <v>991</v>
      </c>
      <c r="X617" s="761" t="s">
        <v>992</v>
      </c>
      <c r="Y617" s="643">
        <v>44062</v>
      </c>
      <c r="Z617" s="644">
        <f t="shared" si="236"/>
        <v>44428</v>
      </c>
      <c r="AA617" s="644">
        <f>Z617+1830</f>
        <v>46258</v>
      </c>
      <c r="AB617" s="764">
        <v>3</v>
      </c>
      <c r="AC617" s="769"/>
      <c r="AD617" s="770"/>
      <c r="AE617" s="771"/>
      <c r="AF617" s="772"/>
      <c r="AG617" s="772"/>
      <c r="AJ617" s="649" t="str">
        <f>CONCATENATE(U617,AK617,V617)</f>
        <v>HL2103-2104</v>
      </c>
    </row>
    <row r="618" spans="1:36" s="147" customFormat="1" ht="11.25" customHeight="1" thickBot="1" x14ac:dyDescent="0.25">
      <c r="A618" s="1129"/>
      <c r="B618" s="1004"/>
      <c r="C618" s="320"/>
      <c r="D618" s="905"/>
      <c r="E618" s="245"/>
      <c r="F618" s="241"/>
      <c r="G618" s="246"/>
      <c r="H618" s="245"/>
      <c r="I618" s="241"/>
      <c r="J618" s="242"/>
      <c r="K618" s="241"/>
      <c r="L618" s="241"/>
      <c r="M618" s="246"/>
      <c r="N618" s="238"/>
      <c r="O618" s="248"/>
      <c r="P618" s="248"/>
      <c r="Q618" s="248"/>
      <c r="R618" s="238"/>
      <c r="S618" s="246"/>
      <c r="T618" s="241"/>
      <c r="U618" s="238"/>
      <c r="V618" s="238"/>
      <c r="W618" s="238"/>
      <c r="X618" s="803"/>
      <c r="Y618" s="496" t="s">
        <v>38</v>
      </c>
      <c r="Z618" s="635" t="s">
        <v>38</v>
      </c>
      <c r="AA618" s="238"/>
      <c r="AB618" s="246"/>
      <c r="AC618" s="316"/>
      <c r="AD618" s="251"/>
      <c r="AE618" s="252"/>
      <c r="AF618" s="245"/>
      <c r="AG618" s="245"/>
      <c r="AJ618" s="255" t="str">
        <f t="shared" si="234"/>
        <v/>
      </c>
    </row>
    <row r="619" spans="1:36" ht="11.25" customHeight="1" thickBot="1" x14ac:dyDescent="0.25">
      <c r="A619" s="1115">
        <v>1</v>
      </c>
      <c r="B619" s="1044">
        <v>292949</v>
      </c>
      <c r="C619" s="238"/>
      <c r="D619" s="904" t="s">
        <v>485</v>
      </c>
      <c r="E619" s="245">
        <v>1</v>
      </c>
      <c r="F619" s="241" t="s">
        <v>186</v>
      </c>
      <c r="G619" s="246">
        <v>15</v>
      </c>
      <c r="H619" s="245">
        <v>90</v>
      </c>
      <c r="I619" s="241" t="s">
        <v>873</v>
      </c>
      <c r="J619" s="247">
        <f>I619/9.81</f>
        <v>599.796126401631</v>
      </c>
      <c r="K619" s="241" t="s">
        <v>971</v>
      </c>
      <c r="L619" s="241"/>
      <c r="M619" s="246"/>
      <c r="N619" s="238"/>
      <c r="O619" s="248"/>
      <c r="P619" s="248"/>
      <c r="Q619" s="248"/>
      <c r="R619" s="238"/>
      <c r="S619" s="246">
        <v>14.85</v>
      </c>
      <c r="T619" s="241" t="s">
        <v>61</v>
      </c>
      <c r="U619" s="238" t="s">
        <v>44</v>
      </c>
      <c r="V619" s="238" t="s">
        <v>998</v>
      </c>
      <c r="W619" s="238"/>
      <c r="X619" s="238"/>
      <c r="Y619" s="415">
        <v>43641</v>
      </c>
      <c r="Z619" s="417">
        <f>Y619+366</f>
        <v>44007</v>
      </c>
      <c r="AA619" s="238"/>
      <c r="AB619" s="246">
        <v>2.5</v>
      </c>
      <c r="AC619" s="250">
        <f>(G619+AB619*2.5)*AG619</f>
        <v>733.125</v>
      </c>
      <c r="AD619" s="251">
        <v>250</v>
      </c>
      <c r="AE619" s="252">
        <v>4300</v>
      </c>
      <c r="AF619" s="254" t="s">
        <v>999</v>
      </c>
      <c r="AG619" s="254">
        <v>34.5</v>
      </c>
      <c r="AJ619" s="255" t="str">
        <f t="shared" si="234"/>
        <v>HL1829</v>
      </c>
    </row>
    <row r="620" spans="1:36" ht="11.25" customHeight="1" thickBot="1" x14ac:dyDescent="0.25">
      <c r="A620" s="1115">
        <v>1</v>
      </c>
      <c r="B620" s="1044">
        <v>292949</v>
      </c>
      <c r="C620" s="238"/>
      <c r="D620" s="904" t="s">
        <v>485</v>
      </c>
      <c r="E620" s="245">
        <v>1</v>
      </c>
      <c r="F620" s="241" t="s">
        <v>186</v>
      </c>
      <c r="G620" s="246">
        <v>15</v>
      </c>
      <c r="H620" s="245">
        <v>90</v>
      </c>
      <c r="I620" s="241" t="s">
        <v>873</v>
      </c>
      <c r="J620" s="247">
        <f>I620/9.81</f>
        <v>599.796126401631</v>
      </c>
      <c r="K620" s="241" t="s">
        <v>971</v>
      </c>
      <c r="L620" s="241"/>
      <c r="M620" s="246"/>
      <c r="N620" s="238"/>
      <c r="O620" s="248"/>
      <c r="P620" s="248"/>
      <c r="Q620" s="248"/>
      <c r="R620" s="238"/>
      <c r="S620" s="246">
        <v>14.84</v>
      </c>
      <c r="T620" s="241" t="s">
        <v>61</v>
      </c>
      <c r="U620" s="238" t="s">
        <v>44</v>
      </c>
      <c r="V620" s="238" t="s">
        <v>1000</v>
      </c>
      <c r="W620" s="238"/>
      <c r="X620" s="238"/>
      <c r="Y620" s="415">
        <v>43641</v>
      </c>
      <c r="Z620" s="417">
        <f>Y620+366</f>
        <v>44007</v>
      </c>
      <c r="AA620" s="238"/>
      <c r="AB620" s="246">
        <v>2.5</v>
      </c>
      <c r="AC620" s="250">
        <f>(G620+AB620*2.5)*AG620</f>
        <v>733.125</v>
      </c>
      <c r="AD620" s="251">
        <v>250</v>
      </c>
      <c r="AE620" s="252">
        <v>4300</v>
      </c>
      <c r="AF620" s="254" t="s">
        <v>1001</v>
      </c>
      <c r="AG620" s="254">
        <v>34.5</v>
      </c>
      <c r="AJ620" s="255" t="str">
        <f t="shared" si="234"/>
        <v>HL1830</v>
      </c>
    </row>
    <row r="621" spans="1:36" ht="11.25" customHeight="1" thickBot="1" x14ac:dyDescent="0.25">
      <c r="A621" s="1115">
        <v>1</v>
      </c>
      <c r="B621" s="1044">
        <v>292949</v>
      </c>
      <c r="C621" s="239" t="s">
        <v>50</v>
      </c>
      <c r="D621" s="892" t="s">
        <v>485</v>
      </c>
      <c r="E621" s="256">
        <f>SUM(E619:E620)</f>
        <v>2</v>
      </c>
      <c r="F621" s="240" t="s">
        <v>186</v>
      </c>
      <c r="G621" s="257">
        <v>15</v>
      </c>
      <c r="H621" s="258">
        <v>90</v>
      </c>
      <c r="I621" s="240" t="s">
        <v>873</v>
      </c>
      <c r="J621" s="489">
        <f>I621/9.81</f>
        <v>599.796126401631</v>
      </c>
      <c r="K621" s="240" t="s">
        <v>971</v>
      </c>
      <c r="L621" s="240"/>
      <c r="M621" s="257"/>
      <c r="N621" s="239"/>
      <c r="O621" s="259"/>
      <c r="P621" s="259"/>
      <c r="Q621" s="259"/>
      <c r="R621" s="239"/>
      <c r="S621" s="257">
        <f>SUM(S619:S620)/E621</f>
        <v>14.844999999999999</v>
      </c>
      <c r="T621" s="240" t="s">
        <v>61</v>
      </c>
      <c r="U621" s="239" t="s">
        <v>44</v>
      </c>
      <c r="V621" s="239" t="s">
        <v>1002</v>
      </c>
      <c r="W621" s="239"/>
      <c r="X621" s="780" t="s">
        <v>969</v>
      </c>
      <c r="Y621" s="415">
        <v>43641</v>
      </c>
      <c r="Z621" s="417">
        <f>Y621+366</f>
        <v>44007</v>
      </c>
      <c r="AA621" s="239"/>
      <c r="AB621" s="257">
        <v>2.5</v>
      </c>
      <c r="AC621" s="260"/>
      <c r="AD621" s="261"/>
      <c r="AE621" s="262"/>
      <c r="AF621" s="263"/>
      <c r="AG621" s="263"/>
      <c r="AJ621" s="255" t="str">
        <f t="shared" si="234"/>
        <v>HL1829-1830</v>
      </c>
    </row>
    <row r="622" spans="1:36" ht="11.25" customHeight="1" thickBot="1" x14ac:dyDescent="0.25">
      <c r="A622" s="1129"/>
      <c r="B622" s="995"/>
      <c r="C622" s="238"/>
      <c r="D622" s="909"/>
      <c r="E622" s="324"/>
      <c r="F622" s="241"/>
      <c r="G622" s="246"/>
      <c r="H622" s="245"/>
      <c r="I622" s="241"/>
      <c r="J622" s="247"/>
      <c r="K622" s="241"/>
      <c r="L622" s="241"/>
      <c r="M622" s="246"/>
      <c r="N622" s="238"/>
      <c r="O622" s="248"/>
      <c r="P622" s="248"/>
      <c r="Q622" s="248"/>
      <c r="R622" s="238"/>
      <c r="S622" s="246"/>
      <c r="T622" s="241"/>
      <c r="U622" s="238"/>
      <c r="V622" s="238"/>
      <c r="W622" s="238"/>
      <c r="X622" s="773"/>
      <c r="Y622" s="415"/>
      <c r="Z622" s="417"/>
      <c r="AA622" s="238"/>
      <c r="AB622" s="246"/>
      <c r="AC622" s="250"/>
      <c r="AD622" s="251"/>
      <c r="AE622" s="252"/>
      <c r="AF622" s="254"/>
      <c r="AG622" s="254"/>
    </row>
    <row r="623" spans="1:36" s="156" customFormat="1" ht="10.5" customHeight="1" thickBot="1" x14ac:dyDescent="0.25">
      <c r="A623" s="1115">
        <v>1</v>
      </c>
      <c r="B623" s="1113">
        <v>313418</v>
      </c>
      <c r="C623" s="151"/>
      <c r="D623" s="897" t="s">
        <v>1003</v>
      </c>
      <c r="E623" s="148">
        <v>1</v>
      </c>
      <c r="F623" s="650" t="s">
        <v>1004</v>
      </c>
      <c r="G623" s="150">
        <v>36</v>
      </c>
      <c r="H623" s="148">
        <v>90</v>
      </c>
      <c r="I623" s="149" t="s">
        <v>1005</v>
      </c>
      <c r="J623" s="440">
        <f t="shared" ref="J623:J624" si="237">I623/9.81</f>
        <v>700</v>
      </c>
      <c r="K623" s="149"/>
      <c r="L623" s="149"/>
      <c r="M623" s="150"/>
      <c r="N623" s="151"/>
      <c r="O623" s="152"/>
      <c r="P623" s="152"/>
      <c r="Q623" s="152"/>
      <c r="R623" s="151"/>
      <c r="S623" s="150">
        <v>18</v>
      </c>
      <c r="T623" s="149" t="s">
        <v>61</v>
      </c>
      <c r="U623" s="151" t="s">
        <v>44</v>
      </c>
      <c r="V623" s="151" t="s">
        <v>1006</v>
      </c>
      <c r="W623" s="151"/>
      <c r="X623" s="508"/>
      <c r="Y623" s="429" t="s">
        <v>47</v>
      </c>
      <c r="Z623" s="427" t="e">
        <f t="shared" ref="Z623:Z625" si="238">Y623+366</f>
        <v>#VALUE!</v>
      </c>
      <c r="AA623" s="151"/>
      <c r="AB623" s="150">
        <v>2</v>
      </c>
      <c r="AC623" s="153">
        <v>140</v>
      </c>
      <c r="AD623" s="154"/>
      <c r="AE623" s="155">
        <v>26000</v>
      </c>
      <c r="AF623" s="513"/>
      <c r="AG623" s="441"/>
    </row>
    <row r="624" spans="1:36" s="156" customFormat="1" ht="10.5" customHeight="1" thickBot="1" x14ac:dyDescent="0.25">
      <c r="A624" s="1115">
        <v>1</v>
      </c>
      <c r="B624" s="1113">
        <v>313418</v>
      </c>
      <c r="C624" s="151"/>
      <c r="D624" s="897" t="s">
        <v>1003</v>
      </c>
      <c r="E624" s="148">
        <v>1</v>
      </c>
      <c r="F624" s="650" t="s">
        <v>1004</v>
      </c>
      <c r="G624" s="150">
        <v>36</v>
      </c>
      <c r="H624" s="148">
        <v>90</v>
      </c>
      <c r="I624" s="149" t="s">
        <v>1005</v>
      </c>
      <c r="J624" s="440">
        <f t="shared" si="237"/>
        <v>700</v>
      </c>
      <c r="K624" s="149"/>
      <c r="L624" s="149"/>
      <c r="M624" s="150"/>
      <c r="N624" s="151"/>
      <c r="O624" s="152"/>
      <c r="P624" s="152"/>
      <c r="Q624" s="152"/>
      <c r="R624" s="151"/>
      <c r="S624" s="150">
        <v>18</v>
      </c>
      <c r="T624" s="149" t="s">
        <v>351</v>
      </c>
      <c r="U624" s="151" t="s">
        <v>44</v>
      </c>
      <c r="V624" s="151" t="s">
        <v>1007</v>
      </c>
      <c r="W624" s="151"/>
      <c r="X624" s="508"/>
      <c r="Y624" s="429" t="s">
        <v>47</v>
      </c>
      <c r="Z624" s="427" t="e">
        <f t="shared" si="238"/>
        <v>#VALUE!</v>
      </c>
      <c r="AA624" s="151"/>
      <c r="AB624" s="150">
        <v>2</v>
      </c>
      <c r="AC624" s="153">
        <v>140</v>
      </c>
      <c r="AD624" s="154"/>
      <c r="AE624" s="155">
        <v>26000</v>
      </c>
      <c r="AF624" s="513"/>
      <c r="AG624" s="441"/>
    </row>
    <row r="625" spans="1:36" s="156" customFormat="1" ht="10.5" thickBot="1" x14ac:dyDescent="0.25">
      <c r="A625" s="1115">
        <v>1</v>
      </c>
      <c r="B625" s="1113">
        <v>313418</v>
      </c>
      <c r="C625" s="579" t="s">
        <v>50</v>
      </c>
      <c r="D625" s="892" t="s">
        <v>1003</v>
      </c>
      <c r="E625" s="580">
        <v>2</v>
      </c>
      <c r="F625" s="651" t="s">
        <v>1004</v>
      </c>
      <c r="G625" s="216">
        <v>36</v>
      </c>
      <c r="H625" s="581">
        <v>90</v>
      </c>
      <c r="I625" s="582" t="s">
        <v>1005</v>
      </c>
      <c r="J625" s="583">
        <f>I625/9.81</f>
        <v>700</v>
      </c>
      <c r="K625" s="582" t="s">
        <v>1008</v>
      </c>
      <c r="L625" s="582"/>
      <c r="M625" s="216"/>
      <c r="N625" s="579"/>
      <c r="O625" s="584"/>
      <c r="P625" s="584"/>
      <c r="Q625" s="584"/>
      <c r="R625" s="579"/>
      <c r="S625" s="216">
        <v>18</v>
      </c>
      <c r="T625" s="582" t="s">
        <v>351</v>
      </c>
      <c r="U625" s="579" t="s">
        <v>44</v>
      </c>
      <c r="V625" s="579" t="s">
        <v>1009</v>
      </c>
      <c r="W625" s="869" t="s">
        <v>1010</v>
      </c>
      <c r="X625" s="499" t="s">
        <v>246</v>
      </c>
      <c r="Y625" s="429" t="s">
        <v>47</v>
      </c>
      <c r="Z625" s="427" t="e">
        <f t="shared" si="238"/>
        <v>#VALUE!</v>
      </c>
      <c r="AA625" s="579"/>
      <c r="AB625" s="216">
        <v>2</v>
      </c>
      <c r="AC625" s="585">
        <v>140</v>
      </c>
      <c r="AD625" s="586"/>
      <c r="AE625" s="587"/>
      <c r="AF625" s="581"/>
      <c r="AG625" s="581"/>
      <c r="AJ625" s="156" t="str">
        <f t="shared" ref="AJ625" si="239">CONCATENATE(U625,AK625,V625)</f>
        <v>HL2426-2427</v>
      </c>
    </row>
    <row r="626" spans="1:36" s="156" customFormat="1" ht="10.5" thickBot="1" x14ac:dyDescent="0.25">
      <c r="A626" s="1115"/>
      <c r="B626" s="998"/>
      <c r="C626" s="151"/>
      <c r="D626" s="945"/>
      <c r="E626" s="198"/>
      <c r="F626" s="650"/>
      <c r="G626" s="150"/>
      <c r="H626" s="148"/>
      <c r="I626" s="149"/>
      <c r="J626" s="440"/>
      <c r="K626" s="149"/>
      <c r="L626" s="149"/>
      <c r="M626" s="150"/>
      <c r="N626" s="151"/>
      <c r="O626" s="152"/>
      <c r="P626" s="152"/>
      <c r="Q626" s="152"/>
      <c r="R626" s="151"/>
      <c r="S626" s="150"/>
      <c r="T626" s="149"/>
      <c r="U626" s="151"/>
      <c r="V626" s="151"/>
      <c r="W626" s="859"/>
      <c r="X626" s="508"/>
      <c r="Y626" s="429"/>
      <c r="Z626" s="427"/>
      <c r="AA626" s="151"/>
      <c r="AB626" s="150"/>
      <c r="AC626" s="153"/>
      <c r="AD626" s="154"/>
      <c r="AE626" s="155"/>
      <c r="AF626" s="148"/>
      <c r="AG626" s="148"/>
    </row>
    <row r="627" spans="1:36" s="156" customFormat="1" ht="10.5" thickBot="1" x14ac:dyDescent="0.25">
      <c r="A627" s="1115">
        <v>1</v>
      </c>
      <c r="B627" s="998"/>
      <c r="C627" s="151"/>
      <c r="D627" s="897" t="s">
        <v>550</v>
      </c>
      <c r="E627" s="148">
        <v>1</v>
      </c>
      <c r="F627" s="650" t="s">
        <v>53</v>
      </c>
      <c r="G627" s="150">
        <v>91.35</v>
      </c>
      <c r="H627" s="148">
        <v>88</v>
      </c>
      <c r="I627" s="149" t="s">
        <v>1011</v>
      </c>
      <c r="J627" s="440">
        <f t="shared" ref="J627" si="240">I627/9.81</f>
        <v>654.43425076452593</v>
      </c>
      <c r="K627" s="149"/>
      <c r="L627" s="149"/>
      <c r="M627" s="150"/>
      <c r="N627" s="151"/>
      <c r="O627" s="152"/>
      <c r="P627" s="152"/>
      <c r="Q627" s="152"/>
      <c r="R627" s="151"/>
      <c r="S627" s="150" t="s">
        <v>38</v>
      </c>
      <c r="T627" s="149" t="s">
        <v>61</v>
      </c>
      <c r="U627" s="151" t="s">
        <v>44</v>
      </c>
      <c r="V627" s="151" t="s">
        <v>1012</v>
      </c>
      <c r="W627" s="151" t="s">
        <v>46</v>
      </c>
      <c r="X627" s="811"/>
      <c r="Y627" s="429" t="s">
        <v>47</v>
      </c>
      <c r="Z627" s="427" t="e">
        <f>Y627+366</f>
        <v>#VALUE!</v>
      </c>
      <c r="AA627" s="151"/>
      <c r="AB627" s="150"/>
      <c r="AC627" s="153">
        <v>430</v>
      </c>
      <c r="AD627" s="148" t="s">
        <v>38</v>
      </c>
      <c r="AE627" s="988" t="s">
        <v>38</v>
      </c>
      <c r="AF627" s="526" t="s">
        <v>38</v>
      </c>
      <c r="AG627" s="441">
        <v>5.51</v>
      </c>
      <c r="AJ627" s="156" t="str">
        <f>CONCATENATE(U627,AK627,V627)</f>
        <v>HL2511</v>
      </c>
    </row>
    <row r="628" spans="1:36" s="170" customFormat="1" ht="10.5" thickBot="1" x14ac:dyDescent="0.25">
      <c r="A628" s="1115">
        <v>1</v>
      </c>
      <c r="B628" s="1000"/>
      <c r="C628" s="162"/>
      <c r="D628" s="913" t="s">
        <v>550</v>
      </c>
      <c r="E628" s="161">
        <v>0</v>
      </c>
      <c r="F628" s="1117" t="s">
        <v>53</v>
      </c>
      <c r="G628" s="160" t="s">
        <v>38</v>
      </c>
      <c r="H628" s="161">
        <v>88</v>
      </c>
      <c r="I628" s="159" t="s">
        <v>1011</v>
      </c>
      <c r="J628" s="1118">
        <f>I628/9.81</f>
        <v>654.43425076452593</v>
      </c>
      <c r="K628" s="159"/>
      <c r="L628" s="159"/>
      <c r="M628" s="160"/>
      <c r="N628" s="162"/>
      <c r="O628" s="163"/>
      <c r="P628" s="163"/>
      <c r="Q628" s="163"/>
      <c r="R628" s="162"/>
      <c r="S628" s="160" t="s">
        <v>38</v>
      </c>
      <c r="T628" s="159" t="s">
        <v>61</v>
      </c>
      <c r="U628" s="162" t="s">
        <v>44</v>
      </c>
      <c r="V628" s="162" t="s">
        <v>1013</v>
      </c>
      <c r="W628" s="162" t="s">
        <v>355</v>
      </c>
      <c r="X628" s="162"/>
      <c r="Y628" s="418" t="s">
        <v>47</v>
      </c>
      <c r="Z628" s="419" t="e">
        <f>Y628+366</f>
        <v>#VALUE!</v>
      </c>
      <c r="AA628" s="162"/>
      <c r="AB628" s="160"/>
      <c r="AC628" s="164">
        <v>430</v>
      </c>
      <c r="AD628" s="161" t="s">
        <v>38</v>
      </c>
      <c r="AE628" s="1121" t="s">
        <v>38</v>
      </c>
      <c r="AF628" s="526" t="s">
        <v>38</v>
      </c>
      <c r="AG628" s="557">
        <v>5.51</v>
      </c>
      <c r="AJ628" s="170" t="str">
        <f>CONCATENATE(U628,AK628,V628)</f>
        <v>HL2512</v>
      </c>
    </row>
    <row r="629" spans="1:36" s="156" customFormat="1" ht="10.5" thickBot="1" x14ac:dyDescent="0.25">
      <c r="A629" s="1115">
        <v>1</v>
      </c>
      <c r="B629" s="998"/>
      <c r="C629" s="579" t="s">
        <v>50</v>
      </c>
      <c r="D629" s="892" t="s">
        <v>550</v>
      </c>
      <c r="E629" s="580">
        <v>1</v>
      </c>
      <c r="F629" s="651" t="s">
        <v>53</v>
      </c>
      <c r="G629" s="216">
        <v>91.35</v>
      </c>
      <c r="H629" s="581">
        <v>88</v>
      </c>
      <c r="I629" s="985" t="s">
        <v>1011</v>
      </c>
      <c r="J629" s="583">
        <f>I629/9.81</f>
        <v>654.43425076452593</v>
      </c>
      <c r="K629" s="582"/>
      <c r="L629" s="582"/>
      <c r="M629" s="216"/>
      <c r="N629" s="579"/>
      <c r="O629" s="584"/>
      <c r="P629" s="584"/>
      <c r="Q629" s="584"/>
      <c r="R629" s="579"/>
      <c r="S629" s="216" t="s">
        <v>38</v>
      </c>
      <c r="T629" s="582" t="s">
        <v>61</v>
      </c>
      <c r="U629" s="579" t="s">
        <v>44</v>
      </c>
      <c r="V629" s="579" t="s">
        <v>1012</v>
      </c>
      <c r="W629" s="987" t="s">
        <v>46</v>
      </c>
      <c r="X629" s="813" t="s">
        <v>550</v>
      </c>
      <c r="Y629" s="429" t="s">
        <v>47</v>
      </c>
      <c r="Z629" s="427" t="e">
        <f>Y629+366</f>
        <v>#VALUE!</v>
      </c>
      <c r="AA629" s="579"/>
      <c r="AB629" s="216"/>
      <c r="AC629" s="585"/>
      <c r="AD629" s="586"/>
      <c r="AE629" s="587"/>
      <c r="AF629" s="597"/>
      <c r="AG629" s="597"/>
      <c r="AJ629" s="156" t="str">
        <f>CONCATENATE(U629,AK629,V629)</f>
        <v>HL2511</v>
      </c>
    </row>
    <row r="630" spans="1:36" s="156" customFormat="1" ht="10.5" thickBot="1" x14ac:dyDescent="0.25">
      <c r="A630" s="1129"/>
      <c r="B630" s="998"/>
      <c r="C630" s="151"/>
      <c r="D630" s="945"/>
      <c r="E630" s="198"/>
      <c r="F630" s="650"/>
      <c r="G630" s="150"/>
      <c r="H630" s="148"/>
      <c r="I630" s="149"/>
      <c r="J630" s="440"/>
      <c r="K630" s="149"/>
      <c r="L630" s="149"/>
      <c r="M630" s="150"/>
      <c r="N630" s="151"/>
      <c r="O630" s="152"/>
      <c r="P630" s="152"/>
      <c r="Q630" s="152"/>
      <c r="R630" s="151"/>
      <c r="S630" s="150"/>
      <c r="T630" s="149"/>
      <c r="U630" s="151"/>
      <c r="V630" s="151"/>
      <c r="W630" s="859"/>
      <c r="X630" s="508"/>
      <c r="Y630" s="429"/>
      <c r="Z630" s="427"/>
      <c r="AA630" s="151"/>
      <c r="AB630" s="150"/>
      <c r="AC630" s="153"/>
      <c r="AD630" s="154"/>
      <c r="AE630" s="155"/>
      <c r="AF630" s="148"/>
      <c r="AG630" s="148"/>
    </row>
    <row r="631" spans="1:36" s="156" customFormat="1" ht="10.5" thickBot="1" x14ac:dyDescent="0.25">
      <c r="A631" s="1115">
        <v>1</v>
      </c>
      <c r="B631" s="1113">
        <v>313386</v>
      </c>
      <c r="C631" s="151"/>
      <c r="D631" s="897" t="s">
        <v>1014</v>
      </c>
      <c r="E631" s="148">
        <v>1</v>
      </c>
      <c r="F631" s="650" t="s">
        <v>53</v>
      </c>
      <c r="G631" s="150">
        <v>20</v>
      </c>
      <c r="H631" s="148">
        <v>86</v>
      </c>
      <c r="I631" s="149" t="s">
        <v>1015</v>
      </c>
      <c r="J631" s="440">
        <f t="shared" ref="J631:J632" si="241">I631/9.81</f>
        <v>761.97757390417939</v>
      </c>
      <c r="K631" s="149"/>
      <c r="L631" s="149"/>
      <c r="M631" s="150"/>
      <c r="N631" s="151"/>
      <c r="O631" s="152"/>
      <c r="P631" s="152"/>
      <c r="Q631" s="152"/>
      <c r="R631" s="151"/>
      <c r="S631" s="150" t="s">
        <v>38</v>
      </c>
      <c r="T631" s="149" t="s">
        <v>61</v>
      </c>
      <c r="U631" s="151" t="s">
        <v>44</v>
      </c>
      <c r="V631" s="151" t="s">
        <v>1016</v>
      </c>
      <c r="W631" s="151" t="s">
        <v>568</v>
      </c>
      <c r="X631" s="811"/>
      <c r="Y631" s="415">
        <v>44294</v>
      </c>
      <c r="Z631" s="427">
        <f t="shared" ref="Z631:Z634" si="242">Y631+366</f>
        <v>44660</v>
      </c>
      <c r="AA631" s="416">
        <f>Z631+1825</f>
        <v>46485</v>
      </c>
      <c r="AB631" s="150"/>
      <c r="AC631" s="153">
        <f>AG631*G631</f>
        <v>110.19999999999999</v>
      </c>
      <c r="AD631" s="154">
        <v>258</v>
      </c>
      <c r="AE631" s="155">
        <v>8600</v>
      </c>
      <c r="AF631" s="526" t="s">
        <v>143</v>
      </c>
      <c r="AG631" s="441">
        <v>5.51</v>
      </c>
      <c r="AJ631" s="156" t="str">
        <f t="shared" ref="AJ631:AJ634" si="243">CONCATENATE(U631,AK631,V631)</f>
        <v>HL2360</v>
      </c>
    </row>
    <row r="632" spans="1:36" s="156" customFormat="1" ht="10.5" thickBot="1" x14ac:dyDescent="0.25">
      <c r="A632" s="1115">
        <v>1</v>
      </c>
      <c r="B632" s="1113">
        <v>313386</v>
      </c>
      <c r="C632" s="151"/>
      <c r="D632" s="897" t="s">
        <v>1014</v>
      </c>
      <c r="E632" s="148">
        <v>1</v>
      </c>
      <c r="F632" s="650" t="s">
        <v>53</v>
      </c>
      <c r="G632" s="150">
        <v>20</v>
      </c>
      <c r="H632" s="148">
        <v>86</v>
      </c>
      <c r="I632" s="149" t="s">
        <v>1017</v>
      </c>
      <c r="J632" s="440">
        <f t="shared" si="241"/>
        <v>762.07951070336389</v>
      </c>
      <c r="K632" s="149"/>
      <c r="L632" s="149"/>
      <c r="M632" s="150"/>
      <c r="N632" s="151"/>
      <c r="O632" s="152"/>
      <c r="P632" s="152"/>
      <c r="Q632" s="152"/>
      <c r="R632" s="151"/>
      <c r="S632" s="150" t="s">
        <v>38</v>
      </c>
      <c r="T632" s="149" t="s">
        <v>61</v>
      </c>
      <c r="U632" s="151" t="s">
        <v>44</v>
      </c>
      <c r="V632" s="151" t="s">
        <v>1018</v>
      </c>
      <c r="W632" s="151" t="s">
        <v>568</v>
      </c>
      <c r="X632" s="811"/>
      <c r="Y632" s="415">
        <v>44294</v>
      </c>
      <c r="Z632" s="427">
        <f t="shared" si="242"/>
        <v>44660</v>
      </c>
      <c r="AA632" s="416">
        <f t="shared" ref="AA632:AA639" si="244">Z632+1825</f>
        <v>46485</v>
      </c>
      <c r="AB632" s="150"/>
      <c r="AC632" s="153">
        <f>AG632*G632</f>
        <v>110.19999999999999</v>
      </c>
      <c r="AD632" s="154">
        <v>258</v>
      </c>
      <c r="AE632" s="155">
        <v>8600</v>
      </c>
      <c r="AF632" s="526" t="s">
        <v>145</v>
      </c>
      <c r="AG632" s="441">
        <v>5.51</v>
      </c>
      <c r="AJ632" s="156" t="str">
        <f t="shared" si="243"/>
        <v>HL2361</v>
      </c>
    </row>
    <row r="633" spans="1:36" s="156" customFormat="1" ht="10.5" thickBot="1" x14ac:dyDescent="0.25">
      <c r="A633" s="1115">
        <v>1</v>
      </c>
      <c r="B633" s="1113">
        <v>313386</v>
      </c>
      <c r="C633" s="151"/>
      <c r="D633" s="897" t="s">
        <v>1014</v>
      </c>
      <c r="E633" s="148">
        <v>1</v>
      </c>
      <c r="F633" s="650" t="s">
        <v>53</v>
      </c>
      <c r="G633" s="150">
        <v>20</v>
      </c>
      <c r="H633" s="148">
        <v>86</v>
      </c>
      <c r="I633" s="149" t="s">
        <v>1015</v>
      </c>
      <c r="J633" s="627">
        <f>I633/9.81</f>
        <v>761.97757390417939</v>
      </c>
      <c r="K633" s="149"/>
      <c r="L633" s="149"/>
      <c r="M633" s="150"/>
      <c r="N633" s="151"/>
      <c r="O633" s="152"/>
      <c r="P633" s="152"/>
      <c r="Q633" s="152"/>
      <c r="R633" s="151"/>
      <c r="S633" s="150" t="s">
        <v>38</v>
      </c>
      <c r="T633" s="149" t="s">
        <v>61</v>
      </c>
      <c r="U633" s="151" t="s">
        <v>44</v>
      </c>
      <c r="V633" s="151" t="s">
        <v>1019</v>
      </c>
      <c r="W633" s="151" t="s">
        <v>568</v>
      </c>
      <c r="X633" s="151"/>
      <c r="Y633" s="415">
        <v>44294</v>
      </c>
      <c r="Z633" s="427">
        <f t="shared" si="242"/>
        <v>44660</v>
      </c>
      <c r="AA633" s="416">
        <f t="shared" si="244"/>
        <v>46485</v>
      </c>
      <c r="AB633" s="150"/>
      <c r="AC633" s="153">
        <f>AG633*G633</f>
        <v>110.19999999999999</v>
      </c>
      <c r="AD633" s="154">
        <v>258</v>
      </c>
      <c r="AE633" s="155">
        <v>8600</v>
      </c>
      <c r="AF633" s="526" t="s">
        <v>145</v>
      </c>
      <c r="AG633" s="441">
        <v>5.51</v>
      </c>
      <c r="AJ633" s="156" t="str">
        <f t="shared" si="243"/>
        <v>HL2362</v>
      </c>
    </row>
    <row r="634" spans="1:36" s="156" customFormat="1" ht="10.5" thickBot="1" x14ac:dyDescent="0.25">
      <c r="A634" s="1115">
        <v>1</v>
      </c>
      <c r="B634" s="1113">
        <v>313386</v>
      </c>
      <c r="C634" s="579" t="s">
        <v>50</v>
      </c>
      <c r="D634" s="892" t="s">
        <v>1014</v>
      </c>
      <c r="E634" s="580">
        <v>3</v>
      </c>
      <c r="F634" s="651" t="s">
        <v>53</v>
      </c>
      <c r="G634" s="216">
        <v>20</v>
      </c>
      <c r="H634" s="581">
        <v>86</v>
      </c>
      <c r="I634" s="582" t="s">
        <v>1015</v>
      </c>
      <c r="J634" s="583">
        <f>I634/9.81</f>
        <v>761.97757390417939</v>
      </c>
      <c r="K634" s="582"/>
      <c r="L634" s="582"/>
      <c r="M634" s="216"/>
      <c r="N634" s="579"/>
      <c r="O634" s="584"/>
      <c r="P634" s="584"/>
      <c r="Q634" s="584"/>
      <c r="R634" s="579"/>
      <c r="S634" s="216" t="s">
        <v>38</v>
      </c>
      <c r="T634" s="582" t="s">
        <v>61</v>
      </c>
      <c r="U634" s="579" t="s">
        <v>44</v>
      </c>
      <c r="V634" s="579" t="s">
        <v>1020</v>
      </c>
      <c r="W634" s="579" t="s">
        <v>1021</v>
      </c>
      <c r="X634" s="813" t="s">
        <v>1014</v>
      </c>
      <c r="Y634" s="415">
        <v>44294</v>
      </c>
      <c r="Z634" s="427">
        <f t="shared" si="242"/>
        <v>44660</v>
      </c>
      <c r="AA634" s="416">
        <f t="shared" si="244"/>
        <v>46485</v>
      </c>
      <c r="AB634" s="216"/>
      <c r="AC634" s="585"/>
      <c r="AD634" s="586"/>
      <c r="AE634" s="587"/>
      <c r="AF634" s="597"/>
      <c r="AG634" s="597"/>
      <c r="AJ634" s="156" t="str">
        <f t="shared" si="243"/>
        <v>HL2360-2362</v>
      </c>
    </row>
    <row r="635" spans="1:36" ht="11.25" customHeight="1" thickBot="1" x14ac:dyDescent="0.25">
      <c r="A635" s="1129"/>
      <c r="B635" s="995"/>
      <c r="C635" s="238"/>
      <c r="D635" s="909"/>
      <c r="E635" s="324"/>
      <c r="F635" s="241"/>
      <c r="G635" s="246"/>
      <c r="H635" s="245"/>
      <c r="I635" s="241"/>
      <c r="J635" s="247"/>
      <c r="K635" s="241"/>
      <c r="L635" s="241"/>
      <c r="M635" s="246"/>
      <c r="N635" s="238"/>
      <c r="O635" s="248"/>
      <c r="P635" s="248"/>
      <c r="Q635" s="248"/>
      <c r="R635" s="238"/>
      <c r="S635" s="246"/>
      <c r="T635" s="241"/>
      <c r="U635" s="238"/>
      <c r="V635" s="238"/>
      <c r="W635" s="238"/>
      <c r="X635" s="773"/>
      <c r="Y635" s="415"/>
      <c r="Z635" s="417" t="s">
        <v>38</v>
      </c>
      <c r="AA635" s="238"/>
      <c r="AB635" s="246"/>
      <c r="AC635" s="250"/>
      <c r="AD635" s="251"/>
      <c r="AE635" s="252"/>
      <c r="AF635" s="254"/>
      <c r="AG635" s="254"/>
    </row>
    <row r="636" spans="1:36" s="156" customFormat="1" ht="10.5" thickBot="1" x14ac:dyDescent="0.25">
      <c r="A636" s="1115">
        <v>1</v>
      </c>
      <c r="B636" s="1113">
        <v>313393</v>
      </c>
      <c r="C636" s="151"/>
      <c r="D636" s="897" t="s">
        <v>1022</v>
      </c>
      <c r="E636" s="148">
        <v>1</v>
      </c>
      <c r="F636" s="650" t="s">
        <v>53</v>
      </c>
      <c r="G636" s="150">
        <v>16</v>
      </c>
      <c r="H636" s="148">
        <v>86</v>
      </c>
      <c r="I636" s="149" t="s">
        <v>1015</v>
      </c>
      <c r="J636" s="440">
        <f t="shared" ref="J636" si="245">I636/9.81</f>
        <v>761.97757390417939</v>
      </c>
      <c r="K636" s="149"/>
      <c r="L636" s="149"/>
      <c r="M636" s="150"/>
      <c r="N636" s="151"/>
      <c r="O636" s="152"/>
      <c r="P636" s="152"/>
      <c r="Q636" s="152"/>
      <c r="R636" s="151"/>
      <c r="S636" s="150" t="s">
        <v>38</v>
      </c>
      <c r="T636" s="149" t="s">
        <v>61</v>
      </c>
      <c r="U636" s="151" t="s">
        <v>44</v>
      </c>
      <c r="V636" s="151" t="s">
        <v>1023</v>
      </c>
      <c r="W636" s="151" t="s">
        <v>568</v>
      </c>
      <c r="X636" s="811"/>
      <c r="Y636" s="415">
        <v>44294</v>
      </c>
      <c r="Z636" s="427">
        <f t="shared" ref="Z636:Z639" si="246">Y636+366</f>
        <v>44660</v>
      </c>
      <c r="AA636" s="416">
        <f t="shared" si="244"/>
        <v>46485</v>
      </c>
      <c r="AB636" s="150"/>
      <c r="AC636" s="153">
        <f>AG636*G636</f>
        <v>92.16</v>
      </c>
      <c r="AD636" s="154">
        <v>258</v>
      </c>
      <c r="AE636" s="155">
        <v>7950</v>
      </c>
      <c r="AF636" s="526" t="s">
        <v>143</v>
      </c>
      <c r="AG636" s="441">
        <v>5.76</v>
      </c>
      <c r="AJ636" s="156" t="str">
        <f t="shared" si="234"/>
        <v>HL2364</v>
      </c>
    </row>
    <row r="637" spans="1:36" s="156" customFormat="1" ht="10.5" thickBot="1" x14ac:dyDescent="0.25">
      <c r="A637" s="1115">
        <v>1</v>
      </c>
      <c r="B637" s="1113">
        <v>313393</v>
      </c>
      <c r="C637" s="151"/>
      <c r="D637" s="897" t="s">
        <v>1022</v>
      </c>
      <c r="E637" s="148">
        <v>1</v>
      </c>
      <c r="F637" s="650" t="s">
        <v>53</v>
      </c>
      <c r="G637" s="150">
        <v>16</v>
      </c>
      <c r="H637" s="148">
        <v>86</v>
      </c>
      <c r="I637" s="149" t="s">
        <v>1017</v>
      </c>
      <c r="J637" s="440">
        <f t="shared" ref="J637" si="247">I637/9.81</f>
        <v>762.07951070336389</v>
      </c>
      <c r="K637" s="149"/>
      <c r="L637" s="149"/>
      <c r="M637" s="150"/>
      <c r="N637" s="151"/>
      <c r="O637" s="152"/>
      <c r="P637" s="152"/>
      <c r="Q637" s="152"/>
      <c r="R637" s="151"/>
      <c r="S637" s="150" t="s">
        <v>38</v>
      </c>
      <c r="T637" s="149" t="s">
        <v>61</v>
      </c>
      <c r="U637" s="151" t="s">
        <v>44</v>
      </c>
      <c r="V637" s="151" t="s">
        <v>1024</v>
      </c>
      <c r="W637" s="151" t="s">
        <v>568</v>
      </c>
      <c r="X637" s="811"/>
      <c r="Y637" s="415">
        <v>44294</v>
      </c>
      <c r="Z637" s="427">
        <f t="shared" ref="Z637" si="248">Y637+366</f>
        <v>44660</v>
      </c>
      <c r="AA637" s="416">
        <f t="shared" si="244"/>
        <v>46485</v>
      </c>
      <c r="AB637" s="150"/>
      <c r="AC637" s="153">
        <f>AG637*G637</f>
        <v>92.16</v>
      </c>
      <c r="AD637" s="154">
        <v>258</v>
      </c>
      <c r="AE637" s="155">
        <v>7950</v>
      </c>
      <c r="AF637" s="526" t="s">
        <v>145</v>
      </c>
      <c r="AG637" s="441">
        <v>5.76</v>
      </c>
      <c r="AJ637" s="156" t="str">
        <f t="shared" ref="AJ637" si="249">CONCATENATE(U637,AK637,V637)</f>
        <v>HL2365</v>
      </c>
    </row>
    <row r="638" spans="1:36" s="156" customFormat="1" ht="10.5" thickBot="1" x14ac:dyDescent="0.25">
      <c r="A638" s="1115">
        <v>1</v>
      </c>
      <c r="B638" s="1113">
        <v>313393</v>
      </c>
      <c r="C638" s="151"/>
      <c r="D638" s="897" t="s">
        <v>1022</v>
      </c>
      <c r="E638" s="148">
        <v>1</v>
      </c>
      <c r="F638" s="650" t="s">
        <v>53</v>
      </c>
      <c r="G638" s="150">
        <v>16</v>
      </c>
      <c r="H638" s="148">
        <v>86</v>
      </c>
      <c r="I638" s="149" t="s">
        <v>1015</v>
      </c>
      <c r="J638" s="627">
        <f>I638/9.81</f>
        <v>761.97757390417939</v>
      </c>
      <c r="K638" s="149"/>
      <c r="L638" s="149"/>
      <c r="M638" s="150"/>
      <c r="N638" s="151"/>
      <c r="O638" s="152"/>
      <c r="P638" s="152"/>
      <c r="Q638" s="152"/>
      <c r="R638" s="151"/>
      <c r="S638" s="150" t="s">
        <v>38</v>
      </c>
      <c r="T638" s="149" t="s">
        <v>61</v>
      </c>
      <c r="U638" s="151" t="s">
        <v>44</v>
      </c>
      <c r="V638" s="151" t="s">
        <v>1025</v>
      </c>
      <c r="W638" s="151" t="s">
        <v>568</v>
      </c>
      <c r="X638" s="151"/>
      <c r="Y638" s="415">
        <v>44294</v>
      </c>
      <c r="Z638" s="427">
        <f t="shared" si="246"/>
        <v>44660</v>
      </c>
      <c r="AA638" s="416">
        <f t="shared" si="244"/>
        <v>46485</v>
      </c>
      <c r="AB638" s="150"/>
      <c r="AC638" s="153">
        <f>AG638*G638</f>
        <v>92.16</v>
      </c>
      <c r="AD638" s="154">
        <v>258</v>
      </c>
      <c r="AE638" s="155">
        <v>7950</v>
      </c>
      <c r="AF638" s="526" t="s">
        <v>145</v>
      </c>
      <c r="AG638" s="441">
        <v>5.76</v>
      </c>
      <c r="AJ638" s="156" t="str">
        <f t="shared" si="234"/>
        <v>HL2366</v>
      </c>
    </row>
    <row r="639" spans="1:36" s="156" customFormat="1" ht="10.5" thickBot="1" x14ac:dyDescent="0.25">
      <c r="A639" s="1115">
        <v>1</v>
      </c>
      <c r="B639" s="1113">
        <v>313393</v>
      </c>
      <c r="C639" s="579" t="s">
        <v>50</v>
      </c>
      <c r="D639" s="892" t="s">
        <v>1022</v>
      </c>
      <c r="E639" s="580">
        <v>3</v>
      </c>
      <c r="F639" s="651" t="s">
        <v>53</v>
      </c>
      <c r="G639" s="216">
        <v>16</v>
      </c>
      <c r="H639" s="581">
        <v>86</v>
      </c>
      <c r="I639" s="582" t="s">
        <v>1015</v>
      </c>
      <c r="J639" s="583">
        <f>I639/9.81</f>
        <v>761.97757390417939</v>
      </c>
      <c r="K639" s="582"/>
      <c r="L639" s="582"/>
      <c r="M639" s="216"/>
      <c r="N639" s="579"/>
      <c r="O639" s="584"/>
      <c r="P639" s="584"/>
      <c r="Q639" s="584"/>
      <c r="R639" s="579"/>
      <c r="S639" s="216" t="s">
        <v>38</v>
      </c>
      <c r="T639" s="582" t="s">
        <v>61</v>
      </c>
      <c r="U639" s="579" t="s">
        <v>44</v>
      </c>
      <c r="V639" s="579" t="s">
        <v>1026</v>
      </c>
      <c r="W639" s="579" t="s">
        <v>1021</v>
      </c>
      <c r="X639" s="813" t="s">
        <v>1022</v>
      </c>
      <c r="Y639" s="415">
        <v>44294</v>
      </c>
      <c r="Z639" s="427">
        <f t="shared" si="246"/>
        <v>44660</v>
      </c>
      <c r="AA639" s="416">
        <f t="shared" si="244"/>
        <v>46485</v>
      </c>
      <c r="AB639" s="216"/>
      <c r="AC639" s="585"/>
      <c r="AD639" s="586"/>
      <c r="AE639" s="587"/>
      <c r="AF639" s="597"/>
      <c r="AG639" s="597"/>
      <c r="AJ639" s="156" t="str">
        <f t="shared" si="234"/>
        <v>HL2364-2366</v>
      </c>
    </row>
    <row r="640" spans="1:36" s="147" customFormat="1" ht="11.25" customHeight="1" thickBot="1" x14ac:dyDescent="0.25">
      <c r="A640" s="1129"/>
      <c r="B640" s="1004"/>
      <c r="C640" s="320"/>
      <c r="D640" s="905"/>
      <c r="E640" s="245"/>
      <c r="F640" s="241"/>
      <c r="G640" s="246"/>
      <c r="H640" s="245"/>
      <c r="I640" s="241"/>
      <c r="J640" s="242"/>
      <c r="K640" s="241"/>
      <c r="L640" s="241"/>
      <c r="M640" s="246"/>
      <c r="N640" s="238"/>
      <c r="O640" s="248"/>
      <c r="P640" s="248"/>
      <c r="Q640" s="248"/>
      <c r="R640" s="238"/>
      <c r="S640" s="246"/>
      <c r="T640" s="241"/>
      <c r="U640" s="238"/>
      <c r="V640" s="238"/>
      <c r="W640" s="238"/>
      <c r="X640" s="803"/>
      <c r="Y640" s="415"/>
      <c r="Z640" s="416" t="s">
        <v>38</v>
      </c>
      <c r="AA640" s="238"/>
      <c r="AB640" s="246"/>
      <c r="AC640" s="316"/>
      <c r="AD640" s="251"/>
      <c r="AE640" s="252"/>
      <c r="AF640" s="245"/>
      <c r="AG640" s="245"/>
      <c r="AJ640" s="255" t="str">
        <f t="shared" si="234"/>
        <v/>
      </c>
    </row>
    <row r="641" spans="1:36" s="836" customFormat="1" ht="10.5" thickBot="1" x14ac:dyDescent="0.25">
      <c r="A641" s="1115">
        <v>1</v>
      </c>
      <c r="B641" s="1044">
        <v>302618</v>
      </c>
      <c r="C641" s="833"/>
      <c r="D641" s="834" t="s">
        <v>1027</v>
      </c>
      <c r="E641" s="245">
        <v>1</v>
      </c>
      <c r="F641" s="241" t="s">
        <v>40</v>
      </c>
      <c r="G641" s="246">
        <v>32.68</v>
      </c>
      <c r="H641" s="238">
        <v>84</v>
      </c>
      <c r="I641" s="245">
        <v>5579.4</v>
      </c>
      <c r="J641" s="242">
        <f>I641/9.81</f>
        <v>568.74617737003052</v>
      </c>
      <c r="K641" s="835" t="s">
        <v>42</v>
      </c>
      <c r="L641" s="241"/>
      <c r="M641" s="245"/>
      <c r="N641" s="241"/>
      <c r="O641" s="245"/>
      <c r="P641" s="241"/>
      <c r="Q641" s="245"/>
      <c r="R641" s="241"/>
      <c r="S641" s="246" t="s">
        <v>38</v>
      </c>
      <c r="T641" s="241" t="s">
        <v>61</v>
      </c>
      <c r="U641" s="245" t="s">
        <v>44</v>
      </c>
      <c r="V641" s="238" t="s">
        <v>1028</v>
      </c>
      <c r="W641" s="245" t="s">
        <v>74</v>
      </c>
      <c r="X641" s="241"/>
      <c r="Y641" s="415">
        <v>43643</v>
      </c>
      <c r="Z641" s="428">
        <f t="shared" ref="Z641:Z645" si="250">Y641+366</f>
        <v>44009</v>
      </c>
      <c r="AA641" s="245"/>
      <c r="AB641" s="241"/>
      <c r="AC641" s="316">
        <f>(G641+AB641*2.5)*AG641</f>
        <v>803.928</v>
      </c>
      <c r="AD641" s="241" t="s">
        <v>1029</v>
      </c>
      <c r="AE641" s="252">
        <v>2478</v>
      </c>
      <c r="AF641" s="241" t="s">
        <v>1030</v>
      </c>
      <c r="AG641" s="254">
        <v>24.6</v>
      </c>
      <c r="AH641" s="241"/>
      <c r="AJ641" s="255" t="str">
        <f t="shared" si="234"/>
        <v>HL1267</v>
      </c>
    </row>
    <row r="642" spans="1:36" s="836" customFormat="1" ht="10.5" thickBot="1" x14ac:dyDescent="0.25">
      <c r="A642" s="1115">
        <v>1</v>
      </c>
      <c r="B642" s="1044">
        <v>302618</v>
      </c>
      <c r="C642" s="833"/>
      <c r="D642" s="834" t="s">
        <v>1027</v>
      </c>
      <c r="E642" s="245">
        <v>1</v>
      </c>
      <c r="F642" s="241" t="s">
        <v>40</v>
      </c>
      <c r="G642" s="246">
        <v>32.68</v>
      </c>
      <c r="H642" s="238">
        <v>84</v>
      </c>
      <c r="I642" s="245">
        <v>5579.4</v>
      </c>
      <c r="J642" s="242">
        <f>I642/9.81</f>
        <v>568.74617737003052</v>
      </c>
      <c r="K642" s="835" t="s">
        <v>42</v>
      </c>
      <c r="L642" s="241"/>
      <c r="M642" s="245"/>
      <c r="N642" s="241"/>
      <c r="O642" s="245"/>
      <c r="P642" s="241"/>
      <c r="Q642" s="245"/>
      <c r="R642" s="241"/>
      <c r="S642" s="246" t="s">
        <v>38</v>
      </c>
      <c r="T642" s="241" t="s">
        <v>61</v>
      </c>
      <c r="U642" s="245" t="s">
        <v>44</v>
      </c>
      <c r="V642" s="238" t="s">
        <v>1031</v>
      </c>
      <c r="W642" s="245" t="s">
        <v>74</v>
      </c>
      <c r="X642" s="241"/>
      <c r="Y642" s="415">
        <v>43643</v>
      </c>
      <c r="Z642" s="428">
        <f t="shared" si="250"/>
        <v>44009</v>
      </c>
      <c r="AA642" s="245"/>
      <c r="AB642" s="241"/>
      <c r="AC642" s="316">
        <f>(G642+AB642*2.5)*AG642</f>
        <v>803.928</v>
      </c>
      <c r="AD642" s="241" t="s">
        <v>1029</v>
      </c>
      <c r="AE642" s="252">
        <v>2478</v>
      </c>
      <c r="AF642" s="241" t="s">
        <v>1032</v>
      </c>
      <c r="AG642" s="254">
        <v>24.6</v>
      </c>
      <c r="AH642" s="241"/>
      <c r="AJ642" s="255" t="str">
        <f t="shared" si="234"/>
        <v>HL1268</v>
      </c>
    </row>
    <row r="643" spans="1:36" s="836" customFormat="1" ht="10.5" thickBot="1" x14ac:dyDescent="0.25">
      <c r="A643" s="1115">
        <v>1</v>
      </c>
      <c r="B643" s="1044">
        <v>302618</v>
      </c>
      <c r="C643" s="833"/>
      <c r="D643" s="834" t="s">
        <v>1027</v>
      </c>
      <c r="E643" s="245">
        <v>1</v>
      </c>
      <c r="F643" s="241" t="s">
        <v>40</v>
      </c>
      <c r="G643" s="246">
        <v>32.68</v>
      </c>
      <c r="H643" s="238">
        <v>84</v>
      </c>
      <c r="I643" s="245">
        <v>5579.4</v>
      </c>
      <c r="J643" s="242">
        <f>I643/9.81</f>
        <v>568.74617737003052</v>
      </c>
      <c r="K643" s="835" t="s">
        <v>42</v>
      </c>
      <c r="L643" s="241"/>
      <c r="M643" s="245"/>
      <c r="N643" s="241"/>
      <c r="O643" s="245"/>
      <c r="P643" s="241"/>
      <c r="Q643" s="245"/>
      <c r="R643" s="241"/>
      <c r="S643" s="246" t="s">
        <v>38</v>
      </c>
      <c r="T643" s="241" t="s">
        <v>61</v>
      </c>
      <c r="U643" s="245" t="s">
        <v>44</v>
      </c>
      <c r="V643" s="238" t="s">
        <v>1033</v>
      </c>
      <c r="W643" s="245"/>
      <c r="X643" s="241"/>
      <c r="Y643" s="415">
        <v>43643</v>
      </c>
      <c r="Z643" s="428">
        <f t="shared" si="250"/>
        <v>44009</v>
      </c>
      <c r="AA643" s="245"/>
      <c r="AB643" s="241"/>
      <c r="AC643" s="316">
        <f>(G643+AB643*2.5)*AG643</f>
        <v>803.928</v>
      </c>
      <c r="AD643" s="241" t="s">
        <v>1029</v>
      </c>
      <c r="AE643" s="252">
        <v>2478</v>
      </c>
      <c r="AF643" s="241" t="s">
        <v>1034</v>
      </c>
      <c r="AG643" s="254">
        <v>24.6</v>
      </c>
      <c r="AH643" s="241"/>
      <c r="AJ643" s="255" t="str">
        <f t="shared" si="234"/>
        <v>HL1269</v>
      </c>
    </row>
    <row r="644" spans="1:36" s="836" customFormat="1" ht="10.5" thickBot="1" x14ac:dyDescent="0.25">
      <c r="A644" s="1115">
        <v>1</v>
      </c>
      <c r="B644" s="1044">
        <v>302618</v>
      </c>
      <c r="C644" s="833"/>
      <c r="D644" s="834" t="s">
        <v>1027</v>
      </c>
      <c r="E644" s="245">
        <v>1</v>
      </c>
      <c r="F644" s="241" t="s">
        <v>40</v>
      </c>
      <c r="G644" s="246">
        <v>32.72</v>
      </c>
      <c r="H644" s="238">
        <v>84</v>
      </c>
      <c r="I644" s="245">
        <v>5579.4</v>
      </c>
      <c r="J644" s="242">
        <f>I644/9.81</f>
        <v>568.74617737003052</v>
      </c>
      <c r="K644" s="835" t="s">
        <v>42</v>
      </c>
      <c r="L644" s="241"/>
      <c r="M644" s="245"/>
      <c r="N644" s="241"/>
      <c r="O644" s="245"/>
      <c r="P644" s="241"/>
      <c r="Q644" s="245"/>
      <c r="R644" s="241"/>
      <c r="S644" s="246" t="s">
        <v>38</v>
      </c>
      <c r="T644" s="241" t="s">
        <v>61</v>
      </c>
      <c r="U644" s="245" t="s">
        <v>44</v>
      </c>
      <c r="V644" s="238" t="s">
        <v>1035</v>
      </c>
      <c r="W644" s="245"/>
      <c r="X644" s="241"/>
      <c r="Y644" s="415">
        <v>43643</v>
      </c>
      <c r="Z644" s="428">
        <f t="shared" si="250"/>
        <v>44009</v>
      </c>
      <c r="AA644" s="245"/>
      <c r="AB644" s="241"/>
      <c r="AC644" s="316">
        <f>(G644+AB644*2.5)*AG644</f>
        <v>804.91200000000003</v>
      </c>
      <c r="AD644" s="241" t="s">
        <v>1029</v>
      </c>
      <c r="AE644" s="252">
        <v>2478</v>
      </c>
      <c r="AF644" s="241" t="s">
        <v>1036</v>
      </c>
      <c r="AG644" s="254">
        <v>24.6</v>
      </c>
      <c r="AH644" s="241"/>
      <c r="AJ644" s="255" t="str">
        <f t="shared" si="234"/>
        <v>HL1270</v>
      </c>
    </row>
    <row r="645" spans="1:36" s="319" customFormat="1" ht="10.5" thickBot="1" x14ac:dyDescent="0.25">
      <c r="A645" s="1115">
        <v>1</v>
      </c>
      <c r="B645" s="1044">
        <v>302618</v>
      </c>
      <c r="C645" s="266" t="s">
        <v>50</v>
      </c>
      <c r="D645" s="892" t="s">
        <v>1027</v>
      </c>
      <c r="E645" s="256">
        <f>SUM(E641:E644)</f>
        <v>4</v>
      </c>
      <c r="F645" s="240" t="s">
        <v>40</v>
      </c>
      <c r="G645" s="257">
        <f>SUBTOTAL(9,G641:G644)/E645</f>
        <v>32.69</v>
      </c>
      <c r="H645" s="258">
        <v>84</v>
      </c>
      <c r="I645" s="239" t="s">
        <v>1037</v>
      </c>
      <c r="J645" s="317">
        <f>I645/9.81</f>
        <v>568.70540265035675</v>
      </c>
      <c r="K645" s="240" t="s">
        <v>42</v>
      </c>
      <c r="L645" s="240"/>
      <c r="M645" s="257"/>
      <c r="N645" s="239"/>
      <c r="O645" s="259"/>
      <c r="P645" s="259"/>
      <c r="Q645" s="259"/>
      <c r="R645" s="239"/>
      <c r="S645" s="257" t="s">
        <v>38</v>
      </c>
      <c r="T645" s="240" t="s">
        <v>61</v>
      </c>
      <c r="U645" s="239" t="s">
        <v>44</v>
      </c>
      <c r="V645" s="239" t="s">
        <v>1038</v>
      </c>
      <c r="W645" s="239"/>
      <c r="X645" s="634" t="s">
        <v>1027</v>
      </c>
      <c r="Y645" s="415">
        <v>43643</v>
      </c>
      <c r="Z645" s="428">
        <f t="shared" si="250"/>
        <v>44009</v>
      </c>
      <c r="AA645" s="239"/>
      <c r="AB645" s="257"/>
      <c r="AC645" s="318"/>
      <c r="AD645" s="261"/>
      <c r="AE645" s="262" t="s">
        <v>1039</v>
      </c>
      <c r="AF645" s="258"/>
      <c r="AG645" s="263"/>
      <c r="AJ645" s="255" t="str">
        <f t="shared" si="234"/>
        <v>HL1267-1270</v>
      </c>
    </row>
    <row r="646" spans="1:36" s="319" customFormat="1" ht="10.5" thickBot="1" x14ac:dyDescent="0.25">
      <c r="A646" s="1129"/>
      <c r="B646" s="996"/>
      <c r="C646" s="320"/>
      <c r="D646" s="905"/>
      <c r="E646" s="324"/>
      <c r="F646" s="241"/>
      <c r="G646" s="246"/>
      <c r="H646" s="245"/>
      <c r="I646" s="238"/>
      <c r="J646" s="242"/>
      <c r="K646" s="241"/>
      <c r="L646" s="241"/>
      <c r="M646" s="246"/>
      <c r="N646" s="238"/>
      <c r="O646" s="248"/>
      <c r="P646" s="248"/>
      <c r="Q646" s="248"/>
      <c r="R646" s="238"/>
      <c r="S646" s="246"/>
      <c r="T646" s="241"/>
      <c r="U646" s="238"/>
      <c r="V646" s="238"/>
      <c r="W646" s="238"/>
      <c r="X646" s="803"/>
      <c r="Y646" s="415" t="s">
        <v>38</v>
      </c>
      <c r="Z646" s="416" t="s">
        <v>38</v>
      </c>
      <c r="AA646" s="238"/>
      <c r="AB646" s="246"/>
      <c r="AC646" s="316"/>
      <c r="AD646" s="251"/>
      <c r="AE646" s="252"/>
      <c r="AF646" s="245"/>
      <c r="AG646" s="254"/>
      <c r="AJ646" s="255" t="str">
        <f t="shared" si="234"/>
        <v/>
      </c>
    </row>
    <row r="647" spans="1:36" s="836" customFormat="1" ht="10.5" thickBot="1" x14ac:dyDescent="0.25">
      <c r="A647" s="1115">
        <v>1</v>
      </c>
      <c r="B647" s="1044">
        <v>292901</v>
      </c>
      <c r="C647" s="241"/>
      <c r="D647" s="834" t="s">
        <v>1040</v>
      </c>
      <c r="E647" s="245">
        <v>1</v>
      </c>
      <c r="F647" s="241" t="s">
        <v>40</v>
      </c>
      <c r="G647" s="246">
        <v>24.248000000000001</v>
      </c>
      <c r="H647" s="238">
        <v>84</v>
      </c>
      <c r="I647" s="245">
        <v>5579.4</v>
      </c>
      <c r="J647" s="247">
        <f>I647/9.81</f>
        <v>568.74617737003052</v>
      </c>
      <c r="K647" s="835" t="s">
        <v>203</v>
      </c>
      <c r="L647" s="241"/>
      <c r="M647" s="245"/>
      <c r="N647" s="241"/>
      <c r="O647" s="245"/>
      <c r="P647" s="241"/>
      <c r="Q647" s="245"/>
      <c r="R647" s="241"/>
      <c r="S647" s="246" t="s">
        <v>38</v>
      </c>
      <c r="T647" s="241" t="s">
        <v>61</v>
      </c>
      <c r="U647" s="245" t="s">
        <v>44</v>
      </c>
      <c r="V647" s="238" t="s">
        <v>302</v>
      </c>
      <c r="W647" s="245"/>
      <c r="X647" s="241"/>
      <c r="Y647" s="415">
        <v>43635</v>
      </c>
      <c r="Z647" s="417">
        <f>Y647+366</f>
        <v>44001</v>
      </c>
      <c r="AA647" s="245"/>
      <c r="AB647" s="241"/>
      <c r="AC647" s="250">
        <f>(G647+AB647*2.5)*AG647</f>
        <v>597.22824000000003</v>
      </c>
      <c r="AD647" s="241" t="s">
        <v>1041</v>
      </c>
      <c r="AE647" s="252">
        <v>2365</v>
      </c>
      <c r="AF647" s="241" t="s">
        <v>1042</v>
      </c>
      <c r="AG647" s="254">
        <v>24.63</v>
      </c>
      <c r="AH647" s="241"/>
      <c r="AJ647" s="255" t="str">
        <f t="shared" si="234"/>
        <v>HL1653</v>
      </c>
    </row>
    <row r="648" spans="1:36" s="836" customFormat="1" ht="10.5" thickBot="1" x14ac:dyDescent="0.25">
      <c r="A648" s="1115">
        <v>1</v>
      </c>
      <c r="B648" s="1044">
        <v>292901</v>
      </c>
      <c r="C648" s="241"/>
      <c r="D648" s="834" t="s">
        <v>1040</v>
      </c>
      <c r="E648" s="245">
        <v>1</v>
      </c>
      <c r="F648" s="241" t="s">
        <v>40</v>
      </c>
      <c r="G648" s="246">
        <v>24.248000000000001</v>
      </c>
      <c r="H648" s="238">
        <v>84</v>
      </c>
      <c r="I648" s="245">
        <v>5579.4</v>
      </c>
      <c r="J648" s="247">
        <f>I648/9.81</f>
        <v>568.74617737003052</v>
      </c>
      <c r="K648" s="835" t="s">
        <v>203</v>
      </c>
      <c r="L648" s="241"/>
      <c r="M648" s="245"/>
      <c r="N648" s="241"/>
      <c r="O648" s="245"/>
      <c r="P648" s="241"/>
      <c r="Q648" s="245"/>
      <c r="R648" s="241"/>
      <c r="S648" s="246" t="s">
        <v>38</v>
      </c>
      <c r="T648" s="241" t="s">
        <v>61</v>
      </c>
      <c r="U648" s="245" t="s">
        <v>44</v>
      </c>
      <c r="V648" s="238" t="s">
        <v>148</v>
      </c>
      <c r="W648" s="245"/>
      <c r="X648" s="241"/>
      <c r="Y648" s="415">
        <v>43635</v>
      </c>
      <c r="Z648" s="417">
        <f t="shared" ref="Z648:Z649" si="251">Y648+366</f>
        <v>44001</v>
      </c>
      <c r="AA648" s="245"/>
      <c r="AB648" s="241"/>
      <c r="AC648" s="250">
        <f>(G648+AB648*2.5)*AG648</f>
        <v>597.22824000000003</v>
      </c>
      <c r="AD648" s="241" t="s">
        <v>1041</v>
      </c>
      <c r="AE648" s="252">
        <v>2365</v>
      </c>
      <c r="AF648" s="241" t="s">
        <v>1043</v>
      </c>
      <c r="AG648" s="254">
        <v>24.63</v>
      </c>
      <c r="AH648" s="241"/>
      <c r="AJ648" s="255" t="str">
        <f t="shared" si="234"/>
        <v>HL1654</v>
      </c>
    </row>
    <row r="649" spans="1:36" ht="10.5" thickBot="1" x14ac:dyDescent="0.25">
      <c r="A649" s="1115">
        <v>1</v>
      </c>
      <c r="B649" s="1044">
        <v>292901</v>
      </c>
      <c r="C649" s="239" t="s">
        <v>50</v>
      </c>
      <c r="D649" s="892" t="s">
        <v>1040</v>
      </c>
      <c r="E649" s="256">
        <v>2</v>
      </c>
      <c r="F649" s="240" t="s">
        <v>40</v>
      </c>
      <c r="G649" s="257">
        <f>SUBTOTAL(9,G647:G648)/E649</f>
        <v>24.248000000000001</v>
      </c>
      <c r="H649" s="258">
        <v>84</v>
      </c>
      <c r="I649" s="239" t="s">
        <v>1037</v>
      </c>
      <c r="J649" s="489">
        <f>I649/9.81</f>
        <v>568.70540265035675</v>
      </c>
      <c r="K649" s="240" t="s">
        <v>203</v>
      </c>
      <c r="L649" s="240"/>
      <c r="M649" s="257"/>
      <c r="N649" s="239"/>
      <c r="O649" s="259"/>
      <c r="P649" s="259"/>
      <c r="Q649" s="259"/>
      <c r="R649" s="239"/>
      <c r="S649" s="257" t="s">
        <v>38</v>
      </c>
      <c r="T649" s="240" t="s">
        <v>61</v>
      </c>
      <c r="U649" s="239" t="s">
        <v>44</v>
      </c>
      <c r="V649" s="239" t="s">
        <v>1044</v>
      </c>
      <c r="W649" s="210"/>
      <c r="X649" s="780" t="s">
        <v>1040</v>
      </c>
      <c r="Y649" s="415">
        <v>43635</v>
      </c>
      <c r="Z649" s="417">
        <f t="shared" si="251"/>
        <v>44001</v>
      </c>
      <c r="AA649" s="239"/>
      <c r="AB649" s="257"/>
      <c r="AC649" s="260"/>
      <c r="AD649" s="261"/>
      <c r="AE649" s="262" t="s">
        <v>1039</v>
      </c>
      <c r="AF649" s="258"/>
      <c r="AG649" s="263"/>
      <c r="AJ649" s="255" t="str">
        <f t="shared" si="234"/>
        <v>HL1653-1654</v>
      </c>
    </row>
    <row r="650" spans="1:36" s="319" customFormat="1" ht="11.25" customHeight="1" thickBot="1" x14ac:dyDescent="0.25">
      <c r="A650" s="1129"/>
      <c r="B650" s="996"/>
      <c r="C650" s="320"/>
      <c r="D650" s="905"/>
      <c r="E650" s="324"/>
      <c r="F650" s="241"/>
      <c r="G650" s="246"/>
      <c r="H650" s="245"/>
      <c r="I650" s="238"/>
      <c r="J650" s="242"/>
      <c r="K650" s="241"/>
      <c r="L650" s="241"/>
      <c r="M650" s="246"/>
      <c r="N650" s="238"/>
      <c r="O650" s="248"/>
      <c r="P650" s="248"/>
      <c r="Q650" s="248"/>
      <c r="R650" s="238"/>
      <c r="S650" s="246"/>
      <c r="T650" s="241"/>
      <c r="U650" s="238"/>
      <c r="V650" s="238"/>
      <c r="W650" s="238"/>
      <c r="X650" s="803"/>
      <c r="Y650" s="415" t="s">
        <v>38</v>
      </c>
      <c r="Z650" s="416" t="s">
        <v>38</v>
      </c>
      <c r="AA650" s="238"/>
      <c r="AB650" s="246"/>
      <c r="AC650" s="316"/>
      <c r="AD650" s="835"/>
      <c r="AE650" s="252"/>
      <c r="AF650" s="245"/>
      <c r="AG650" s="254"/>
      <c r="AJ650" s="255" t="str">
        <f t="shared" si="234"/>
        <v/>
      </c>
    </row>
    <row r="651" spans="1:36" s="836" customFormat="1" ht="10.5" thickBot="1" x14ac:dyDescent="0.25">
      <c r="A651" s="1115">
        <v>1</v>
      </c>
      <c r="B651" s="1044">
        <v>292896</v>
      </c>
      <c r="C651" s="241"/>
      <c r="D651" s="834" t="s">
        <v>1045</v>
      </c>
      <c r="E651" s="245">
        <v>1</v>
      </c>
      <c r="F651" s="241" t="s">
        <v>40</v>
      </c>
      <c r="G651" s="246">
        <v>17.95</v>
      </c>
      <c r="H651" s="238">
        <v>84</v>
      </c>
      <c r="I651" s="245">
        <v>5579.4</v>
      </c>
      <c r="J651" s="242">
        <f>I651/9.81</f>
        <v>568.74617737003052</v>
      </c>
      <c r="K651" s="835" t="s">
        <v>42</v>
      </c>
      <c r="L651" s="241"/>
      <c r="M651" s="245"/>
      <c r="N651" s="241"/>
      <c r="O651" s="245"/>
      <c r="P651" s="241"/>
      <c r="Q651" s="245"/>
      <c r="R651" s="241"/>
      <c r="S651" s="246" t="s">
        <v>38</v>
      </c>
      <c r="T651" s="241" t="s">
        <v>61</v>
      </c>
      <c r="U651" s="245" t="s">
        <v>44</v>
      </c>
      <c r="V651" s="238" t="s">
        <v>1046</v>
      </c>
      <c r="W651" s="245"/>
      <c r="X651" s="241"/>
      <c r="Y651" s="415">
        <v>43061</v>
      </c>
      <c r="Z651" s="416">
        <f>Y651+365</f>
        <v>43426</v>
      </c>
      <c r="AA651" s="245"/>
      <c r="AB651" s="241"/>
      <c r="AC651" s="316">
        <f>(G651+AB651*2.5)*AG651</f>
        <v>442.10849999999999</v>
      </c>
      <c r="AD651" s="241" t="s">
        <v>1029</v>
      </c>
      <c r="AE651" s="245">
        <v>1481</v>
      </c>
      <c r="AF651" s="241" t="s">
        <v>1047</v>
      </c>
      <c r="AG651" s="254">
        <v>24.63</v>
      </c>
      <c r="AH651" s="241"/>
      <c r="AJ651" s="255" t="str">
        <f t="shared" si="234"/>
        <v>HL1271</v>
      </c>
    </row>
    <row r="652" spans="1:36" s="836" customFormat="1" ht="10.5" thickBot="1" x14ac:dyDescent="0.25">
      <c r="A652" s="1115">
        <v>1</v>
      </c>
      <c r="B652" s="1044">
        <v>292896</v>
      </c>
      <c r="C652" s="241"/>
      <c r="D652" s="834" t="s">
        <v>1045</v>
      </c>
      <c r="E652" s="245">
        <v>1</v>
      </c>
      <c r="F652" s="241" t="s">
        <v>40</v>
      </c>
      <c r="G652" s="246">
        <v>17.97</v>
      </c>
      <c r="H652" s="238">
        <v>84</v>
      </c>
      <c r="I652" s="245">
        <v>5579.4</v>
      </c>
      <c r="J652" s="242">
        <f>I652/9.81</f>
        <v>568.74617737003052</v>
      </c>
      <c r="K652" s="835" t="s">
        <v>42</v>
      </c>
      <c r="L652" s="241"/>
      <c r="M652" s="245"/>
      <c r="N652" s="241"/>
      <c r="O652" s="245"/>
      <c r="P652" s="241"/>
      <c r="Q652" s="245"/>
      <c r="R652" s="241"/>
      <c r="S652" s="246" t="s">
        <v>38</v>
      </c>
      <c r="T652" s="241" t="s">
        <v>61</v>
      </c>
      <c r="U652" s="245" t="s">
        <v>44</v>
      </c>
      <c r="V652" s="238" t="s">
        <v>1048</v>
      </c>
      <c r="W652" s="245"/>
      <c r="X652" s="241"/>
      <c r="Y652" s="415">
        <v>43061</v>
      </c>
      <c r="Z652" s="416">
        <f t="shared" ref="Z652:Z655" si="252">Y652+365</f>
        <v>43426</v>
      </c>
      <c r="AA652" s="245"/>
      <c r="AB652" s="241"/>
      <c r="AC652" s="316">
        <f>(G652+AB652*2.5)*AG652</f>
        <v>442.60109999999997</v>
      </c>
      <c r="AD652" s="241" t="s">
        <v>1029</v>
      </c>
      <c r="AE652" s="245">
        <v>1481</v>
      </c>
      <c r="AF652" s="241" t="s">
        <v>1049</v>
      </c>
      <c r="AG652" s="254">
        <v>24.63</v>
      </c>
      <c r="AH652" s="241"/>
      <c r="AJ652" s="255" t="str">
        <f t="shared" si="234"/>
        <v>HL1272</v>
      </c>
    </row>
    <row r="653" spans="1:36" s="836" customFormat="1" ht="10.5" thickBot="1" x14ac:dyDescent="0.25">
      <c r="A653" s="1115">
        <v>1</v>
      </c>
      <c r="B653" s="1044">
        <v>292896</v>
      </c>
      <c r="C653" s="241"/>
      <c r="D653" s="834" t="s">
        <v>1045</v>
      </c>
      <c r="E653" s="245">
        <v>1</v>
      </c>
      <c r="F653" s="241" t="s">
        <v>40</v>
      </c>
      <c r="G653" s="246">
        <v>17.97</v>
      </c>
      <c r="H653" s="238">
        <v>84</v>
      </c>
      <c r="I653" s="245">
        <v>5579.4</v>
      </c>
      <c r="J653" s="242">
        <f>I653/9.81</f>
        <v>568.74617737003052</v>
      </c>
      <c r="K653" s="835" t="s">
        <v>42</v>
      </c>
      <c r="L653" s="241"/>
      <c r="M653" s="245"/>
      <c r="N653" s="241"/>
      <c r="O653" s="245"/>
      <c r="P653" s="241"/>
      <c r="Q653" s="245"/>
      <c r="R653" s="241"/>
      <c r="S653" s="246" t="s">
        <v>38</v>
      </c>
      <c r="T653" s="241" t="s">
        <v>61</v>
      </c>
      <c r="U653" s="245" t="s">
        <v>44</v>
      </c>
      <c r="V653" s="238" t="s">
        <v>1050</v>
      </c>
      <c r="W653" s="245"/>
      <c r="X653" s="241"/>
      <c r="Y653" s="415">
        <v>43061</v>
      </c>
      <c r="Z653" s="416">
        <f t="shared" si="252"/>
        <v>43426</v>
      </c>
      <c r="AA653" s="245"/>
      <c r="AB653" s="241"/>
      <c r="AC653" s="316">
        <f>(G653+AB653*2.5)*AG653</f>
        <v>442.60109999999997</v>
      </c>
      <c r="AD653" s="241" t="s">
        <v>1029</v>
      </c>
      <c r="AE653" s="245">
        <v>1481</v>
      </c>
      <c r="AF653" s="241" t="s">
        <v>1051</v>
      </c>
      <c r="AG653" s="254">
        <v>24.63</v>
      </c>
      <c r="AH653" s="241"/>
      <c r="AJ653" s="255" t="str">
        <f t="shared" si="234"/>
        <v>HL1273</v>
      </c>
    </row>
    <row r="654" spans="1:36" s="836" customFormat="1" ht="10.5" thickBot="1" x14ac:dyDescent="0.25">
      <c r="A654" s="1115">
        <v>1</v>
      </c>
      <c r="B654" s="1044">
        <v>292896</v>
      </c>
      <c r="C654" s="241"/>
      <c r="D654" s="834" t="s">
        <v>1045</v>
      </c>
      <c r="E654" s="245">
        <v>1</v>
      </c>
      <c r="F654" s="241" t="s">
        <v>40</v>
      </c>
      <c r="G654" s="246">
        <v>17.97</v>
      </c>
      <c r="H654" s="238">
        <v>84</v>
      </c>
      <c r="I654" s="245">
        <v>5579.4</v>
      </c>
      <c r="J654" s="242">
        <f>I654/9.81</f>
        <v>568.74617737003052</v>
      </c>
      <c r="K654" s="835" t="s">
        <v>42</v>
      </c>
      <c r="L654" s="241"/>
      <c r="M654" s="245"/>
      <c r="N654" s="241"/>
      <c r="O654" s="245"/>
      <c r="P654" s="241"/>
      <c r="Q654" s="245"/>
      <c r="R654" s="241"/>
      <c r="S654" s="246" t="s">
        <v>38</v>
      </c>
      <c r="T654" s="241" t="s">
        <v>61</v>
      </c>
      <c r="U654" s="245" t="s">
        <v>44</v>
      </c>
      <c r="V654" s="238" t="s">
        <v>1052</v>
      </c>
      <c r="W654" s="245"/>
      <c r="X654" s="241"/>
      <c r="Y654" s="415">
        <v>43061</v>
      </c>
      <c r="Z654" s="416">
        <f t="shared" si="252"/>
        <v>43426</v>
      </c>
      <c r="AA654" s="245"/>
      <c r="AB654" s="241"/>
      <c r="AC654" s="316">
        <f>(G654+AB654*2.5)*AG654</f>
        <v>442.60109999999997</v>
      </c>
      <c r="AD654" s="241" t="s">
        <v>1029</v>
      </c>
      <c r="AE654" s="245">
        <v>1481</v>
      </c>
      <c r="AF654" s="241" t="s">
        <v>1053</v>
      </c>
      <c r="AG654" s="254">
        <v>24.63</v>
      </c>
      <c r="AH654" s="241"/>
      <c r="AJ654" s="255" t="str">
        <f t="shared" si="234"/>
        <v>HL1274</v>
      </c>
    </row>
    <row r="655" spans="1:36" s="319" customFormat="1" ht="10.5" thickBot="1" x14ac:dyDescent="0.25">
      <c r="A655" s="1115">
        <v>1</v>
      </c>
      <c r="B655" s="1044">
        <v>292896</v>
      </c>
      <c r="C655" s="266" t="s">
        <v>50</v>
      </c>
      <c r="D655" s="892" t="s">
        <v>1045</v>
      </c>
      <c r="E655" s="256">
        <f>SUM(E651:E654)</f>
        <v>4</v>
      </c>
      <c r="F655" s="240" t="s">
        <v>40</v>
      </c>
      <c r="G655" s="257">
        <f>SUBTOTAL(9,G651:G654)/E655</f>
        <v>17.965</v>
      </c>
      <c r="H655" s="258">
        <v>84</v>
      </c>
      <c r="I655" s="239" t="s">
        <v>1037</v>
      </c>
      <c r="J655" s="317">
        <f>I655/9.81</f>
        <v>568.70540265035675</v>
      </c>
      <c r="K655" s="240" t="s">
        <v>42</v>
      </c>
      <c r="L655" s="240"/>
      <c r="M655" s="257"/>
      <c r="N655" s="239"/>
      <c r="O655" s="259"/>
      <c r="P655" s="259"/>
      <c r="Q655" s="259"/>
      <c r="R655" s="239"/>
      <c r="S655" s="257" t="s">
        <v>38</v>
      </c>
      <c r="T655" s="240" t="s">
        <v>61</v>
      </c>
      <c r="U655" s="239" t="s">
        <v>44</v>
      </c>
      <c r="V655" s="239" t="s">
        <v>1054</v>
      </c>
      <c r="W655" s="239"/>
      <c r="X655" s="634" t="s">
        <v>1045</v>
      </c>
      <c r="Y655" s="415">
        <v>43061</v>
      </c>
      <c r="Z655" s="416">
        <f t="shared" si="252"/>
        <v>43426</v>
      </c>
      <c r="AA655" s="239"/>
      <c r="AB655" s="257"/>
      <c r="AC655" s="318"/>
      <c r="AD655" s="261"/>
      <c r="AE655" s="262" t="s">
        <v>1039</v>
      </c>
      <c r="AF655" s="258"/>
      <c r="AG655" s="263"/>
      <c r="AJ655" s="255" t="str">
        <f t="shared" si="234"/>
        <v>HL1271-1274</v>
      </c>
    </row>
    <row r="656" spans="1:36" ht="11.25" customHeight="1" thickBot="1" x14ac:dyDescent="0.25">
      <c r="A656" s="1129"/>
      <c r="B656" s="995"/>
      <c r="I656" s="280"/>
      <c r="J656" s="242"/>
      <c r="Y656" s="421" t="s">
        <v>38</v>
      </c>
      <c r="Z656" s="416" t="s">
        <v>38</v>
      </c>
      <c r="AC656" s="316"/>
      <c r="AG656" s="837"/>
      <c r="AJ656" s="255" t="str">
        <f t="shared" si="234"/>
        <v/>
      </c>
    </row>
    <row r="657" spans="1:36" s="836" customFormat="1" ht="10.5" thickBot="1" x14ac:dyDescent="0.25">
      <c r="A657" s="1115">
        <v>1</v>
      </c>
      <c r="B657" s="1044">
        <v>294987</v>
      </c>
      <c r="C657" s="833"/>
      <c r="D657" s="834" t="s">
        <v>1055</v>
      </c>
      <c r="E657" s="245">
        <v>1</v>
      </c>
      <c r="F657" s="241" t="s">
        <v>40</v>
      </c>
      <c r="G657" s="246">
        <v>13.43</v>
      </c>
      <c r="H657" s="238">
        <v>84</v>
      </c>
      <c r="I657" s="245">
        <v>5579.4</v>
      </c>
      <c r="J657" s="242">
        <f>I657/9.81</f>
        <v>568.74617737003052</v>
      </c>
      <c r="K657" s="835" t="s">
        <v>42</v>
      </c>
      <c r="L657" s="241"/>
      <c r="M657" s="245"/>
      <c r="N657" s="241"/>
      <c r="O657" s="245"/>
      <c r="P657" s="241"/>
      <c r="Q657" s="245"/>
      <c r="R657" s="241"/>
      <c r="S657" s="246" t="s">
        <v>38</v>
      </c>
      <c r="T657" s="241" t="s">
        <v>61</v>
      </c>
      <c r="U657" s="245" t="s">
        <v>44</v>
      </c>
      <c r="V657" s="238" t="s">
        <v>1056</v>
      </c>
      <c r="W657" s="245"/>
      <c r="X657" s="241"/>
      <c r="Y657" s="415">
        <v>44180</v>
      </c>
      <c r="Z657" s="416">
        <f>Y657+365</f>
        <v>44545</v>
      </c>
      <c r="AA657" s="245"/>
      <c r="AB657" s="241"/>
      <c r="AC657" s="316">
        <f>(G657+AB657*2.5)*AG657</f>
        <v>330.78089999999997</v>
      </c>
      <c r="AD657" s="241" t="s">
        <v>1029</v>
      </c>
      <c r="AE657" s="245">
        <v>1174</v>
      </c>
      <c r="AF657" s="241" t="s">
        <v>1057</v>
      </c>
      <c r="AG657" s="254">
        <v>24.63</v>
      </c>
      <c r="AH657" s="241"/>
      <c r="AJ657" s="255" t="str">
        <f t="shared" si="234"/>
        <v>HL1275</v>
      </c>
    </row>
    <row r="658" spans="1:36" s="836" customFormat="1" ht="10.5" thickBot="1" x14ac:dyDescent="0.25">
      <c r="A658" s="1115">
        <v>1</v>
      </c>
      <c r="B658" s="1044">
        <v>294987</v>
      </c>
      <c r="C658" s="833"/>
      <c r="D658" s="834" t="s">
        <v>1055</v>
      </c>
      <c r="E658" s="245">
        <v>1</v>
      </c>
      <c r="F658" s="241" t="s">
        <v>40</v>
      </c>
      <c r="G658" s="246">
        <v>13.43</v>
      </c>
      <c r="H658" s="238">
        <v>84</v>
      </c>
      <c r="I658" s="245">
        <v>5579.4</v>
      </c>
      <c r="J658" s="242">
        <f>I658/9.81</f>
        <v>568.74617737003052</v>
      </c>
      <c r="K658" s="835" t="s">
        <v>42</v>
      </c>
      <c r="L658" s="241"/>
      <c r="M658" s="245"/>
      <c r="N658" s="241"/>
      <c r="O658" s="245"/>
      <c r="P658" s="241"/>
      <c r="Q658" s="245"/>
      <c r="R658" s="241"/>
      <c r="S658" s="246" t="s">
        <v>38</v>
      </c>
      <c r="T658" s="241" t="s">
        <v>61</v>
      </c>
      <c r="U658" s="245" t="s">
        <v>44</v>
      </c>
      <c r="V658" s="238" t="s">
        <v>1058</v>
      </c>
      <c r="W658" s="245"/>
      <c r="X658" s="241"/>
      <c r="Y658" s="415">
        <v>44180</v>
      </c>
      <c r="Z658" s="416">
        <f t="shared" ref="Z658:Z661" si="253">Y658+365</f>
        <v>44545</v>
      </c>
      <c r="AA658" s="245"/>
      <c r="AB658" s="241"/>
      <c r="AC658" s="316">
        <f>(G658+AB658*2.5)*AG658</f>
        <v>330.78089999999997</v>
      </c>
      <c r="AD658" s="241" t="s">
        <v>1029</v>
      </c>
      <c r="AE658" s="245">
        <v>1174</v>
      </c>
      <c r="AF658" s="241" t="s">
        <v>1059</v>
      </c>
      <c r="AG658" s="254">
        <v>24.63</v>
      </c>
      <c r="AH658" s="241"/>
      <c r="AJ658" s="255" t="str">
        <f t="shared" si="234"/>
        <v>HL1276</v>
      </c>
    </row>
    <row r="659" spans="1:36" s="836" customFormat="1" ht="10.5" thickBot="1" x14ac:dyDescent="0.25">
      <c r="A659" s="1115">
        <v>1</v>
      </c>
      <c r="B659" s="1044">
        <v>294987</v>
      </c>
      <c r="C659" s="833"/>
      <c r="D659" s="834" t="s">
        <v>1055</v>
      </c>
      <c r="E659" s="245">
        <v>1</v>
      </c>
      <c r="F659" s="241" t="s">
        <v>40</v>
      </c>
      <c r="G659" s="246">
        <v>13.43</v>
      </c>
      <c r="H659" s="238">
        <v>84</v>
      </c>
      <c r="I659" s="245">
        <v>5579.4</v>
      </c>
      <c r="J659" s="242">
        <f>I659/9.81</f>
        <v>568.74617737003052</v>
      </c>
      <c r="K659" s="835" t="s">
        <v>42</v>
      </c>
      <c r="L659" s="241"/>
      <c r="M659" s="245"/>
      <c r="N659" s="241"/>
      <c r="O659" s="245"/>
      <c r="P659" s="241"/>
      <c r="Q659" s="245"/>
      <c r="R659" s="241"/>
      <c r="S659" s="246" t="s">
        <v>38</v>
      </c>
      <c r="T659" s="241" t="s">
        <v>61</v>
      </c>
      <c r="U659" s="245" t="s">
        <v>44</v>
      </c>
      <c r="V659" s="238" t="s">
        <v>1060</v>
      </c>
      <c r="W659" s="245"/>
      <c r="X659" s="241"/>
      <c r="Y659" s="415">
        <v>44180</v>
      </c>
      <c r="Z659" s="416">
        <f t="shared" si="253"/>
        <v>44545</v>
      </c>
      <c r="AA659" s="245"/>
      <c r="AB659" s="241"/>
      <c r="AC659" s="316">
        <f>(G659+AB659*2.5)*AG659</f>
        <v>330.78089999999997</v>
      </c>
      <c r="AD659" s="241" t="s">
        <v>1029</v>
      </c>
      <c r="AE659" s="245">
        <v>1174</v>
      </c>
      <c r="AF659" s="241" t="s">
        <v>1061</v>
      </c>
      <c r="AG659" s="254">
        <v>24.63</v>
      </c>
      <c r="AH659" s="241"/>
      <c r="AJ659" s="255" t="str">
        <f t="shared" si="234"/>
        <v>HL1277</v>
      </c>
    </row>
    <row r="660" spans="1:36" s="836" customFormat="1" ht="10.5" thickBot="1" x14ac:dyDescent="0.25">
      <c r="A660" s="1115">
        <v>1</v>
      </c>
      <c r="B660" s="1044">
        <v>294987</v>
      </c>
      <c r="C660" s="833"/>
      <c r="D660" s="834" t="s">
        <v>1055</v>
      </c>
      <c r="E660" s="245">
        <v>1</v>
      </c>
      <c r="F660" s="241" t="s">
        <v>40</v>
      </c>
      <c r="G660" s="246">
        <v>13.43</v>
      </c>
      <c r="H660" s="238">
        <v>84</v>
      </c>
      <c r="I660" s="245">
        <v>5579.4</v>
      </c>
      <c r="J660" s="242">
        <f>I660/9.81</f>
        <v>568.74617737003052</v>
      </c>
      <c r="K660" s="835" t="s">
        <v>42</v>
      </c>
      <c r="L660" s="241"/>
      <c r="M660" s="245"/>
      <c r="N660" s="241"/>
      <c r="O660" s="245"/>
      <c r="P660" s="241"/>
      <c r="Q660" s="245"/>
      <c r="R660" s="241"/>
      <c r="S660" s="246" t="s">
        <v>38</v>
      </c>
      <c r="T660" s="241" t="s">
        <v>61</v>
      </c>
      <c r="U660" s="245" t="s">
        <v>44</v>
      </c>
      <c r="V660" s="238" t="s">
        <v>1062</v>
      </c>
      <c r="W660" s="245"/>
      <c r="X660" s="241"/>
      <c r="Y660" s="415">
        <v>44180</v>
      </c>
      <c r="Z660" s="416">
        <f t="shared" si="253"/>
        <v>44545</v>
      </c>
      <c r="AA660" s="245"/>
      <c r="AB660" s="241"/>
      <c r="AC660" s="316">
        <f>(G660+AB660*2.5)*AG660</f>
        <v>330.78089999999997</v>
      </c>
      <c r="AD660" s="241" t="s">
        <v>1029</v>
      </c>
      <c r="AE660" s="245">
        <v>1174</v>
      </c>
      <c r="AF660" s="241" t="s">
        <v>1063</v>
      </c>
      <c r="AG660" s="254">
        <v>24.63</v>
      </c>
      <c r="AH660" s="241"/>
      <c r="AJ660" s="255" t="str">
        <f t="shared" si="234"/>
        <v>HL1278</v>
      </c>
    </row>
    <row r="661" spans="1:36" s="319" customFormat="1" ht="10.5" thickBot="1" x14ac:dyDescent="0.25">
      <c r="A661" s="1115">
        <v>1</v>
      </c>
      <c r="B661" s="1044">
        <v>294987</v>
      </c>
      <c r="C661" s="266" t="s">
        <v>50</v>
      </c>
      <c r="D661" s="892" t="s">
        <v>1055</v>
      </c>
      <c r="E661" s="256">
        <f>SUM(E657:E660)</f>
        <v>4</v>
      </c>
      <c r="F661" s="240" t="s">
        <v>40</v>
      </c>
      <c r="G661" s="257">
        <v>13.43</v>
      </c>
      <c r="H661" s="258">
        <v>84</v>
      </c>
      <c r="I661" s="239" t="s">
        <v>1037</v>
      </c>
      <c r="J661" s="317">
        <f>I661/9.81</f>
        <v>568.70540265035675</v>
      </c>
      <c r="K661" s="240" t="s">
        <v>42</v>
      </c>
      <c r="L661" s="240"/>
      <c r="M661" s="257"/>
      <c r="N661" s="239"/>
      <c r="O661" s="259"/>
      <c r="P661" s="259"/>
      <c r="Q661" s="259"/>
      <c r="R661" s="239"/>
      <c r="S661" s="257" t="s">
        <v>38</v>
      </c>
      <c r="T661" s="240" t="s">
        <v>61</v>
      </c>
      <c r="U661" s="239" t="s">
        <v>44</v>
      </c>
      <c r="V661" s="239" t="s">
        <v>1064</v>
      </c>
      <c r="W661" s="239"/>
      <c r="X661" s="634" t="s">
        <v>1055</v>
      </c>
      <c r="Y661" s="415">
        <v>44180</v>
      </c>
      <c r="Z661" s="416">
        <f t="shared" si="253"/>
        <v>44545</v>
      </c>
      <c r="AA661" s="239"/>
      <c r="AB661" s="257"/>
      <c r="AC661" s="318"/>
      <c r="AD661" s="261"/>
      <c r="AE661" s="262" t="s">
        <v>1039</v>
      </c>
      <c r="AF661" s="258"/>
      <c r="AG661" s="263"/>
      <c r="AJ661" s="255" t="str">
        <f t="shared" si="234"/>
        <v>HL1275-1278</v>
      </c>
    </row>
    <row r="662" spans="1:36" ht="11.25" customHeight="1" thickBot="1" x14ac:dyDescent="0.25">
      <c r="A662" s="1129"/>
      <c r="B662" s="995"/>
      <c r="J662" s="242"/>
      <c r="T662" s="249"/>
      <c r="Y662" s="420" t="s">
        <v>38</v>
      </c>
      <c r="Z662" s="416" t="s">
        <v>38</v>
      </c>
      <c r="AA662" s="280"/>
      <c r="AC662" s="316"/>
      <c r="AE662" s="252"/>
      <c r="AF662" s="334"/>
      <c r="AG662" s="838"/>
      <c r="AJ662" s="255" t="str">
        <f t="shared" si="234"/>
        <v/>
      </c>
    </row>
    <row r="663" spans="1:36" s="319" customFormat="1" ht="10.5" thickBot="1" x14ac:dyDescent="0.25">
      <c r="A663" s="1129">
        <v>1</v>
      </c>
      <c r="B663" s="1113">
        <v>308086</v>
      </c>
      <c r="C663" s="320"/>
      <c r="D663" s="916" t="s">
        <v>1065</v>
      </c>
      <c r="E663" s="245">
        <v>1</v>
      </c>
      <c r="F663" s="241" t="s">
        <v>40</v>
      </c>
      <c r="G663" s="246">
        <v>13</v>
      </c>
      <c r="H663" s="245">
        <v>84</v>
      </c>
      <c r="I663" s="241" t="s">
        <v>1037</v>
      </c>
      <c r="J663" s="242">
        <f>I663/9.81</f>
        <v>568.70540265035675</v>
      </c>
      <c r="K663" s="241" t="s">
        <v>42</v>
      </c>
      <c r="L663" s="241"/>
      <c r="M663" s="246"/>
      <c r="N663" s="238"/>
      <c r="O663" s="248"/>
      <c r="P663" s="248"/>
      <c r="Q663" s="248"/>
      <c r="R663" s="238"/>
      <c r="S663" s="246" t="s">
        <v>38</v>
      </c>
      <c r="T663" s="241" t="s">
        <v>811</v>
      </c>
      <c r="U663" s="238" t="s">
        <v>44</v>
      </c>
      <c r="V663" s="238" t="s">
        <v>1066</v>
      </c>
      <c r="W663" s="238"/>
      <c r="X663" s="321"/>
      <c r="Y663" s="415">
        <v>42438</v>
      </c>
      <c r="Z663" s="416">
        <f>Y663+365</f>
        <v>42803</v>
      </c>
      <c r="AA663" s="246"/>
      <c r="AB663" s="246"/>
      <c r="AC663" s="316">
        <f>G663*AG663</f>
        <v>320.19</v>
      </c>
      <c r="AD663" s="251">
        <v>287.5</v>
      </c>
      <c r="AE663" s="252">
        <v>1312</v>
      </c>
      <c r="AF663" s="245" t="s">
        <v>1067</v>
      </c>
      <c r="AG663" s="254">
        <v>24.63</v>
      </c>
      <c r="AJ663" s="255" t="str">
        <f t="shared" si="234"/>
        <v>HL1109</v>
      </c>
    </row>
    <row r="664" spans="1:36" s="319" customFormat="1" ht="10.5" thickBot="1" x14ac:dyDescent="0.25">
      <c r="A664" s="1129">
        <v>1</v>
      </c>
      <c r="B664" s="1113">
        <v>308086</v>
      </c>
      <c r="C664" s="320"/>
      <c r="D664" s="916" t="s">
        <v>1065</v>
      </c>
      <c r="E664" s="245">
        <v>1</v>
      </c>
      <c r="F664" s="241" t="s">
        <v>40</v>
      </c>
      <c r="G664" s="246">
        <v>13</v>
      </c>
      <c r="H664" s="245">
        <v>84</v>
      </c>
      <c r="I664" s="241" t="s">
        <v>1037</v>
      </c>
      <c r="J664" s="242">
        <f>I664/9.81</f>
        <v>568.70540265035675</v>
      </c>
      <c r="K664" s="241" t="s">
        <v>42</v>
      </c>
      <c r="L664" s="241"/>
      <c r="M664" s="246"/>
      <c r="N664" s="238"/>
      <c r="O664" s="248"/>
      <c r="P664" s="248"/>
      <c r="Q664" s="248"/>
      <c r="R664" s="238"/>
      <c r="S664" s="246" t="s">
        <v>38</v>
      </c>
      <c r="T664" s="241" t="s">
        <v>811</v>
      </c>
      <c r="U664" s="238" t="s">
        <v>44</v>
      </c>
      <c r="V664" s="238" t="s">
        <v>1068</v>
      </c>
      <c r="W664" s="253"/>
      <c r="X664" s="321"/>
      <c r="Y664" s="415">
        <v>42438</v>
      </c>
      <c r="Z664" s="416">
        <f>Y664+365</f>
        <v>42803</v>
      </c>
      <c r="AA664" s="246"/>
      <c r="AB664" s="246"/>
      <c r="AC664" s="316">
        <f>G664*AG664</f>
        <v>320.19</v>
      </c>
      <c r="AD664" s="251">
        <v>287.5</v>
      </c>
      <c r="AE664" s="252">
        <v>1312</v>
      </c>
      <c r="AF664" s="245" t="s">
        <v>1069</v>
      </c>
      <c r="AG664" s="254">
        <v>24.63</v>
      </c>
      <c r="AJ664" s="255" t="str">
        <f t="shared" si="234"/>
        <v>HL1112</v>
      </c>
    </row>
    <row r="665" spans="1:36" s="319" customFormat="1" ht="10.5" thickBot="1" x14ac:dyDescent="0.25">
      <c r="A665" s="1129">
        <v>1</v>
      </c>
      <c r="B665" s="1113">
        <v>308086</v>
      </c>
      <c r="C665" s="320"/>
      <c r="D665" s="916" t="s">
        <v>1065</v>
      </c>
      <c r="E665" s="245">
        <v>1</v>
      </c>
      <c r="F665" s="241" t="s">
        <v>40</v>
      </c>
      <c r="G665" s="246">
        <v>13</v>
      </c>
      <c r="H665" s="245">
        <v>84</v>
      </c>
      <c r="I665" s="241" t="s">
        <v>1037</v>
      </c>
      <c r="J665" s="242">
        <f>I665/9.81</f>
        <v>568.70540265035675</v>
      </c>
      <c r="K665" s="241" t="s">
        <v>42</v>
      </c>
      <c r="L665" s="241"/>
      <c r="M665" s="246"/>
      <c r="N665" s="238"/>
      <c r="O665" s="248"/>
      <c r="P665" s="248"/>
      <c r="Q665" s="330"/>
      <c r="R665" s="238"/>
      <c r="S665" s="246" t="s">
        <v>38</v>
      </c>
      <c r="T665" s="241" t="s">
        <v>811</v>
      </c>
      <c r="U665" s="238" t="s">
        <v>44</v>
      </c>
      <c r="V665" s="238" t="s">
        <v>1070</v>
      </c>
      <c r="W665" s="238"/>
      <c r="X665" s="321"/>
      <c r="Y665" s="415">
        <v>42438</v>
      </c>
      <c r="Z665" s="416">
        <f>Y665+365</f>
        <v>42803</v>
      </c>
      <c r="AA665" s="246"/>
      <c r="AB665" s="246"/>
      <c r="AC665" s="316">
        <f>G665*AG665</f>
        <v>320.19</v>
      </c>
      <c r="AD665" s="251">
        <v>287.5</v>
      </c>
      <c r="AE665" s="252">
        <v>1312</v>
      </c>
      <c r="AF665" s="245" t="s">
        <v>1071</v>
      </c>
      <c r="AG665" s="254">
        <v>24.63</v>
      </c>
      <c r="AH665" s="816"/>
      <c r="AJ665" s="255" t="str">
        <f t="shared" si="234"/>
        <v>HL1114</v>
      </c>
    </row>
    <row r="666" spans="1:36" s="319" customFormat="1" ht="10.5" thickBot="1" x14ac:dyDescent="0.25">
      <c r="A666" s="1129">
        <v>1</v>
      </c>
      <c r="B666" s="1113">
        <v>308086</v>
      </c>
      <c r="C666" s="320"/>
      <c r="D666" s="916" t="s">
        <v>1065</v>
      </c>
      <c r="E666" s="245">
        <v>1</v>
      </c>
      <c r="F666" s="241" t="s">
        <v>40</v>
      </c>
      <c r="G666" s="246">
        <v>13</v>
      </c>
      <c r="H666" s="245">
        <v>84</v>
      </c>
      <c r="I666" s="241" t="s">
        <v>1037</v>
      </c>
      <c r="J666" s="242">
        <f>I666/9.81</f>
        <v>568.70540265035675</v>
      </c>
      <c r="K666" s="241" t="s">
        <v>42</v>
      </c>
      <c r="L666" s="241"/>
      <c r="M666" s="246"/>
      <c r="N666" s="238"/>
      <c r="O666" s="248"/>
      <c r="P666" s="248"/>
      <c r="Q666" s="248"/>
      <c r="R666" s="238"/>
      <c r="S666" s="246" t="s">
        <v>38</v>
      </c>
      <c r="T666" s="241" t="s">
        <v>811</v>
      </c>
      <c r="U666" s="238" t="s">
        <v>44</v>
      </c>
      <c r="V666" s="238" t="s">
        <v>1072</v>
      </c>
      <c r="W666" s="238"/>
      <c r="X666" s="321"/>
      <c r="Y666" s="415">
        <v>42438</v>
      </c>
      <c r="Z666" s="416">
        <f>Y666+365</f>
        <v>42803</v>
      </c>
      <c r="AA666" s="246"/>
      <c r="AB666" s="246"/>
      <c r="AC666" s="316">
        <f>G666*AG666</f>
        <v>320.19</v>
      </c>
      <c r="AD666" s="251">
        <v>287.5</v>
      </c>
      <c r="AE666" s="252">
        <v>1312</v>
      </c>
      <c r="AF666" s="245" t="s">
        <v>1073</v>
      </c>
      <c r="AG666" s="254">
        <v>24.63</v>
      </c>
      <c r="AJ666" s="255" t="str">
        <f t="shared" si="234"/>
        <v>HL1115</v>
      </c>
    </row>
    <row r="667" spans="1:36" s="319" customFormat="1" ht="10.5" thickBot="1" x14ac:dyDescent="0.25">
      <c r="A667" s="1129">
        <v>1</v>
      </c>
      <c r="B667" s="1113">
        <v>308086</v>
      </c>
      <c r="C667" s="266" t="s">
        <v>50</v>
      </c>
      <c r="D667" s="892" t="s">
        <v>1065</v>
      </c>
      <c r="E667" s="256">
        <f>SUM(E663:E666)</f>
        <v>4</v>
      </c>
      <c r="F667" s="240" t="s">
        <v>40</v>
      </c>
      <c r="G667" s="257">
        <v>13</v>
      </c>
      <c r="H667" s="258">
        <v>84</v>
      </c>
      <c r="I667" s="240" t="s">
        <v>1037</v>
      </c>
      <c r="J667" s="317">
        <f>I667/9.81</f>
        <v>568.70540265035675</v>
      </c>
      <c r="K667" s="240" t="s">
        <v>42</v>
      </c>
      <c r="L667" s="240"/>
      <c r="M667" s="257"/>
      <c r="N667" s="239"/>
      <c r="O667" s="259"/>
      <c r="P667" s="259"/>
      <c r="Q667" s="259"/>
      <c r="R667" s="239"/>
      <c r="S667" s="257" t="s">
        <v>38</v>
      </c>
      <c r="T667" s="240" t="s">
        <v>811</v>
      </c>
      <c r="U667" s="239" t="s">
        <v>44</v>
      </c>
      <c r="V667" s="239" t="s">
        <v>1074</v>
      </c>
      <c r="W667" s="239"/>
      <c r="X667" s="634">
        <v>1384</v>
      </c>
      <c r="Y667" s="415">
        <v>42438</v>
      </c>
      <c r="Z667" s="416">
        <f>Y667+365</f>
        <v>42803</v>
      </c>
      <c r="AA667" s="239"/>
      <c r="AB667" s="257"/>
      <c r="AC667" s="318"/>
      <c r="AD667" s="839"/>
      <c r="AE667" s="262" t="s">
        <v>1039</v>
      </c>
      <c r="AF667" s="258"/>
      <c r="AG667" s="263"/>
      <c r="AJ667" s="255" t="str">
        <f t="shared" si="234"/>
        <v>HL1109, 1112, 1114, 1115</v>
      </c>
    </row>
    <row r="668" spans="1:36" s="319" customFormat="1" ht="10.5" thickBot="1" x14ac:dyDescent="0.25">
      <c r="A668" s="1129"/>
      <c r="B668" s="1112"/>
      <c r="C668" s="320"/>
      <c r="D668" s="905"/>
      <c r="E668" s="324"/>
      <c r="F668" s="241"/>
      <c r="G668" s="246"/>
      <c r="H668" s="245"/>
      <c r="I668" s="241"/>
      <c r="J668" s="242"/>
      <c r="K668" s="241"/>
      <c r="L668" s="241"/>
      <c r="M668" s="246"/>
      <c r="N668" s="238"/>
      <c r="O668" s="248"/>
      <c r="P668" s="248"/>
      <c r="Q668" s="248"/>
      <c r="R668" s="238"/>
      <c r="S668" s="246"/>
      <c r="T668" s="241"/>
      <c r="U668" s="238"/>
      <c r="V668" s="238"/>
      <c r="W668" s="238"/>
      <c r="X668" s="804"/>
      <c r="Y668" s="415" t="s">
        <v>38</v>
      </c>
      <c r="Z668" s="416" t="s">
        <v>38</v>
      </c>
      <c r="AA668" s="238"/>
      <c r="AB668" s="246"/>
      <c r="AC668" s="316"/>
      <c r="AD668" s="835"/>
      <c r="AE668" s="252"/>
      <c r="AF668" s="245"/>
      <c r="AG668" s="254"/>
      <c r="AJ668" s="255" t="str">
        <f t="shared" si="234"/>
        <v/>
      </c>
    </row>
    <row r="669" spans="1:36" ht="11.25" customHeight="1" thickBot="1" x14ac:dyDescent="0.25">
      <c r="A669" s="1115">
        <v>1</v>
      </c>
      <c r="B669" s="1113">
        <v>307898</v>
      </c>
      <c r="C669" s="238"/>
      <c r="D669" s="904" t="s">
        <v>789</v>
      </c>
      <c r="E669" s="245">
        <v>1</v>
      </c>
      <c r="F669" s="241" t="s">
        <v>186</v>
      </c>
      <c r="G669" s="246">
        <v>12.27</v>
      </c>
      <c r="H669" s="245">
        <v>84</v>
      </c>
      <c r="I669" s="296" t="s">
        <v>1075</v>
      </c>
      <c r="J669" s="247">
        <f>I669/9.81</f>
        <v>513.5575942915392</v>
      </c>
      <c r="K669" s="296" t="s">
        <v>1076</v>
      </c>
      <c r="L669" s="241"/>
      <c r="M669" s="246"/>
      <c r="N669" s="238"/>
      <c r="O669" s="248"/>
      <c r="P669" s="248"/>
      <c r="Q669" s="248"/>
      <c r="R669" s="238"/>
      <c r="S669" s="246">
        <v>12.27</v>
      </c>
      <c r="T669" s="241" t="s">
        <v>61</v>
      </c>
      <c r="U669" s="238" t="s">
        <v>44</v>
      </c>
      <c r="V669" s="238" t="s">
        <v>1077</v>
      </c>
      <c r="W669" s="238" t="s">
        <v>123</v>
      </c>
      <c r="X669" s="151" t="s">
        <v>1078</v>
      </c>
      <c r="Y669" s="415">
        <v>44405</v>
      </c>
      <c r="Z669" s="415">
        <v>44588</v>
      </c>
      <c r="AA669" s="415">
        <v>46414</v>
      </c>
      <c r="AB669" s="246">
        <v>2.5</v>
      </c>
      <c r="AC669" s="250">
        <f>(G669+AB669*2.5)*AG669</f>
        <v>455.59200000000004</v>
      </c>
      <c r="AD669" s="251">
        <v>324</v>
      </c>
      <c r="AE669" s="252">
        <v>2005</v>
      </c>
      <c r="AF669" s="254" t="s">
        <v>1079</v>
      </c>
      <c r="AG669" s="254">
        <v>24.6</v>
      </c>
      <c r="AJ669" s="255" t="str">
        <f t="shared" si="234"/>
        <v>HL1868</v>
      </c>
    </row>
    <row r="670" spans="1:36" ht="11.25" customHeight="1" thickBot="1" x14ac:dyDescent="0.25">
      <c r="A670" s="1115">
        <v>1</v>
      </c>
      <c r="B670" s="1113">
        <v>307898</v>
      </c>
      <c r="C670" s="239" t="s">
        <v>50</v>
      </c>
      <c r="D670" s="892" t="s">
        <v>789</v>
      </c>
      <c r="E670" s="256">
        <v>1</v>
      </c>
      <c r="F670" s="240" t="s">
        <v>186</v>
      </c>
      <c r="G670" s="257">
        <v>12.27</v>
      </c>
      <c r="H670" s="258">
        <v>84</v>
      </c>
      <c r="I670" s="240" t="s">
        <v>1075</v>
      </c>
      <c r="J670" s="489">
        <f>I670/9.81</f>
        <v>513.5575942915392</v>
      </c>
      <c r="K670" s="240" t="s">
        <v>1076</v>
      </c>
      <c r="L670" s="240"/>
      <c r="M670" s="257"/>
      <c r="N670" s="239"/>
      <c r="O670" s="259"/>
      <c r="P670" s="259"/>
      <c r="Q670" s="259"/>
      <c r="R670" s="239"/>
      <c r="S670" s="257">
        <v>12.27</v>
      </c>
      <c r="T670" s="240" t="s">
        <v>61</v>
      </c>
      <c r="U670" s="239" t="s">
        <v>44</v>
      </c>
      <c r="V670" s="239" t="s">
        <v>1077</v>
      </c>
      <c r="W670" s="239" t="s">
        <v>123</v>
      </c>
      <c r="X670" s="813"/>
      <c r="Y670" s="415">
        <v>44405</v>
      </c>
      <c r="Z670" s="415">
        <v>44588</v>
      </c>
      <c r="AA670" s="415">
        <v>46414</v>
      </c>
      <c r="AB670" s="257">
        <v>2.5</v>
      </c>
      <c r="AC670" s="260"/>
      <c r="AD670" s="261"/>
      <c r="AE670" s="262"/>
      <c r="AF670" s="263"/>
      <c r="AG670" s="263"/>
      <c r="AJ670" s="255" t="str">
        <f t="shared" si="234"/>
        <v>HL1868</v>
      </c>
    </row>
    <row r="671" spans="1:36" ht="10.5" thickBot="1" x14ac:dyDescent="0.25">
      <c r="A671" s="1129"/>
      <c r="B671" s="1112"/>
      <c r="Y671" s="421" t="s">
        <v>38</v>
      </c>
      <c r="Z671" s="416" t="s">
        <v>38</v>
      </c>
      <c r="AG671" s="837"/>
      <c r="AJ671" s="255" t="str">
        <f t="shared" si="234"/>
        <v/>
      </c>
    </row>
    <row r="672" spans="1:36" ht="11.25" customHeight="1" thickBot="1" x14ac:dyDescent="0.25">
      <c r="A672" s="1115">
        <v>1</v>
      </c>
      <c r="B672" s="1113">
        <v>307892</v>
      </c>
      <c r="C672" s="238"/>
      <c r="D672" s="904" t="s">
        <v>493</v>
      </c>
      <c r="E672" s="245">
        <v>1</v>
      </c>
      <c r="F672" s="241" t="s">
        <v>186</v>
      </c>
      <c r="G672" s="246">
        <v>12</v>
      </c>
      <c r="H672" s="245">
        <v>84</v>
      </c>
      <c r="I672" s="296" t="s">
        <v>1075</v>
      </c>
      <c r="J672" s="247">
        <f>I672/9.81</f>
        <v>513.5575942915392</v>
      </c>
      <c r="K672" s="296" t="s">
        <v>1076</v>
      </c>
      <c r="L672" s="241"/>
      <c r="M672" s="246"/>
      <c r="N672" s="238"/>
      <c r="O672" s="248"/>
      <c r="P672" s="248"/>
      <c r="Q672" s="248"/>
      <c r="R672" s="238"/>
      <c r="S672" s="246">
        <v>11.94</v>
      </c>
      <c r="T672" s="241" t="s">
        <v>61</v>
      </c>
      <c r="U672" s="238" t="s">
        <v>44</v>
      </c>
      <c r="V672" s="238" t="s">
        <v>1080</v>
      </c>
      <c r="W672" s="238" t="s">
        <v>123</v>
      </c>
      <c r="X672" s="238"/>
      <c r="Y672" s="415">
        <v>44405</v>
      </c>
      <c r="Z672" s="415">
        <v>44588</v>
      </c>
      <c r="AA672" s="415">
        <v>46414</v>
      </c>
      <c r="AB672" s="246">
        <v>2.5</v>
      </c>
      <c r="AC672" s="250">
        <f>(G672+AB672*2.5)*AG672</f>
        <v>448.95000000000005</v>
      </c>
      <c r="AD672" s="251">
        <v>324</v>
      </c>
      <c r="AE672" s="252">
        <v>1970</v>
      </c>
      <c r="AF672" s="254" t="s">
        <v>1081</v>
      </c>
      <c r="AG672" s="254">
        <v>24.6</v>
      </c>
      <c r="AJ672" s="255" t="str">
        <f t="shared" si="234"/>
        <v>HL1869</v>
      </c>
    </row>
    <row r="673" spans="1:36" ht="11.25" customHeight="1" thickBot="1" x14ac:dyDescent="0.25">
      <c r="A673" s="1115">
        <v>1</v>
      </c>
      <c r="B673" s="1113">
        <v>307892</v>
      </c>
      <c r="C673" s="239" t="s">
        <v>50</v>
      </c>
      <c r="D673" s="892" t="s">
        <v>493</v>
      </c>
      <c r="E673" s="256">
        <v>1</v>
      </c>
      <c r="F673" s="240" t="s">
        <v>186</v>
      </c>
      <c r="G673" s="257">
        <v>12</v>
      </c>
      <c r="H673" s="258">
        <v>84</v>
      </c>
      <c r="I673" s="240" t="s">
        <v>1075</v>
      </c>
      <c r="J673" s="489">
        <f>I673/9.81</f>
        <v>513.5575942915392</v>
      </c>
      <c r="K673" s="240" t="s">
        <v>1076</v>
      </c>
      <c r="L673" s="240"/>
      <c r="M673" s="257"/>
      <c r="N673" s="239"/>
      <c r="O673" s="259"/>
      <c r="P673" s="259"/>
      <c r="Q673" s="259"/>
      <c r="R673" s="239"/>
      <c r="S673" s="257">
        <v>11.94</v>
      </c>
      <c r="T673" s="240" t="s">
        <v>61</v>
      </c>
      <c r="U673" s="239" t="s">
        <v>44</v>
      </c>
      <c r="V673" s="239" t="s">
        <v>1080</v>
      </c>
      <c r="W673" s="239" t="s">
        <v>123</v>
      </c>
      <c r="X673" s="780" t="s">
        <v>493</v>
      </c>
      <c r="Y673" s="415">
        <v>44405</v>
      </c>
      <c r="Z673" s="415">
        <v>44588</v>
      </c>
      <c r="AA673" s="415">
        <v>46414</v>
      </c>
      <c r="AB673" s="257">
        <v>2.5</v>
      </c>
      <c r="AC673" s="260"/>
      <c r="AD673" s="261"/>
      <c r="AE673" s="262"/>
      <c r="AF673" s="263"/>
      <c r="AG673" s="263"/>
      <c r="AJ673" s="255" t="str">
        <f t="shared" si="234"/>
        <v>HL1869</v>
      </c>
    </row>
    <row r="674" spans="1:36" ht="11.25" customHeight="1" thickBot="1" x14ac:dyDescent="0.25">
      <c r="A674" s="1129"/>
      <c r="B674" s="995"/>
      <c r="D674" s="916"/>
      <c r="H674" s="337"/>
      <c r="J674" s="242"/>
      <c r="L674" s="332"/>
      <c r="T674" s="255"/>
      <c r="Y674" s="420" t="s">
        <v>38</v>
      </c>
      <c r="Z674" s="416" t="s">
        <v>38</v>
      </c>
      <c r="AA674" s="280"/>
      <c r="AC674" s="316"/>
      <c r="AD674" s="336"/>
      <c r="AE674" s="252"/>
      <c r="AF674" s="337"/>
      <c r="AG674" s="838"/>
      <c r="AJ674" s="255" t="str">
        <f t="shared" si="234"/>
        <v/>
      </c>
    </row>
    <row r="675" spans="1:36" ht="11.25" customHeight="1" thickBot="1" x14ac:dyDescent="0.25">
      <c r="A675" s="1129">
        <v>1</v>
      </c>
      <c r="B675" s="1113">
        <v>308089</v>
      </c>
      <c r="C675" s="238"/>
      <c r="D675" s="916" t="s">
        <v>1082</v>
      </c>
      <c r="E675" s="245">
        <v>1</v>
      </c>
      <c r="F675" s="241" t="s">
        <v>186</v>
      </c>
      <c r="G675" s="246">
        <v>8</v>
      </c>
      <c r="H675" s="245">
        <v>84</v>
      </c>
      <c r="I675" s="241" t="s">
        <v>1083</v>
      </c>
      <c r="J675" s="242">
        <f>I675/9.81</f>
        <v>500</v>
      </c>
      <c r="K675" s="241" t="s">
        <v>1084</v>
      </c>
      <c r="L675" s="241"/>
      <c r="M675" s="246"/>
      <c r="N675" s="238"/>
      <c r="O675" s="248"/>
      <c r="P675" s="248"/>
      <c r="Q675" s="248"/>
      <c r="R675" s="238"/>
      <c r="S675" s="246" t="s">
        <v>38</v>
      </c>
      <c r="T675" s="241" t="s">
        <v>811</v>
      </c>
      <c r="U675" s="238" t="s">
        <v>1085</v>
      </c>
      <c r="V675" s="238" t="s">
        <v>1086</v>
      </c>
      <c r="W675" s="238"/>
      <c r="X675" s="146" t="s">
        <v>1078</v>
      </c>
      <c r="Y675" s="415">
        <v>42438</v>
      </c>
      <c r="Z675" s="416">
        <f>Y675+365</f>
        <v>42803</v>
      </c>
      <c r="AA675" s="238"/>
      <c r="AB675" s="246">
        <v>1.5</v>
      </c>
      <c r="AC675" s="316">
        <f>(G675+AB675*2.5)*AG675</f>
        <v>289.40249999999997</v>
      </c>
      <c r="AD675" s="251"/>
      <c r="AE675" s="252"/>
      <c r="AF675" s="254" t="s">
        <v>1087</v>
      </c>
      <c r="AG675" s="254">
        <v>24.63</v>
      </c>
      <c r="AJ675" s="255" t="str">
        <f t="shared" si="234"/>
        <v>UOS97-435</v>
      </c>
    </row>
    <row r="676" spans="1:36" ht="11.25" customHeight="1" thickBot="1" x14ac:dyDescent="0.25">
      <c r="A676" s="1129">
        <v>1</v>
      </c>
      <c r="B676" s="1113">
        <v>308089</v>
      </c>
      <c r="C676" s="238"/>
      <c r="D676" s="916" t="s">
        <v>1082</v>
      </c>
      <c r="E676" s="245">
        <v>1</v>
      </c>
      <c r="F676" s="241" t="s">
        <v>186</v>
      </c>
      <c r="G676" s="246">
        <v>8</v>
      </c>
      <c r="H676" s="245">
        <v>84</v>
      </c>
      <c r="I676" s="241" t="s">
        <v>1083</v>
      </c>
      <c r="J676" s="242">
        <f>I676/9.81</f>
        <v>500</v>
      </c>
      <c r="K676" s="241" t="s">
        <v>1084</v>
      </c>
      <c r="L676" s="241"/>
      <c r="M676" s="246"/>
      <c r="N676" s="238"/>
      <c r="O676" s="248"/>
      <c r="P676" s="248"/>
      <c r="Q676" s="248"/>
      <c r="R676" s="238"/>
      <c r="S676" s="246" t="s">
        <v>38</v>
      </c>
      <c r="T676" s="241" t="s">
        <v>811</v>
      </c>
      <c r="U676" s="238" t="s">
        <v>1085</v>
      </c>
      <c r="V676" s="238" t="s">
        <v>1088</v>
      </c>
      <c r="W676" s="238"/>
      <c r="X676" s="315"/>
      <c r="Y676" s="415">
        <v>42438</v>
      </c>
      <c r="Z676" s="416">
        <f>Y676+365</f>
        <v>42803</v>
      </c>
      <c r="AA676" s="238"/>
      <c r="AB676" s="246">
        <v>1.5</v>
      </c>
      <c r="AC676" s="316">
        <f>(G676+AB676*2.5)*AG676</f>
        <v>289.40249999999997</v>
      </c>
      <c r="AD676" s="251"/>
      <c r="AE676" s="252"/>
      <c r="AF676" s="254" t="s">
        <v>1089</v>
      </c>
      <c r="AG676" s="254">
        <v>24.63</v>
      </c>
      <c r="AJ676" s="255" t="str">
        <f t="shared" si="234"/>
        <v>UOS97-436</v>
      </c>
    </row>
    <row r="677" spans="1:36" ht="11.25" customHeight="1" thickBot="1" x14ac:dyDescent="0.25">
      <c r="A677" s="1129">
        <v>1</v>
      </c>
      <c r="B677" s="1113">
        <v>308089</v>
      </c>
      <c r="C677" s="266" t="s">
        <v>50</v>
      </c>
      <c r="D677" s="892" t="s">
        <v>1082</v>
      </c>
      <c r="E677" s="256">
        <f>SUM(E675:E676)</f>
        <v>2</v>
      </c>
      <c r="F677" s="240" t="s">
        <v>186</v>
      </c>
      <c r="G677" s="257">
        <v>8</v>
      </c>
      <c r="H677" s="258">
        <v>84</v>
      </c>
      <c r="I677" s="240" t="s">
        <v>1083</v>
      </c>
      <c r="J677" s="317">
        <f>I677/9.81</f>
        <v>500</v>
      </c>
      <c r="K677" s="240" t="s">
        <v>1084</v>
      </c>
      <c r="L677" s="240"/>
      <c r="M677" s="257"/>
      <c r="N677" s="239"/>
      <c r="O677" s="259"/>
      <c r="P677" s="259"/>
      <c r="Q677" s="259"/>
      <c r="R677" s="239"/>
      <c r="S677" s="257">
        <v>8</v>
      </c>
      <c r="T677" s="240" t="s">
        <v>811</v>
      </c>
      <c r="U677" s="239" t="s">
        <v>1085</v>
      </c>
      <c r="V677" s="239" t="s">
        <v>1090</v>
      </c>
      <c r="W677" s="239"/>
      <c r="X677" s="634">
        <v>1099</v>
      </c>
      <c r="Y677" s="415">
        <v>42438</v>
      </c>
      <c r="Z677" s="416">
        <f>Y677+365</f>
        <v>42803</v>
      </c>
      <c r="AA677" s="239"/>
      <c r="AB677" s="257">
        <v>1.5</v>
      </c>
      <c r="AC677" s="318"/>
      <c r="AD677" s="261"/>
      <c r="AE677" s="262"/>
      <c r="AF677" s="263"/>
      <c r="AG677" s="263"/>
      <c r="AJ677" s="255" t="str">
        <f t="shared" si="234"/>
        <v>UOS97-435+436</v>
      </c>
    </row>
    <row r="678" spans="1:36" ht="11.25" customHeight="1" thickBot="1" x14ac:dyDescent="0.25">
      <c r="A678" s="1129"/>
      <c r="B678" s="1112"/>
      <c r="C678" s="320"/>
      <c r="D678" s="905"/>
      <c r="E678" s="324"/>
      <c r="F678" s="241"/>
      <c r="G678" s="246"/>
      <c r="H678" s="245"/>
      <c r="I678" s="241"/>
      <c r="J678" s="242"/>
      <c r="K678" s="241"/>
      <c r="L678" s="241"/>
      <c r="M678" s="246"/>
      <c r="N678" s="238"/>
      <c r="O678" s="248"/>
      <c r="P678" s="248"/>
      <c r="Q678" s="248"/>
      <c r="R678" s="238"/>
      <c r="S678" s="246"/>
      <c r="T678" s="241"/>
      <c r="U678" s="238"/>
      <c r="V678" s="238"/>
      <c r="W678" s="238"/>
      <c r="X678" s="804"/>
      <c r="Y678" s="415" t="s">
        <v>38</v>
      </c>
      <c r="Z678" s="416" t="s">
        <v>38</v>
      </c>
      <c r="AA678" s="238"/>
      <c r="AB678" s="246"/>
      <c r="AC678" s="316"/>
      <c r="AD678" s="251"/>
      <c r="AE678" s="252"/>
      <c r="AF678" s="254"/>
      <c r="AG678" s="254"/>
      <c r="AJ678" s="255" t="str">
        <f t="shared" si="234"/>
        <v/>
      </c>
    </row>
    <row r="679" spans="1:36" ht="10.5" thickBot="1" x14ac:dyDescent="0.25">
      <c r="A679" s="1129">
        <v>1</v>
      </c>
      <c r="B679" s="1113">
        <v>308093</v>
      </c>
      <c r="C679" s="238"/>
      <c r="D679" s="904" t="s">
        <v>1091</v>
      </c>
      <c r="E679" s="245">
        <v>1</v>
      </c>
      <c r="F679" s="241" t="s">
        <v>40</v>
      </c>
      <c r="G679" s="246">
        <v>4.5</v>
      </c>
      <c r="H679" s="245">
        <v>84</v>
      </c>
      <c r="I679" s="241" t="s">
        <v>1037</v>
      </c>
      <c r="J679" s="242">
        <f>I679/9.81</f>
        <v>568.70540265035675</v>
      </c>
      <c r="K679" s="241" t="s">
        <v>42</v>
      </c>
      <c r="L679" s="241"/>
      <c r="M679" s="246"/>
      <c r="N679" s="238"/>
      <c r="O679" s="248"/>
      <c r="P679" s="248"/>
      <c r="Q679" s="248"/>
      <c r="R679" s="238"/>
      <c r="S679" s="246" t="s">
        <v>38</v>
      </c>
      <c r="T679" s="241" t="s">
        <v>811</v>
      </c>
      <c r="U679" s="238" t="s">
        <v>44</v>
      </c>
      <c r="V679" s="238" t="s">
        <v>1092</v>
      </c>
      <c r="W679" s="238"/>
      <c r="X679" s="253"/>
      <c r="Y679" s="415">
        <v>42438</v>
      </c>
      <c r="Z679" s="416">
        <f>Y679+365</f>
        <v>42803</v>
      </c>
      <c r="AA679" s="246"/>
      <c r="AB679" s="246"/>
      <c r="AC679" s="316">
        <f>G679*AG679</f>
        <v>110.83499999999999</v>
      </c>
      <c r="AD679" s="251">
        <v>220</v>
      </c>
      <c r="AE679" s="252">
        <v>445</v>
      </c>
      <c r="AF679" s="245" t="s">
        <v>1093</v>
      </c>
      <c r="AG679" s="254">
        <v>24.63</v>
      </c>
      <c r="AJ679" s="255" t="str">
        <f t="shared" si="234"/>
        <v>HL1187</v>
      </c>
    </row>
    <row r="680" spans="1:36" ht="10.5" thickBot="1" x14ac:dyDescent="0.25">
      <c r="A680" s="1129">
        <v>1</v>
      </c>
      <c r="B680" s="1113">
        <v>308093</v>
      </c>
      <c r="C680" s="238"/>
      <c r="D680" s="904" t="s">
        <v>1091</v>
      </c>
      <c r="E680" s="245">
        <v>1</v>
      </c>
      <c r="F680" s="241" t="s">
        <v>40</v>
      </c>
      <c r="G680" s="246">
        <v>4.5</v>
      </c>
      <c r="H680" s="245">
        <v>84</v>
      </c>
      <c r="I680" s="241" t="s">
        <v>1037</v>
      </c>
      <c r="J680" s="242">
        <f>I680/9.81</f>
        <v>568.70540265035675</v>
      </c>
      <c r="K680" s="241" t="s">
        <v>42</v>
      </c>
      <c r="L680" s="241"/>
      <c r="M680" s="246"/>
      <c r="N680" s="238"/>
      <c r="O680" s="248"/>
      <c r="P680" s="248"/>
      <c r="Q680" s="248"/>
      <c r="R680" s="238"/>
      <c r="S680" s="246" t="s">
        <v>38</v>
      </c>
      <c r="T680" s="241" t="s">
        <v>811</v>
      </c>
      <c r="U680" s="238" t="s">
        <v>44</v>
      </c>
      <c r="V680" s="238" t="s">
        <v>1094</v>
      </c>
      <c r="W680" s="238"/>
      <c r="X680" s="253"/>
      <c r="Y680" s="415">
        <v>42438</v>
      </c>
      <c r="Z680" s="416">
        <f>Y680+365</f>
        <v>42803</v>
      </c>
      <c r="AA680" s="246"/>
      <c r="AB680" s="246"/>
      <c r="AC680" s="316">
        <f>G680*AG680</f>
        <v>110.83499999999999</v>
      </c>
      <c r="AD680" s="251">
        <v>220</v>
      </c>
      <c r="AE680" s="252">
        <v>445</v>
      </c>
      <c r="AF680" s="245" t="s">
        <v>1095</v>
      </c>
      <c r="AG680" s="254">
        <v>24.63</v>
      </c>
      <c r="AJ680" s="255" t="str">
        <f t="shared" si="234"/>
        <v>HL1188</v>
      </c>
    </row>
    <row r="681" spans="1:36" ht="10.5" thickBot="1" x14ac:dyDescent="0.25">
      <c r="A681" s="1129">
        <v>1</v>
      </c>
      <c r="B681" s="1113">
        <v>308093</v>
      </c>
      <c r="C681" s="238"/>
      <c r="D681" s="904" t="s">
        <v>1091</v>
      </c>
      <c r="E681" s="245">
        <v>1</v>
      </c>
      <c r="F681" s="241" t="s">
        <v>40</v>
      </c>
      <c r="G681" s="246">
        <v>4.5</v>
      </c>
      <c r="H681" s="245">
        <v>84</v>
      </c>
      <c r="I681" s="241" t="s">
        <v>1037</v>
      </c>
      <c r="J681" s="242">
        <f>I681/9.81</f>
        <v>568.70540265035675</v>
      </c>
      <c r="K681" s="241" t="s">
        <v>42</v>
      </c>
      <c r="L681" s="241"/>
      <c r="M681" s="246"/>
      <c r="N681" s="238"/>
      <c r="O681" s="248"/>
      <c r="P681" s="248"/>
      <c r="Q681" s="330"/>
      <c r="R681" s="238"/>
      <c r="S681" s="246" t="s">
        <v>38</v>
      </c>
      <c r="T681" s="241" t="s">
        <v>811</v>
      </c>
      <c r="U681" s="238" t="s">
        <v>44</v>
      </c>
      <c r="V681" s="238" t="s">
        <v>1096</v>
      </c>
      <c r="W681" s="238"/>
      <c r="X681" s="253"/>
      <c r="Y681" s="415">
        <v>42438</v>
      </c>
      <c r="Z681" s="416">
        <f>Y681+365</f>
        <v>42803</v>
      </c>
      <c r="AA681" s="246"/>
      <c r="AB681" s="246"/>
      <c r="AC681" s="316">
        <f>G681*AG681</f>
        <v>110.83499999999999</v>
      </c>
      <c r="AD681" s="251">
        <v>220</v>
      </c>
      <c r="AE681" s="252">
        <v>445</v>
      </c>
      <c r="AF681" s="245" t="s">
        <v>1097</v>
      </c>
      <c r="AG681" s="254">
        <v>24.63</v>
      </c>
      <c r="AH681" s="330"/>
      <c r="AJ681" s="255" t="str">
        <f t="shared" si="234"/>
        <v>HL1189</v>
      </c>
    </row>
    <row r="682" spans="1:36" ht="10.5" thickBot="1" x14ac:dyDescent="0.25">
      <c r="A682" s="1129">
        <v>1</v>
      </c>
      <c r="B682" s="1113">
        <v>308093</v>
      </c>
      <c r="C682" s="238"/>
      <c r="D682" s="904" t="s">
        <v>1091</v>
      </c>
      <c r="E682" s="245">
        <v>1</v>
      </c>
      <c r="F682" s="241" t="s">
        <v>40</v>
      </c>
      <c r="G682" s="246">
        <v>4.5</v>
      </c>
      <c r="H682" s="245">
        <v>84</v>
      </c>
      <c r="I682" s="241" t="s">
        <v>1037</v>
      </c>
      <c r="J682" s="242">
        <f>I682/9.81</f>
        <v>568.70540265035675</v>
      </c>
      <c r="K682" s="241" t="s">
        <v>42</v>
      </c>
      <c r="L682" s="241"/>
      <c r="M682" s="246"/>
      <c r="N682" s="238"/>
      <c r="O682" s="248"/>
      <c r="P682" s="248"/>
      <c r="Q682" s="248"/>
      <c r="R682" s="238"/>
      <c r="S682" s="246" t="s">
        <v>38</v>
      </c>
      <c r="T682" s="241" t="s">
        <v>811</v>
      </c>
      <c r="U682" s="238" t="s">
        <v>44</v>
      </c>
      <c r="V682" s="238" t="s">
        <v>1098</v>
      </c>
      <c r="W682" s="238"/>
      <c r="X682" s="253"/>
      <c r="Y682" s="415">
        <v>42438</v>
      </c>
      <c r="Z682" s="416">
        <f>Y682+365</f>
        <v>42803</v>
      </c>
      <c r="AA682" s="246"/>
      <c r="AB682" s="246"/>
      <c r="AC682" s="316">
        <f>G682*AG682</f>
        <v>110.83499999999999</v>
      </c>
      <c r="AD682" s="251">
        <v>220</v>
      </c>
      <c r="AE682" s="252">
        <v>445</v>
      </c>
      <c r="AF682" s="245" t="s">
        <v>1099</v>
      </c>
      <c r="AG682" s="254">
        <v>24.63</v>
      </c>
      <c r="AJ682" s="255" t="str">
        <f t="shared" si="234"/>
        <v>HL1190</v>
      </c>
    </row>
    <row r="683" spans="1:36" s="319" customFormat="1" ht="10.5" thickBot="1" x14ac:dyDescent="0.25">
      <c r="A683" s="1129">
        <v>1</v>
      </c>
      <c r="B683" s="1113">
        <v>308093</v>
      </c>
      <c r="C683" s="266" t="s">
        <v>50</v>
      </c>
      <c r="D683" s="892" t="s">
        <v>1091</v>
      </c>
      <c r="E683" s="256">
        <f>SUM(E679:E682)</f>
        <v>4</v>
      </c>
      <c r="F683" s="240" t="s">
        <v>40</v>
      </c>
      <c r="G683" s="257">
        <v>4.5</v>
      </c>
      <c r="H683" s="258">
        <v>84</v>
      </c>
      <c r="I683" s="240" t="s">
        <v>1037</v>
      </c>
      <c r="J683" s="317">
        <f>I683/9.81</f>
        <v>568.70540265035675</v>
      </c>
      <c r="K683" s="240" t="s">
        <v>42</v>
      </c>
      <c r="L683" s="240"/>
      <c r="M683" s="257"/>
      <c r="N683" s="239"/>
      <c r="O683" s="259"/>
      <c r="P683" s="259"/>
      <c r="Q683" s="259"/>
      <c r="R683" s="239"/>
      <c r="S683" s="257" t="s">
        <v>38</v>
      </c>
      <c r="T683" s="240" t="s">
        <v>811</v>
      </c>
      <c r="U683" s="239" t="s">
        <v>44</v>
      </c>
      <c r="V683" s="239" t="s">
        <v>1100</v>
      </c>
      <c r="W683" s="239"/>
      <c r="X683" s="634" t="s">
        <v>1091</v>
      </c>
      <c r="Y683" s="415">
        <v>42438</v>
      </c>
      <c r="Z683" s="416">
        <f>Y683+365</f>
        <v>42803</v>
      </c>
      <c r="AA683" s="239"/>
      <c r="AB683" s="257"/>
      <c r="AC683" s="318"/>
      <c r="AD683" s="261"/>
      <c r="AE683" s="262" t="s">
        <v>1039</v>
      </c>
      <c r="AF683" s="258"/>
      <c r="AG683" s="258"/>
      <c r="AJ683" s="255" t="str">
        <f t="shared" si="234"/>
        <v>HL1187-1190</v>
      </c>
    </row>
    <row r="684" spans="1:36" s="319" customFormat="1" ht="11.25" customHeight="1" thickBot="1" x14ac:dyDescent="0.25">
      <c r="A684" s="1129"/>
      <c r="B684" s="1112"/>
      <c r="C684" s="320"/>
      <c r="D684" s="905"/>
      <c r="E684" s="324"/>
      <c r="F684" s="241"/>
      <c r="G684" s="246"/>
      <c r="H684" s="245"/>
      <c r="I684" s="241"/>
      <c r="J684" s="242"/>
      <c r="K684" s="241"/>
      <c r="L684" s="241"/>
      <c r="M684" s="246"/>
      <c r="N684" s="238"/>
      <c r="O684" s="248"/>
      <c r="P684" s="248"/>
      <c r="Q684" s="248"/>
      <c r="R684" s="238"/>
      <c r="S684" s="246"/>
      <c r="T684" s="241"/>
      <c r="U684" s="238"/>
      <c r="V684" s="238"/>
      <c r="W684" s="238"/>
      <c r="X684" s="803"/>
      <c r="Y684" s="415" t="s">
        <v>38</v>
      </c>
      <c r="Z684" s="416" t="s">
        <v>38</v>
      </c>
      <c r="AA684" s="238"/>
      <c r="AB684" s="246"/>
      <c r="AC684" s="316"/>
      <c r="AD684" s="251"/>
      <c r="AE684" s="252"/>
      <c r="AF684" s="245"/>
      <c r="AG684" s="245"/>
      <c r="AJ684" s="255" t="str">
        <f t="shared" si="234"/>
        <v/>
      </c>
    </row>
    <row r="685" spans="1:36" s="178" customFormat="1" ht="10.5" thickBot="1" x14ac:dyDescent="0.25">
      <c r="A685" s="1129">
        <v>1</v>
      </c>
      <c r="B685" s="1113">
        <v>309325</v>
      </c>
      <c r="C685" s="174"/>
      <c r="D685" s="919" t="s">
        <v>1101</v>
      </c>
      <c r="E685" s="171">
        <v>1</v>
      </c>
      <c r="F685" s="172" t="s">
        <v>40</v>
      </c>
      <c r="G685" s="173">
        <v>4.3499999999999996</v>
      </c>
      <c r="H685" s="171">
        <v>84</v>
      </c>
      <c r="I685" s="172" t="s">
        <v>1037</v>
      </c>
      <c r="J685" s="242">
        <f>I685/9.81</f>
        <v>568.70540265035675</v>
      </c>
      <c r="K685" s="172" t="s">
        <v>42</v>
      </c>
      <c r="L685" s="172"/>
      <c r="M685" s="173"/>
      <c r="N685" s="174"/>
      <c r="O685" s="175"/>
      <c r="P685" s="175"/>
      <c r="Q685" s="175"/>
      <c r="R685" s="174"/>
      <c r="S685" s="173" t="s">
        <v>38</v>
      </c>
      <c r="T685" s="172" t="s">
        <v>326</v>
      </c>
      <c r="U685" s="174" t="s">
        <v>44</v>
      </c>
      <c r="V685" s="174" t="s">
        <v>1102</v>
      </c>
      <c r="W685" s="174"/>
      <c r="X685" s="180"/>
      <c r="Y685" s="431">
        <v>43971</v>
      </c>
      <c r="Z685" s="416">
        <f t="shared" ref="Z685:Z689" si="254">Y685+365</f>
        <v>44336</v>
      </c>
      <c r="AA685" s="173"/>
      <c r="AB685" s="173"/>
      <c r="AC685" s="316">
        <f>G685*AG685</f>
        <v>107.14049999999999</v>
      </c>
      <c r="AD685" s="176">
        <v>200</v>
      </c>
      <c r="AE685" s="177">
        <v>695</v>
      </c>
      <c r="AF685" s="171" t="s">
        <v>1103</v>
      </c>
      <c r="AG685" s="254">
        <v>24.63</v>
      </c>
      <c r="AJ685" s="255" t="str">
        <f t="shared" si="234"/>
        <v>HL1307</v>
      </c>
    </row>
    <row r="686" spans="1:36" s="178" customFormat="1" ht="10.5" thickBot="1" x14ac:dyDescent="0.25">
      <c r="A686" s="1129">
        <v>1</v>
      </c>
      <c r="B686" s="1113">
        <v>309325</v>
      </c>
      <c r="C686" s="174"/>
      <c r="D686" s="919" t="s">
        <v>1101</v>
      </c>
      <c r="E686" s="171">
        <v>1</v>
      </c>
      <c r="F686" s="172" t="s">
        <v>40</v>
      </c>
      <c r="G686" s="173">
        <v>4.37</v>
      </c>
      <c r="H686" s="171">
        <v>84</v>
      </c>
      <c r="I686" s="172" t="s">
        <v>1037</v>
      </c>
      <c r="J686" s="242">
        <f>I686/9.81</f>
        <v>568.70540265035675</v>
      </c>
      <c r="K686" s="172" t="s">
        <v>42</v>
      </c>
      <c r="L686" s="172"/>
      <c r="M686" s="173"/>
      <c r="N686" s="174"/>
      <c r="O686" s="175"/>
      <c r="P686" s="175"/>
      <c r="Q686" s="175"/>
      <c r="R686" s="174"/>
      <c r="S686" s="173" t="s">
        <v>38</v>
      </c>
      <c r="T686" s="172" t="s">
        <v>326</v>
      </c>
      <c r="U686" s="174" t="s">
        <v>44</v>
      </c>
      <c r="V686" s="174" t="s">
        <v>1104</v>
      </c>
      <c r="W686" s="174"/>
      <c r="X686" s="180"/>
      <c r="Y686" s="431">
        <v>43971</v>
      </c>
      <c r="Z686" s="416">
        <f t="shared" si="254"/>
        <v>44336</v>
      </c>
      <c r="AA686" s="173"/>
      <c r="AB686" s="173"/>
      <c r="AC686" s="316">
        <f>G686*AG686</f>
        <v>107.6331</v>
      </c>
      <c r="AD686" s="176">
        <v>200</v>
      </c>
      <c r="AE686" s="177">
        <v>695</v>
      </c>
      <c r="AF686" s="171" t="s">
        <v>1103</v>
      </c>
      <c r="AG686" s="254">
        <v>24.63</v>
      </c>
      <c r="AJ686" s="255" t="str">
        <f t="shared" si="234"/>
        <v>HL1308</v>
      </c>
    </row>
    <row r="687" spans="1:36" s="178" customFormat="1" ht="10.5" thickBot="1" x14ac:dyDescent="0.25">
      <c r="A687" s="1129">
        <v>1</v>
      </c>
      <c r="B687" s="1113">
        <v>309325</v>
      </c>
      <c r="C687" s="174"/>
      <c r="D687" s="919" t="s">
        <v>1101</v>
      </c>
      <c r="E687" s="171">
        <v>1</v>
      </c>
      <c r="F687" s="172" t="s">
        <v>40</v>
      </c>
      <c r="G687" s="173">
        <v>4.3499999999999996</v>
      </c>
      <c r="H687" s="171">
        <v>84</v>
      </c>
      <c r="I687" s="172" t="s">
        <v>1037</v>
      </c>
      <c r="J687" s="242">
        <f>I687/9.81</f>
        <v>568.70540265035675</v>
      </c>
      <c r="K687" s="172" t="s">
        <v>42</v>
      </c>
      <c r="L687" s="172"/>
      <c r="M687" s="173"/>
      <c r="N687" s="174"/>
      <c r="O687" s="175"/>
      <c r="P687" s="175"/>
      <c r="Q687" s="840"/>
      <c r="R687" s="174"/>
      <c r="S687" s="173" t="s">
        <v>38</v>
      </c>
      <c r="T687" s="172" t="s">
        <v>326</v>
      </c>
      <c r="U687" s="174" t="s">
        <v>44</v>
      </c>
      <c r="V687" s="174" t="s">
        <v>1105</v>
      </c>
      <c r="W687" s="174"/>
      <c r="X687" s="180"/>
      <c r="Y687" s="431">
        <v>43971</v>
      </c>
      <c r="Z687" s="416">
        <f t="shared" si="254"/>
        <v>44336</v>
      </c>
      <c r="AA687" s="173"/>
      <c r="AB687" s="173"/>
      <c r="AC687" s="316">
        <f>G687*AG687</f>
        <v>107.14049999999999</v>
      </c>
      <c r="AD687" s="176">
        <v>200</v>
      </c>
      <c r="AE687" s="177">
        <v>695</v>
      </c>
      <c r="AF687" s="171" t="s">
        <v>1103</v>
      </c>
      <c r="AG687" s="254">
        <v>24.63</v>
      </c>
      <c r="AH687" s="840"/>
      <c r="AJ687" s="255" t="str">
        <f t="shared" ref="AJ687:AJ763" si="255">CONCATENATE(U687,AK687,V687)</f>
        <v>HL1309</v>
      </c>
    </row>
    <row r="688" spans="1:36" s="178" customFormat="1" ht="10.5" thickBot="1" x14ac:dyDescent="0.25">
      <c r="A688" s="1129">
        <v>1</v>
      </c>
      <c r="B688" s="1113">
        <v>309325</v>
      </c>
      <c r="C688" s="174"/>
      <c r="D688" s="919" t="s">
        <v>1101</v>
      </c>
      <c r="E688" s="171">
        <v>1</v>
      </c>
      <c r="F688" s="172" t="s">
        <v>40</v>
      </c>
      <c r="G688" s="173">
        <v>4.3499999999999996</v>
      </c>
      <c r="H688" s="171">
        <v>84</v>
      </c>
      <c r="I688" s="172" t="s">
        <v>1037</v>
      </c>
      <c r="J688" s="242">
        <f>I688/9.81</f>
        <v>568.70540265035675</v>
      </c>
      <c r="K688" s="172" t="s">
        <v>42</v>
      </c>
      <c r="L688" s="172"/>
      <c r="M688" s="173"/>
      <c r="N688" s="174"/>
      <c r="O688" s="175"/>
      <c r="P688" s="175"/>
      <c r="Q688" s="175"/>
      <c r="R688" s="174"/>
      <c r="S688" s="173" t="s">
        <v>38</v>
      </c>
      <c r="T688" s="172" t="s">
        <v>326</v>
      </c>
      <c r="U688" s="174" t="s">
        <v>44</v>
      </c>
      <c r="V688" s="174" t="s">
        <v>1106</v>
      </c>
      <c r="W688" s="174"/>
      <c r="X688" s="180"/>
      <c r="Y688" s="431">
        <v>43971</v>
      </c>
      <c r="Z688" s="416">
        <f t="shared" si="254"/>
        <v>44336</v>
      </c>
      <c r="AA688" s="173"/>
      <c r="AB688" s="173"/>
      <c r="AC688" s="316">
        <f>G688*AG688</f>
        <v>107.14049999999999</v>
      </c>
      <c r="AD688" s="176">
        <v>200</v>
      </c>
      <c r="AE688" s="177">
        <v>695</v>
      </c>
      <c r="AF688" s="171" t="s">
        <v>1103</v>
      </c>
      <c r="AG688" s="254">
        <v>24.63</v>
      </c>
      <c r="AJ688" s="255" t="str">
        <f t="shared" si="255"/>
        <v>HL1310</v>
      </c>
    </row>
    <row r="689" spans="1:36" s="319" customFormat="1" ht="10.5" thickBot="1" x14ac:dyDescent="0.25">
      <c r="A689" s="1129">
        <v>1</v>
      </c>
      <c r="B689" s="1113">
        <v>309325</v>
      </c>
      <c r="C689" s="266" t="s">
        <v>50</v>
      </c>
      <c r="D689" s="892" t="s">
        <v>1101</v>
      </c>
      <c r="E689" s="256">
        <f>SUM(E685:E688)</f>
        <v>4</v>
      </c>
      <c r="F689" s="240" t="s">
        <v>40</v>
      </c>
      <c r="G689" s="257">
        <f>SUM(G685:G688)/E689</f>
        <v>4.3549999999999995</v>
      </c>
      <c r="H689" s="258">
        <v>84</v>
      </c>
      <c r="I689" s="240" t="s">
        <v>1037</v>
      </c>
      <c r="J689" s="317">
        <f>I689/9.81</f>
        <v>568.70540265035675</v>
      </c>
      <c r="K689" s="240" t="s">
        <v>42</v>
      </c>
      <c r="L689" s="240"/>
      <c r="M689" s="257"/>
      <c r="N689" s="239"/>
      <c r="O689" s="259"/>
      <c r="P689" s="259"/>
      <c r="Q689" s="259"/>
      <c r="R689" s="239"/>
      <c r="S689" s="257" t="s">
        <v>38</v>
      </c>
      <c r="T689" s="240" t="s">
        <v>326</v>
      </c>
      <c r="U689" s="239" t="s">
        <v>44</v>
      </c>
      <c r="V689" s="239" t="s">
        <v>1107</v>
      </c>
      <c r="W689" s="239"/>
      <c r="X689" s="634" t="s">
        <v>1101</v>
      </c>
      <c r="Y689" s="431">
        <v>43971</v>
      </c>
      <c r="Z689" s="416">
        <f t="shared" si="254"/>
        <v>44336</v>
      </c>
      <c r="AA689" s="239"/>
      <c r="AB689" s="257"/>
      <c r="AC689" s="318"/>
      <c r="AD689" s="261"/>
      <c r="AE689" s="262" t="s">
        <v>1039</v>
      </c>
      <c r="AF689" s="258"/>
      <c r="AG689" s="258"/>
      <c r="AJ689" s="255" t="str">
        <f t="shared" si="255"/>
        <v>HL1307-1310</v>
      </c>
    </row>
    <row r="690" spans="1:36" s="319" customFormat="1" ht="11.25" customHeight="1" thickBot="1" x14ac:dyDescent="0.25">
      <c r="A690" s="1129"/>
      <c r="B690" s="1112"/>
      <c r="C690" s="320"/>
      <c r="D690" s="905"/>
      <c r="E690" s="245"/>
      <c r="F690" s="241"/>
      <c r="G690" s="246"/>
      <c r="H690" s="245"/>
      <c r="I690" s="241"/>
      <c r="J690" s="242"/>
      <c r="K690" s="241"/>
      <c r="L690" s="241"/>
      <c r="M690" s="246"/>
      <c r="N690" s="238"/>
      <c r="O690" s="248"/>
      <c r="P690" s="248"/>
      <c r="Q690" s="248"/>
      <c r="R690" s="238"/>
      <c r="S690" s="246"/>
      <c r="T690" s="241"/>
      <c r="U690" s="238"/>
      <c r="V690" s="238"/>
      <c r="W690" s="238"/>
      <c r="X690" s="841"/>
      <c r="Y690" s="415" t="s">
        <v>38</v>
      </c>
      <c r="Z690" s="416" t="s">
        <v>38</v>
      </c>
      <c r="AA690" s="238"/>
      <c r="AB690" s="246"/>
      <c r="AC690" s="316"/>
      <c r="AD690" s="251"/>
      <c r="AE690" s="252"/>
      <c r="AF690" s="245"/>
      <c r="AG690" s="245"/>
      <c r="AJ690" s="255" t="str">
        <f t="shared" si="255"/>
        <v/>
      </c>
    </row>
    <row r="691" spans="1:36" s="319" customFormat="1" ht="11.25" customHeight="1" thickBot="1" x14ac:dyDescent="0.25">
      <c r="A691" s="1129">
        <v>1</v>
      </c>
      <c r="B691" s="1113">
        <v>308104</v>
      </c>
      <c r="C691" s="320"/>
      <c r="D691" s="916" t="s">
        <v>1108</v>
      </c>
      <c r="E691" s="245">
        <v>1</v>
      </c>
      <c r="F691" s="241" t="s">
        <v>186</v>
      </c>
      <c r="G691" s="842">
        <v>20</v>
      </c>
      <c r="H691" s="843">
        <v>83</v>
      </c>
      <c r="I691" s="241" t="s">
        <v>1109</v>
      </c>
      <c r="J691" s="242">
        <f>I691/9.81</f>
        <v>544.64831804281346</v>
      </c>
      <c r="K691" s="241" t="s">
        <v>859</v>
      </c>
      <c r="L691" s="241"/>
      <c r="M691" s="246"/>
      <c r="N691" s="238"/>
      <c r="O691" s="248"/>
      <c r="P691" s="248"/>
      <c r="Q691" s="248"/>
      <c r="R691" s="238"/>
      <c r="S691" s="246" t="s">
        <v>38</v>
      </c>
      <c r="T691" s="241" t="s">
        <v>811</v>
      </c>
      <c r="U691" s="238" t="s">
        <v>44</v>
      </c>
      <c r="V691" s="238" t="s">
        <v>1110</v>
      </c>
      <c r="W691" s="238"/>
      <c r="X691" s="321"/>
      <c r="Y691" s="415">
        <v>42438</v>
      </c>
      <c r="Z691" s="416">
        <f>Y691+365</f>
        <v>42803</v>
      </c>
      <c r="AA691" s="238"/>
      <c r="AB691" s="246">
        <v>2</v>
      </c>
      <c r="AC691" s="316">
        <f>(G691+AB691*2.5)*AG691</f>
        <v>600</v>
      </c>
      <c r="AD691" s="176">
        <v>200</v>
      </c>
      <c r="AE691" s="252"/>
      <c r="AF691" s="254" t="s">
        <v>1111</v>
      </c>
      <c r="AG691" s="254">
        <v>24</v>
      </c>
      <c r="AJ691" s="255" t="str">
        <f t="shared" si="255"/>
        <v>HL861</v>
      </c>
    </row>
    <row r="692" spans="1:36" s="319" customFormat="1" ht="11.25" customHeight="1" thickBot="1" x14ac:dyDescent="0.25">
      <c r="A692" s="1129">
        <v>1</v>
      </c>
      <c r="B692" s="1113">
        <v>308104</v>
      </c>
      <c r="C692" s="320"/>
      <c r="D692" s="916" t="s">
        <v>1108</v>
      </c>
      <c r="E692" s="245">
        <v>1</v>
      </c>
      <c r="F692" s="241" t="s">
        <v>186</v>
      </c>
      <c r="G692" s="842">
        <v>20</v>
      </c>
      <c r="H692" s="843">
        <v>83</v>
      </c>
      <c r="I692" s="241" t="s">
        <v>1109</v>
      </c>
      <c r="J692" s="242">
        <f>I692/9.81</f>
        <v>544.64831804281346</v>
      </c>
      <c r="K692" s="241" t="s">
        <v>859</v>
      </c>
      <c r="L692" s="241"/>
      <c r="M692" s="246"/>
      <c r="N692" s="238"/>
      <c r="O692" s="248"/>
      <c r="P692" s="248"/>
      <c r="Q692" s="248"/>
      <c r="R692" s="238"/>
      <c r="S692" s="246" t="s">
        <v>38</v>
      </c>
      <c r="T692" s="241" t="s">
        <v>811</v>
      </c>
      <c r="U692" s="238" t="s">
        <v>44</v>
      </c>
      <c r="V692" s="238" t="s">
        <v>1112</v>
      </c>
      <c r="W692" s="238"/>
      <c r="X692" s="321"/>
      <c r="Y692" s="415">
        <v>42438</v>
      </c>
      <c r="Z692" s="416">
        <f>Y692+365</f>
        <v>42803</v>
      </c>
      <c r="AA692" s="238"/>
      <c r="AB692" s="246">
        <v>2</v>
      </c>
      <c r="AC692" s="316">
        <f>(G692+AB692*2.5)*AG692</f>
        <v>600</v>
      </c>
      <c r="AD692" s="176">
        <v>200</v>
      </c>
      <c r="AE692" s="252"/>
      <c r="AF692" s="254" t="s">
        <v>1113</v>
      </c>
      <c r="AG692" s="254">
        <v>24</v>
      </c>
      <c r="AJ692" s="255" t="str">
        <f t="shared" si="255"/>
        <v>HL862</v>
      </c>
    </row>
    <row r="693" spans="1:36" s="319" customFormat="1" ht="11.25" customHeight="1" thickBot="1" x14ac:dyDescent="0.25">
      <c r="A693" s="1129">
        <v>1</v>
      </c>
      <c r="B693" s="1113">
        <v>308104</v>
      </c>
      <c r="C693" s="320"/>
      <c r="D693" s="916" t="s">
        <v>1108</v>
      </c>
      <c r="E693" s="245">
        <v>1</v>
      </c>
      <c r="F693" s="241" t="s">
        <v>186</v>
      </c>
      <c r="G693" s="842">
        <v>20</v>
      </c>
      <c r="H693" s="843">
        <v>83</v>
      </c>
      <c r="I693" s="241" t="s">
        <v>1109</v>
      </c>
      <c r="J693" s="242">
        <f>I693/9.81</f>
        <v>544.64831804281346</v>
      </c>
      <c r="K693" s="241" t="s">
        <v>859</v>
      </c>
      <c r="L693" s="241"/>
      <c r="M693" s="246"/>
      <c r="N693" s="238"/>
      <c r="O693" s="248"/>
      <c r="P693" s="248"/>
      <c r="Q693" s="248"/>
      <c r="R693" s="238"/>
      <c r="S693" s="246" t="s">
        <v>38</v>
      </c>
      <c r="T693" s="241" t="s">
        <v>811</v>
      </c>
      <c r="U693" s="238" t="s">
        <v>44</v>
      </c>
      <c r="V693" s="238" t="s">
        <v>1114</v>
      </c>
      <c r="W693" s="238" t="s">
        <v>675</v>
      </c>
      <c r="X693" s="321"/>
      <c r="Y693" s="415">
        <v>42438</v>
      </c>
      <c r="Z693" s="416">
        <f>Y693+365</f>
        <v>42803</v>
      </c>
      <c r="AA693" s="238"/>
      <c r="AB693" s="246">
        <v>2</v>
      </c>
      <c r="AC693" s="316">
        <f>(G693+AB693*2.5)*AG693</f>
        <v>600</v>
      </c>
      <c r="AD693" s="176">
        <v>200</v>
      </c>
      <c r="AE693" s="252"/>
      <c r="AF693" s="254" t="s">
        <v>1115</v>
      </c>
      <c r="AG693" s="254">
        <v>24</v>
      </c>
      <c r="AJ693" s="255" t="str">
        <f t="shared" si="255"/>
        <v>HL863</v>
      </c>
    </row>
    <row r="694" spans="1:36" s="319" customFormat="1" ht="11.25" customHeight="1" thickBot="1" x14ac:dyDescent="0.25">
      <c r="A694" s="1129">
        <v>1</v>
      </c>
      <c r="B694" s="1113">
        <v>308104</v>
      </c>
      <c r="C694" s="320"/>
      <c r="D694" s="916" t="s">
        <v>1108</v>
      </c>
      <c r="E694" s="245">
        <v>1</v>
      </c>
      <c r="F694" s="241" t="s">
        <v>186</v>
      </c>
      <c r="G694" s="842">
        <v>20</v>
      </c>
      <c r="H694" s="843">
        <v>83</v>
      </c>
      <c r="I694" s="241" t="s">
        <v>1109</v>
      </c>
      <c r="J694" s="242">
        <f>I694/9.81</f>
        <v>544.64831804281346</v>
      </c>
      <c r="K694" s="241" t="s">
        <v>859</v>
      </c>
      <c r="L694" s="241"/>
      <c r="M694" s="246"/>
      <c r="N694" s="238"/>
      <c r="O694" s="248"/>
      <c r="P694" s="248"/>
      <c r="Q694" s="248"/>
      <c r="R694" s="238"/>
      <c r="S694" s="246" t="s">
        <v>38</v>
      </c>
      <c r="T694" s="241" t="s">
        <v>811</v>
      </c>
      <c r="U694" s="238" t="s">
        <v>44</v>
      </c>
      <c r="V694" s="238" t="s">
        <v>1116</v>
      </c>
      <c r="W694" s="238"/>
      <c r="X694" s="343"/>
      <c r="Y694" s="415">
        <v>42438</v>
      </c>
      <c r="Z694" s="416">
        <f>Y694+365</f>
        <v>42803</v>
      </c>
      <c r="AA694" s="238"/>
      <c r="AB694" s="246">
        <v>2</v>
      </c>
      <c r="AC694" s="316">
        <f>(G694+AB694*2.5)*AG694</f>
        <v>600</v>
      </c>
      <c r="AD694" s="176">
        <v>200</v>
      </c>
      <c r="AE694" s="252"/>
      <c r="AF694" s="254" t="s">
        <v>1117</v>
      </c>
      <c r="AG694" s="254">
        <v>24</v>
      </c>
      <c r="AJ694" s="255" t="str">
        <f t="shared" si="255"/>
        <v>HL864</v>
      </c>
    </row>
    <row r="695" spans="1:36" ht="11.25" customHeight="1" thickBot="1" x14ac:dyDescent="0.25">
      <c r="A695" s="1129">
        <v>1</v>
      </c>
      <c r="B695" s="1113">
        <v>308104</v>
      </c>
      <c r="C695" s="266" t="s">
        <v>50</v>
      </c>
      <c r="D695" s="892" t="s">
        <v>1108</v>
      </c>
      <c r="E695" s="256">
        <f>SUM(E691:E694)</f>
        <v>4</v>
      </c>
      <c r="F695" s="240" t="s">
        <v>186</v>
      </c>
      <c r="G695" s="844">
        <v>20</v>
      </c>
      <c r="H695" s="258">
        <v>83</v>
      </c>
      <c r="I695" s="240" t="s">
        <v>1109</v>
      </c>
      <c r="J695" s="317">
        <f>I695/9.81</f>
        <v>544.64831804281346</v>
      </c>
      <c r="K695" s="240" t="s">
        <v>859</v>
      </c>
      <c r="L695" s="240"/>
      <c r="M695" s="257"/>
      <c r="N695" s="239"/>
      <c r="O695" s="259"/>
      <c r="P695" s="259"/>
      <c r="Q695" s="259"/>
      <c r="R695" s="239"/>
      <c r="S695" s="257">
        <v>20</v>
      </c>
      <c r="T695" s="240" t="s">
        <v>811</v>
      </c>
      <c r="U695" s="239" t="s">
        <v>44</v>
      </c>
      <c r="V695" s="239" t="s">
        <v>1118</v>
      </c>
      <c r="W695" s="239" t="s">
        <v>1119</v>
      </c>
      <c r="X695" s="634">
        <v>1299</v>
      </c>
      <c r="Y695" s="415">
        <v>42438</v>
      </c>
      <c r="Z695" s="416">
        <f>Y695+365</f>
        <v>42803</v>
      </c>
      <c r="AA695" s="239"/>
      <c r="AB695" s="257">
        <v>2</v>
      </c>
      <c r="AC695" s="318"/>
      <c r="AD695" s="261"/>
      <c r="AE695" s="262"/>
      <c r="AF695" s="263"/>
      <c r="AG695" s="263"/>
      <c r="AJ695" s="255" t="str">
        <f t="shared" si="255"/>
        <v>HL861-864</v>
      </c>
    </row>
    <row r="696" spans="1:36" ht="11.25" customHeight="1" thickBot="1" x14ac:dyDescent="0.25">
      <c r="A696" s="1129"/>
      <c r="B696" s="995"/>
      <c r="C696" s="320"/>
      <c r="D696" s="905"/>
      <c r="E696" s="324"/>
      <c r="F696" s="241"/>
      <c r="G696" s="842"/>
      <c r="H696" s="245"/>
      <c r="I696" s="241"/>
      <c r="J696" s="242"/>
      <c r="K696" s="241"/>
      <c r="L696" s="241"/>
      <c r="M696" s="246"/>
      <c r="N696" s="238"/>
      <c r="O696" s="248"/>
      <c r="P696" s="248"/>
      <c r="Q696" s="248"/>
      <c r="R696" s="238"/>
      <c r="S696" s="246"/>
      <c r="T696" s="241"/>
      <c r="U696" s="238"/>
      <c r="V696" s="238"/>
      <c r="W696" s="238"/>
      <c r="X696" s="804"/>
      <c r="Y696" s="415"/>
      <c r="Z696" s="416" t="s">
        <v>38</v>
      </c>
      <c r="AA696" s="238"/>
      <c r="AB696" s="246"/>
      <c r="AC696" s="316"/>
      <c r="AD696" s="251"/>
      <c r="AE696" s="252"/>
      <c r="AF696" s="254"/>
      <c r="AG696" s="254"/>
    </row>
    <row r="697" spans="1:36" ht="11" thickBot="1" x14ac:dyDescent="0.25">
      <c r="A697" s="1115">
        <v>1</v>
      </c>
      <c r="B697" s="1044">
        <v>298972</v>
      </c>
      <c r="C697" s="238"/>
      <c r="D697" s="904" t="s">
        <v>1120</v>
      </c>
      <c r="E697" s="245">
        <v>1</v>
      </c>
      <c r="F697" s="241" t="s">
        <v>53</v>
      </c>
      <c r="G697" s="246">
        <v>40</v>
      </c>
      <c r="H697" s="245">
        <v>82</v>
      </c>
      <c r="I697" s="241" t="s">
        <v>1015</v>
      </c>
      <c r="J697" s="247">
        <f t="shared" ref="J697:J706" si="256">I697/9.81</f>
        <v>761.97757390417939</v>
      </c>
      <c r="K697" s="845" t="s">
        <v>1121</v>
      </c>
      <c r="L697" s="241"/>
      <c r="M697" s="246"/>
      <c r="N697" s="238"/>
      <c r="O697" s="248"/>
      <c r="P697" s="248"/>
      <c r="Q697" s="248"/>
      <c r="R697" s="238"/>
      <c r="S697" s="246">
        <v>19.652000000000001</v>
      </c>
      <c r="T697" s="241" t="s">
        <v>61</v>
      </c>
      <c r="U697" s="238" t="s">
        <v>44</v>
      </c>
      <c r="V697" s="238" t="s">
        <v>1122</v>
      </c>
      <c r="W697" s="238" t="s">
        <v>1123</v>
      </c>
      <c r="X697" s="801"/>
      <c r="Y697" s="415">
        <v>44202</v>
      </c>
      <c r="Z697" s="417">
        <f>Y697+365</f>
        <v>44567</v>
      </c>
      <c r="AA697" s="238"/>
      <c r="AB697" s="246"/>
      <c r="AC697" s="250">
        <f t="shared" ref="AC697:AC705" si="257">(AG697*S697)*2</f>
        <v>141.49440000000001</v>
      </c>
      <c r="AD697" s="251"/>
      <c r="AE697" s="252"/>
      <c r="AF697" s="253" t="s">
        <v>1124</v>
      </c>
      <c r="AG697" s="254">
        <v>3.6</v>
      </c>
      <c r="AJ697" s="255" t="str">
        <f t="shared" ref="AJ697:AJ698" si="258">CONCATENATE(U697,AK697,V697)</f>
        <v>HL2023</v>
      </c>
    </row>
    <row r="698" spans="1:36" ht="11" thickBot="1" x14ac:dyDescent="0.25">
      <c r="A698" s="1115">
        <v>1</v>
      </c>
      <c r="B698" s="1044">
        <v>298972</v>
      </c>
      <c r="C698" s="238"/>
      <c r="D698" s="904" t="s">
        <v>1120</v>
      </c>
      <c r="E698" s="245">
        <v>1</v>
      </c>
      <c r="F698" s="241" t="s">
        <v>53</v>
      </c>
      <c r="G698" s="246">
        <v>40</v>
      </c>
      <c r="H698" s="245">
        <v>82</v>
      </c>
      <c r="I698" s="241" t="s">
        <v>1015</v>
      </c>
      <c r="J698" s="247">
        <f t="shared" si="256"/>
        <v>761.97757390417939</v>
      </c>
      <c r="K698" s="845" t="s">
        <v>1121</v>
      </c>
      <c r="L698" s="241"/>
      <c r="M698" s="246"/>
      <c r="N698" s="238"/>
      <c r="O698" s="248"/>
      <c r="P698" s="248"/>
      <c r="Q698" s="248"/>
      <c r="R698" s="238"/>
      <c r="S698" s="246">
        <v>19.651</v>
      </c>
      <c r="T698" s="241" t="s">
        <v>61</v>
      </c>
      <c r="U698" s="238" t="s">
        <v>44</v>
      </c>
      <c r="V698" s="238" t="s">
        <v>1125</v>
      </c>
      <c r="W698" s="238" t="s">
        <v>1126</v>
      </c>
      <c r="X698" s="238"/>
      <c r="Y698" s="415">
        <v>44202</v>
      </c>
      <c r="Z698" s="417">
        <f t="shared" ref="Z698:Z708" si="259">Y698+365</f>
        <v>44567</v>
      </c>
      <c r="AA698" s="238"/>
      <c r="AB698" s="246"/>
      <c r="AC698" s="250">
        <f t="shared" si="257"/>
        <v>141.4872</v>
      </c>
      <c r="AD698" s="251"/>
      <c r="AE698" s="252"/>
      <c r="AF698" s="253" t="s">
        <v>1127</v>
      </c>
      <c r="AG698" s="254">
        <v>3.6</v>
      </c>
      <c r="AJ698" s="255" t="str">
        <f t="shared" si="258"/>
        <v>HL2024</v>
      </c>
    </row>
    <row r="699" spans="1:36" ht="11" thickBot="1" x14ac:dyDescent="0.25">
      <c r="A699" s="1115">
        <v>1</v>
      </c>
      <c r="B699" s="1044">
        <v>298972</v>
      </c>
      <c r="D699" s="904" t="s">
        <v>1120</v>
      </c>
      <c r="E699" s="245">
        <v>1</v>
      </c>
      <c r="F699" s="241" t="s">
        <v>53</v>
      </c>
      <c r="G699" s="246">
        <v>40</v>
      </c>
      <c r="H699" s="245">
        <v>82</v>
      </c>
      <c r="I699" s="241" t="s">
        <v>1015</v>
      </c>
      <c r="J699" s="247">
        <f t="shared" si="256"/>
        <v>761.97757390417939</v>
      </c>
      <c r="K699" s="845" t="s">
        <v>1121</v>
      </c>
      <c r="S699" s="246">
        <v>19.625</v>
      </c>
      <c r="T699" s="241" t="s">
        <v>61</v>
      </c>
      <c r="U699" s="238" t="s">
        <v>44</v>
      </c>
      <c r="V699" s="238" t="s">
        <v>1128</v>
      </c>
      <c r="W699" s="238" t="s">
        <v>1129</v>
      </c>
      <c r="Y699" s="415">
        <v>44202</v>
      </c>
      <c r="Z699" s="417">
        <f t="shared" si="259"/>
        <v>44567</v>
      </c>
      <c r="AC699" s="250">
        <f t="shared" si="257"/>
        <v>141.30000000000001</v>
      </c>
      <c r="AE699" s="846"/>
      <c r="AF699" s="253" t="s">
        <v>1130</v>
      </c>
      <c r="AG699" s="254">
        <v>3.6</v>
      </c>
    </row>
    <row r="700" spans="1:36" s="170" customFormat="1" ht="11.25" customHeight="1" thickBot="1" x14ac:dyDescent="0.25">
      <c r="A700" s="1115">
        <v>1</v>
      </c>
      <c r="B700" s="1044" t="s">
        <v>1131</v>
      </c>
      <c r="C700" s="162"/>
      <c r="D700" s="913" t="s">
        <v>1120</v>
      </c>
      <c r="E700" s="161">
        <v>1</v>
      </c>
      <c r="F700" s="159" t="s">
        <v>53</v>
      </c>
      <c r="G700" s="160">
        <v>40</v>
      </c>
      <c r="H700" s="161">
        <v>82</v>
      </c>
      <c r="I700" s="159" t="s">
        <v>1015</v>
      </c>
      <c r="J700" s="556">
        <f t="shared" si="256"/>
        <v>761.97757390417939</v>
      </c>
      <c r="K700" s="1051" t="s">
        <v>1121</v>
      </c>
      <c r="L700" s="159"/>
      <c r="M700" s="160"/>
      <c r="N700" s="162"/>
      <c r="O700" s="163"/>
      <c r="P700" s="163"/>
      <c r="Q700" s="163"/>
      <c r="R700" s="162"/>
      <c r="S700" s="160">
        <v>19.632999999999999</v>
      </c>
      <c r="T700" s="159" t="s">
        <v>61</v>
      </c>
      <c r="U700" s="162" t="s">
        <v>44</v>
      </c>
      <c r="V700" s="162" t="s">
        <v>1132</v>
      </c>
      <c r="W700" s="162" t="s">
        <v>1133</v>
      </c>
      <c r="X700" s="829"/>
      <c r="Y700" s="418">
        <v>44132</v>
      </c>
      <c r="Z700" s="419">
        <f t="shared" si="259"/>
        <v>44497</v>
      </c>
      <c r="AA700" s="162"/>
      <c r="AB700" s="160"/>
      <c r="AC700" s="164">
        <f t="shared" si="257"/>
        <v>141.35759999999999</v>
      </c>
      <c r="AD700" s="165"/>
      <c r="AE700" s="166"/>
      <c r="AF700" s="526" t="s">
        <v>1134</v>
      </c>
      <c r="AG700" s="557">
        <v>3.6</v>
      </c>
    </row>
    <row r="701" spans="1:36" ht="11.25" customHeight="1" thickBot="1" x14ac:dyDescent="0.25">
      <c r="A701" s="1115">
        <v>1</v>
      </c>
      <c r="B701" s="1044">
        <v>298972</v>
      </c>
      <c r="C701" s="238"/>
      <c r="D701" s="904" t="s">
        <v>1120</v>
      </c>
      <c r="E701" s="245">
        <v>1</v>
      </c>
      <c r="F701" s="241" t="s">
        <v>53</v>
      </c>
      <c r="G701" s="246">
        <v>40</v>
      </c>
      <c r="H701" s="245">
        <v>82</v>
      </c>
      <c r="I701" s="241" t="s">
        <v>1015</v>
      </c>
      <c r="J701" s="247">
        <f t="shared" si="256"/>
        <v>761.97757390417939</v>
      </c>
      <c r="K701" s="845" t="s">
        <v>1121</v>
      </c>
      <c r="L701" s="241"/>
      <c r="M701" s="246"/>
      <c r="N701" s="238"/>
      <c r="O701" s="248"/>
      <c r="P701" s="248"/>
      <c r="Q701" s="248"/>
      <c r="R701" s="238"/>
      <c r="S701" s="246">
        <v>19.651</v>
      </c>
      <c r="T701" s="241" t="s">
        <v>61</v>
      </c>
      <c r="U701" s="238" t="s">
        <v>44</v>
      </c>
      <c r="V701" s="238" t="s">
        <v>1135</v>
      </c>
      <c r="W701" s="238" t="s">
        <v>1126</v>
      </c>
      <c r="X701" s="773"/>
      <c r="Y701" s="415">
        <v>44202</v>
      </c>
      <c r="Z701" s="417">
        <f t="shared" si="259"/>
        <v>44567</v>
      </c>
      <c r="AA701" s="238"/>
      <c r="AB701" s="246"/>
      <c r="AC701" s="250">
        <f t="shared" si="257"/>
        <v>141.4872</v>
      </c>
      <c r="AD701" s="251"/>
      <c r="AE701" s="252"/>
      <c r="AF701" s="253" t="s">
        <v>1136</v>
      </c>
      <c r="AG701" s="254">
        <v>3.6</v>
      </c>
    </row>
    <row r="702" spans="1:36" ht="11.25" customHeight="1" thickBot="1" x14ac:dyDescent="0.25">
      <c r="A702" s="1115">
        <v>1</v>
      </c>
      <c r="B702" s="1044">
        <v>298972</v>
      </c>
      <c r="C702" s="238"/>
      <c r="D702" s="904" t="s">
        <v>1120</v>
      </c>
      <c r="E702" s="245">
        <v>1</v>
      </c>
      <c r="F702" s="241" t="s">
        <v>53</v>
      </c>
      <c r="G702" s="246">
        <v>40</v>
      </c>
      <c r="H702" s="245">
        <v>82</v>
      </c>
      <c r="I702" s="241" t="s">
        <v>1015</v>
      </c>
      <c r="J702" s="247">
        <f t="shared" si="256"/>
        <v>761.97757390417939</v>
      </c>
      <c r="K702" s="845" t="s">
        <v>1121</v>
      </c>
      <c r="L702" s="241"/>
      <c r="M702" s="246"/>
      <c r="N702" s="238"/>
      <c r="O702" s="248"/>
      <c r="P702" s="248"/>
      <c r="Q702" s="248"/>
      <c r="R702" s="238"/>
      <c r="S702" s="246">
        <v>19.672000000000001</v>
      </c>
      <c r="T702" s="241" t="s">
        <v>61</v>
      </c>
      <c r="U702" s="238" t="s">
        <v>44</v>
      </c>
      <c r="V702" s="238" t="s">
        <v>1137</v>
      </c>
      <c r="W702" s="238" t="s">
        <v>1123</v>
      </c>
      <c r="X702" s="773"/>
      <c r="Y702" s="415">
        <v>44132</v>
      </c>
      <c r="Z702" s="417">
        <f t="shared" si="259"/>
        <v>44497</v>
      </c>
      <c r="AA702" s="238"/>
      <c r="AB702" s="246"/>
      <c r="AC702" s="250">
        <f t="shared" si="257"/>
        <v>141.63840000000002</v>
      </c>
      <c r="AD702" s="251"/>
      <c r="AE702" s="252"/>
      <c r="AF702" s="253" t="s">
        <v>1138</v>
      </c>
      <c r="AG702" s="254">
        <v>3.6</v>
      </c>
    </row>
    <row r="703" spans="1:36" ht="11.25" customHeight="1" thickBot="1" x14ac:dyDescent="0.25">
      <c r="A703" s="1115">
        <v>1</v>
      </c>
      <c r="B703" s="1044">
        <v>298972</v>
      </c>
      <c r="C703" s="238"/>
      <c r="D703" s="904" t="s">
        <v>1120</v>
      </c>
      <c r="E703" s="245">
        <v>1</v>
      </c>
      <c r="F703" s="241" t="s">
        <v>53</v>
      </c>
      <c r="G703" s="246">
        <v>40</v>
      </c>
      <c r="H703" s="245">
        <v>82</v>
      </c>
      <c r="I703" s="241" t="s">
        <v>1015</v>
      </c>
      <c r="J703" s="247">
        <f t="shared" si="256"/>
        <v>761.97757390417939</v>
      </c>
      <c r="K703" s="845" t="s">
        <v>1121</v>
      </c>
      <c r="L703" s="241"/>
      <c r="M703" s="246"/>
      <c r="N703" s="238"/>
      <c r="O703" s="248"/>
      <c r="P703" s="248"/>
      <c r="Q703" s="248"/>
      <c r="R703" s="238"/>
      <c r="S703" s="246">
        <v>19.771000000000001</v>
      </c>
      <c r="T703" s="241" t="s">
        <v>61</v>
      </c>
      <c r="U703" s="238" t="s">
        <v>44</v>
      </c>
      <c r="V703" s="238" t="s">
        <v>1139</v>
      </c>
      <c r="W703" s="238" t="s">
        <v>1140</v>
      </c>
      <c r="X703" s="773"/>
      <c r="Y703" s="415">
        <v>44132</v>
      </c>
      <c r="Z703" s="417">
        <f t="shared" si="259"/>
        <v>44497</v>
      </c>
      <c r="AA703" s="238"/>
      <c r="AB703" s="246"/>
      <c r="AC703" s="250">
        <f t="shared" si="257"/>
        <v>142.35120000000001</v>
      </c>
      <c r="AD703" s="251"/>
      <c r="AE703" s="252"/>
      <c r="AF703" s="253" t="s">
        <v>1141</v>
      </c>
      <c r="AG703" s="254">
        <v>3.6</v>
      </c>
    </row>
    <row r="704" spans="1:36" s="170" customFormat="1" ht="11.25" customHeight="1" thickBot="1" x14ac:dyDescent="0.25">
      <c r="A704" s="1115">
        <v>1</v>
      </c>
      <c r="B704" s="1044" t="s">
        <v>1131</v>
      </c>
      <c r="C704" s="162"/>
      <c r="D704" s="913" t="s">
        <v>1120</v>
      </c>
      <c r="E704" s="161">
        <v>1</v>
      </c>
      <c r="F704" s="159" t="s">
        <v>53</v>
      </c>
      <c r="G704" s="160">
        <v>40</v>
      </c>
      <c r="H704" s="161">
        <v>82</v>
      </c>
      <c r="I704" s="159" t="s">
        <v>1015</v>
      </c>
      <c r="J704" s="556">
        <f t="shared" si="256"/>
        <v>761.97757390417939</v>
      </c>
      <c r="K704" s="1051" t="s">
        <v>1121</v>
      </c>
      <c r="L704" s="159"/>
      <c r="M704" s="160"/>
      <c r="N704" s="162"/>
      <c r="O704" s="163"/>
      <c r="P704" s="163"/>
      <c r="Q704" s="163"/>
      <c r="R704" s="162"/>
      <c r="S704" s="160">
        <v>19.672000000000001</v>
      </c>
      <c r="T704" s="159" t="s">
        <v>61</v>
      </c>
      <c r="U704" s="162" t="s">
        <v>44</v>
      </c>
      <c r="V704" s="162" t="s">
        <v>1142</v>
      </c>
      <c r="W704" s="162" t="s">
        <v>1143</v>
      </c>
      <c r="X704" s="829"/>
      <c r="Y704" s="418">
        <v>44132</v>
      </c>
      <c r="Z704" s="419">
        <f t="shared" si="259"/>
        <v>44497</v>
      </c>
      <c r="AA704" s="162"/>
      <c r="AB704" s="160"/>
      <c r="AC704" s="164">
        <f t="shared" si="257"/>
        <v>141.63840000000002</v>
      </c>
      <c r="AD704" s="165"/>
      <c r="AE704" s="166"/>
      <c r="AF704" s="526" t="s">
        <v>1144</v>
      </c>
      <c r="AG704" s="557">
        <v>3.6</v>
      </c>
    </row>
    <row r="705" spans="1:36" ht="11.25" customHeight="1" thickBot="1" x14ac:dyDescent="0.25">
      <c r="A705" s="1115">
        <v>1</v>
      </c>
      <c r="B705" s="1044">
        <v>298972</v>
      </c>
      <c r="C705" s="238"/>
      <c r="D705" s="904" t="s">
        <v>1120</v>
      </c>
      <c r="E705" s="245">
        <v>1</v>
      </c>
      <c r="F705" s="241" t="s">
        <v>53</v>
      </c>
      <c r="G705" s="246">
        <v>40</v>
      </c>
      <c r="H705" s="245">
        <v>82</v>
      </c>
      <c r="I705" s="241" t="s">
        <v>1015</v>
      </c>
      <c r="J705" s="247">
        <f t="shared" si="256"/>
        <v>761.97757390417939</v>
      </c>
      <c r="K705" s="845" t="s">
        <v>1121</v>
      </c>
      <c r="L705" s="241"/>
      <c r="M705" s="246"/>
      <c r="N705" s="238"/>
      <c r="O705" s="248"/>
      <c r="P705" s="248"/>
      <c r="Q705" s="248"/>
      <c r="R705" s="238"/>
      <c r="S705" s="246">
        <v>19.702999999999999</v>
      </c>
      <c r="T705" s="241" t="s">
        <v>61</v>
      </c>
      <c r="U705" s="238" t="s">
        <v>44</v>
      </c>
      <c r="V705" s="238" t="s">
        <v>1145</v>
      </c>
      <c r="W705" s="238" t="s">
        <v>1146</v>
      </c>
      <c r="X705" s="773"/>
      <c r="Y705" s="415">
        <v>44132</v>
      </c>
      <c r="Z705" s="417">
        <f t="shared" si="259"/>
        <v>44497</v>
      </c>
      <c r="AA705" s="238"/>
      <c r="AB705" s="246"/>
      <c r="AC705" s="250">
        <f t="shared" si="257"/>
        <v>141.86160000000001</v>
      </c>
      <c r="AD705" s="251"/>
      <c r="AE705" s="252"/>
      <c r="AF705" s="253" t="s">
        <v>1147</v>
      </c>
      <c r="AG705" s="254">
        <v>3.6</v>
      </c>
    </row>
    <row r="706" spans="1:36" ht="11.25" customHeight="1" thickBot="1" x14ac:dyDescent="0.25">
      <c r="A706" s="1115">
        <v>1</v>
      </c>
      <c r="B706" s="1044">
        <v>298972</v>
      </c>
      <c r="C706" s="238"/>
      <c r="D706" s="904" t="s">
        <v>1120</v>
      </c>
      <c r="E706" s="245">
        <v>1</v>
      </c>
      <c r="F706" s="241" t="s">
        <v>53</v>
      </c>
      <c r="G706" s="246">
        <v>40</v>
      </c>
      <c r="H706" s="245">
        <v>82</v>
      </c>
      <c r="I706" s="241" t="s">
        <v>1015</v>
      </c>
      <c r="J706" s="247">
        <f t="shared" si="256"/>
        <v>761.97757390417939</v>
      </c>
      <c r="K706" s="845" t="s">
        <v>1121</v>
      </c>
      <c r="L706" s="241"/>
      <c r="M706" s="246"/>
      <c r="N706" s="238"/>
      <c r="O706" s="248"/>
      <c r="P706" s="248"/>
      <c r="Q706" s="248"/>
      <c r="R706" s="238"/>
      <c r="S706" s="246">
        <v>19.707000000000001</v>
      </c>
      <c r="T706" s="241" t="s">
        <v>61</v>
      </c>
      <c r="U706" s="238" t="s">
        <v>44</v>
      </c>
      <c r="V706" s="238" t="s">
        <v>1148</v>
      </c>
      <c r="W706" s="238" t="s">
        <v>1146</v>
      </c>
      <c r="X706" s="773"/>
      <c r="Y706" s="415">
        <v>44132</v>
      </c>
      <c r="Z706" s="417">
        <f t="shared" si="259"/>
        <v>44497</v>
      </c>
      <c r="AA706" s="238"/>
      <c r="AB706" s="246"/>
      <c r="AC706" s="250">
        <f>(AG706*S706)*2</f>
        <v>141.8904</v>
      </c>
      <c r="AD706" s="251"/>
      <c r="AE706" s="252"/>
      <c r="AF706" s="253" t="s">
        <v>1149</v>
      </c>
      <c r="AG706" s="254">
        <v>3.6</v>
      </c>
    </row>
    <row r="707" spans="1:36" ht="11.25" customHeight="1" thickBot="1" x14ac:dyDescent="0.25">
      <c r="A707" s="1115">
        <v>1</v>
      </c>
      <c r="B707" s="1044">
        <v>298972</v>
      </c>
      <c r="C707" s="238"/>
      <c r="D707" s="904" t="s">
        <v>1120</v>
      </c>
      <c r="E707" s="245">
        <v>1</v>
      </c>
      <c r="F707" s="241" t="s">
        <v>53</v>
      </c>
      <c r="G707" s="246">
        <v>40</v>
      </c>
      <c r="H707" s="245">
        <v>82</v>
      </c>
      <c r="I707" s="241" t="s">
        <v>1015</v>
      </c>
      <c r="J707" s="247">
        <f t="shared" ref="J707:J708" si="260">I707/9.81</f>
        <v>761.97757390417939</v>
      </c>
      <c r="K707" s="845" t="s">
        <v>1121</v>
      </c>
      <c r="L707" s="241"/>
      <c r="M707" s="246"/>
      <c r="N707" s="238"/>
      <c r="O707" s="248"/>
      <c r="P707" s="248"/>
      <c r="Q707" s="248"/>
      <c r="R707" s="238"/>
      <c r="S707" s="246">
        <v>19.696999999999999</v>
      </c>
      <c r="T707" s="241" t="s">
        <v>61</v>
      </c>
      <c r="U707" s="238" t="s">
        <v>44</v>
      </c>
      <c r="V707" s="238" t="s">
        <v>1150</v>
      </c>
      <c r="W707" s="238" t="s">
        <v>1151</v>
      </c>
      <c r="X707" s="773"/>
      <c r="Y707" s="415">
        <v>44132</v>
      </c>
      <c r="Z707" s="417">
        <f t="shared" si="259"/>
        <v>44497</v>
      </c>
      <c r="AA707" s="238"/>
      <c r="AB707" s="246"/>
      <c r="AC707" s="250">
        <f t="shared" ref="AC707:AC708" si="261">(AG707*S707)*2</f>
        <v>141.8184</v>
      </c>
      <c r="AD707" s="251"/>
      <c r="AE707" s="252"/>
      <c r="AF707" s="253" t="s">
        <v>1152</v>
      </c>
      <c r="AG707" s="254">
        <v>3.6</v>
      </c>
    </row>
    <row r="708" spans="1:36" ht="11.25" customHeight="1" thickBot="1" x14ac:dyDescent="0.25">
      <c r="A708" s="1115">
        <v>1</v>
      </c>
      <c r="B708" s="1044">
        <v>298972</v>
      </c>
      <c r="C708" s="238"/>
      <c r="D708" s="904" t="s">
        <v>1120</v>
      </c>
      <c r="E708" s="245">
        <v>1</v>
      </c>
      <c r="F708" s="241" t="s">
        <v>53</v>
      </c>
      <c r="G708" s="246">
        <v>40</v>
      </c>
      <c r="H708" s="245">
        <v>82</v>
      </c>
      <c r="I708" s="241" t="s">
        <v>1015</v>
      </c>
      <c r="J708" s="247">
        <f t="shared" si="260"/>
        <v>761.97757390417939</v>
      </c>
      <c r="K708" s="845" t="s">
        <v>1121</v>
      </c>
      <c r="L708" s="241"/>
      <c r="M708" s="246"/>
      <c r="N708" s="238"/>
      <c r="O708" s="248"/>
      <c r="P708" s="248"/>
      <c r="Q708" s="248"/>
      <c r="R708" s="238"/>
      <c r="S708" s="246">
        <v>19.709</v>
      </c>
      <c r="T708" s="241" t="s">
        <v>61</v>
      </c>
      <c r="U708" s="238" t="s">
        <v>44</v>
      </c>
      <c r="V708" s="238" t="s">
        <v>1153</v>
      </c>
      <c r="W708" s="238" t="s">
        <v>1140</v>
      </c>
      <c r="X708" s="773"/>
      <c r="Y708" s="415">
        <v>44132</v>
      </c>
      <c r="Z708" s="417">
        <f t="shared" si="259"/>
        <v>44497</v>
      </c>
      <c r="AA708" s="238"/>
      <c r="AB708" s="246"/>
      <c r="AC708" s="250">
        <f t="shared" si="261"/>
        <v>141.90479999999999</v>
      </c>
      <c r="AD708" s="251"/>
      <c r="AE708" s="252"/>
      <c r="AF708" s="253" t="s">
        <v>1154</v>
      </c>
      <c r="AG708" s="254">
        <v>3.6</v>
      </c>
    </row>
    <row r="709" spans="1:36" ht="10.5" thickBot="1" x14ac:dyDescent="0.25">
      <c r="A709" s="1115">
        <v>1</v>
      </c>
      <c r="B709" s="1044">
        <v>298972</v>
      </c>
      <c r="C709" s="239" t="s">
        <v>50</v>
      </c>
      <c r="D709" s="892" t="s">
        <v>1120</v>
      </c>
      <c r="E709" s="256">
        <v>10</v>
      </c>
      <c r="F709" s="240" t="s">
        <v>53</v>
      </c>
      <c r="G709" s="257">
        <v>40</v>
      </c>
      <c r="H709" s="258">
        <v>82</v>
      </c>
      <c r="I709" s="240" t="s">
        <v>1015</v>
      </c>
      <c r="J709" s="489">
        <f>I709/9.81</f>
        <v>761.97757390417939</v>
      </c>
      <c r="K709" s="240"/>
      <c r="L709" s="240"/>
      <c r="M709" s="257"/>
      <c r="N709" s="239"/>
      <c r="O709" s="259"/>
      <c r="P709" s="259"/>
      <c r="Q709" s="259"/>
      <c r="R709" s="239"/>
      <c r="S709" s="257">
        <f>(SUM(S697:S708)-S700-S704)/E709</f>
        <v>19.683799999999998</v>
      </c>
      <c r="T709" s="240" t="s">
        <v>61</v>
      </c>
      <c r="U709" s="239" t="s">
        <v>44</v>
      </c>
      <c r="V709" s="239" t="s">
        <v>1155</v>
      </c>
      <c r="W709" s="239" t="s">
        <v>1156</v>
      </c>
      <c r="X709" s="780" t="s">
        <v>836</v>
      </c>
      <c r="Y709" s="415">
        <v>44202</v>
      </c>
      <c r="Z709" s="417">
        <f>Y709+365</f>
        <v>44567</v>
      </c>
      <c r="AA709" s="239"/>
      <c r="AB709" s="257"/>
      <c r="AC709" s="260">
        <v>142</v>
      </c>
      <c r="AD709" s="261"/>
      <c r="AE709" s="262"/>
      <c r="AF709" s="263"/>
      <c r="AG709" s="263"/>
      <c r="AJ709" s="255" t="str">
        <f>CONCATENATE(U709,AK709,V709)</f>
        <v>HL2023-2032</v>
      </c>
    </row>
    <row r="710" spans="1:36" ht="11.25" customHeight="1" thickBot="1" x14ac:dyDescent="0.25">
      <c r="A710" s="1129"/>
      <c r="B710" s="995"/>
      <c r="C710" s="320"/>
      <c r="D710" s="905"/>
      <c r="E710" s="324"/>
      <c r="F710" s="241"/>
      <c r="G710" s="842"/>
      <c r="H710" s="245"/>
      <c r="I710" s="241"/>
      <c r="J710" s="242"/>
      <c r="K710" s="241"/>
      <c r="L710" s="241"/>
      <c r="M710" s="246"/>
      <c r="N710" s="238"/>
      <c r="O710" s="248"/>
      <c r="P710" s="248"/>
      <c r="Q710" s="248"/>
      <c r="R710" s="238"/>
      <c r="S710" s="246"/>
      <c r="T710" s="241"/>
      <c r="U710" s="238"/>
      <c r="V710" s="238"/>
      <c r="W710" s="238"/>
      <c r="X710" s="803"/>
      <c r="Y710" s="415"/>
      <c r="Z710" s="416" t="s">
        <v>38</v>
      </c>
      <c r="AA710" s="238"/>
      <c r="AB710" s="246"/>
      <c r="AC710" s="316"/>
      <c r="AD710" s="251"/>
      <c r="AE710" s="252"/>
      <c r="AF710" s="254"/>
      <c r="AG710" s="254"/>
      <c r="AJ710" s="255" t="str">
        <f t="shared" si="255"/>
        <v/>
      </c>
    </row>
    <row r="711" spans="1:36" s="178" customFormat="1" ht="10.5" thickBot="1" x14ac:dyDescent="0.25">
      <c r="A711" s="1129">
        <v>1</v>
      </c>
      <c r="B711" s="1113">
        <v>309321</v>
      </c>
      <c r="C711" s="174"/>
      <c r="D711" s="919" t="s">
        <v>1157</v>
      </c>
      <c r="E711" s="171">
        <v>1</v>
      </c>
      <c r="F711" s="172" t="s">
        <v>40</v>
      </c>
      <c r="G711" s="173">
        <v>40.53</v>
      </c>
      <c r="H711" s="171">
        <v>78</v>
      </c>
      <c r="I711" s="172" t="s">
        <v>1158</v>
      </c>
      <c r="J711" s="242">
        <f>I711/9.81</f>
        <v>490.72375127420997</v>
      </c>
      <c r="K711" s="172" t="s">
        <v>42</v>
      </c>
      <c r="L711" s="172"/>
      <c r="M711" s="173"/>
      <c r="N711" s="174"/>
      <c r="O711" s="175"/>
      <c r="P711" s="175"/>
      <c r="Q711" s="175"/>
      <c r="R711" s="174"/>
      <c r="S711" s="173" t="s">
        <v>38</v>
      </c>
      <c r="T711" s="172" t="s">
        <v>326</v>
      </c>
      <c r="U711" s="174" t="s">
        <v>44</v>
      </c>
      <c r="V711" s="174" t="s">
        <v>1108</v>
      </c>
      <c r="W711" s="174"/>
      <c r="X711" s="174" t="s">
        <v>1078</v>
      </c>
      <c r="Y711" s="431">
        <v>43971</v>
      </c>
      <c r="Z711" s="416">
        <f t="shared" ref="Z711:Z741" si="262">Y711+365</f>
        <v>44336</v>
      </c>
      <c r="AA711" s="174"/>
      <c r="AB711" s="173"/>
      <c r="AC711" s="316">
        <f>G711*AG711</f>
        <v>940.29600000000005</v>
      </c>
      <c r="AD711" s="176">
        <v>200</v>
      </c>
      <c r="AE711" s="177">
        <v>2715</v>
      </c>
      <c r="AF711" s="171" t="s">
        <v>1159</v>
      </c>
      <c r="AG711" s="171">
        <v>23.2</v>
      </c>
      <c r="AJ711" s="255" t="str">
        <f t="shared" si="255"/>
        <v>HL1299</v>
      </c>
    </row>
    <row r="712" spans="1:36" s="178" customFormat="1" ht="10.5" thickBot="1" x14ac:dyDescent="0.25">
      <c r="A712" s="1129">
        <v>1</v>
      </c>
      <c r="B712" s="1113">
        <v>309321</v>
      </c>
      <c r="C712" s="174"/>
      <c r="D712" s="919" t="s">
        <v>1157</v>
      </c>
      <c r="E712" s="171">
        <v>1</v>
      </c>
      <c r="F712" s="172" t="s">
        <v>40</v>
      </c>
      <c r="G712" s="173">
        <v>40.51</v>
      </c>
      <c r="H712" s="171">
        <v>78</v>
      </c>
      <c r="I712" s="172" t="s">
        <v>1158</v>
      </c>
      <c r="J712" s="242">
        <f>I712/9.81</f>
        <v>490.72375127420997</v>
      </c>
      <c r="K712" s="172" t="s">
        <v>42</v>
      </c>
      <c r="L712" s="172"/>
      <c r="M712" s="173"/>
      <c r="N712" s="174"/>
      <c r="O712" s="175"/>
      <c r="P712" s="175"/>
      <c r="Q712" s="175"/>
      <c r="R712" s="174"/>
      <c r="S712" s="173" t="s">
        <v>38</v>
      </c>
      <c r="T712" s="172" t="s">
        <v>326</v>
      </c>
      <c r="U712" s="174" t="s">
        <v>44</v>
      </c>
      <c r="V712" s="174" t="s">
        <v>1160</v>
      </c>
      <c r="W712" s="174" t="s">
        <v>1078</v>
      </c>
      <c r="X712" s="174" t="s">
        <v>1078</v>
      </c>
      <c r="Y712" s="431">
        <v>43971</v>
      </c>
      <c r="Z712" s="416">
        <f t="shared" si="262"/>
        <v>44336</v>
      </c>
      <c r="AA712" s="174"/>
      <c r="AB712" s="173"/>
      <c r="AC712" s="316">
        <f>G712*AG712</f>
        <v>939.83199999999988</v>
      </c>
      <c r="AD712" s="176">
        <v>200</v>
      </c>
      <c r="AE712" s="177">
        <v>2715</v>
      </c>
      <c r="AF712" s="171" t="s">
        <v>1159</v>
      </c>
      <c r="AG712" s="171">
        <v>23.2</v>
      </c>
      <c r="AJ712" s="255" t="str">
        <f t="shared" si="255"/>
        <v>HL1300</v>
      </c>
    </row>
    <row r="713" spans="1:36" s="178" customFormat="1" ht="10.5" thickBot="1" x14ac:dyDescent="0.25">
      <c r="A713" s="1129">
        <v>1</v>
      </c>
      <c r="B713" s="1113">
        <v>309321</v>
      </c>
      <c r="C713" s="174"/>
      <c r="D713" s="919" t="s">
        <v>1157</v>
      </c>
      <c r="E713" s="171">
        <v>1</v>
      </c>
      <c r="F713" s="172" t="s">
        <v>40</v>
      </c>
      <c r="G713" s="173">
        <v>40.493000000000002</v>
      </c>
      <c r="H713" s="171">
        <v>78</v>
      </c>
      <c r="I713" s="172" t="s">
        <v>1158</v>
      </c>
      <c r="J713" s="242">
        <f>I713/9.81</f>
        <v>490.72375127420997</v>
      </c>
      <c r="K713" s="172" t="s">
        <v>42</v>
      </c>
      <c r="L713" s="172"/>
      <c r="M713" s="173"/>
      <c r="N713" s="174"/>
      <c r="O713" s="175"/>
      <c r="P713" s="175"/>
      <c r="Q713" s="175"/>
      <c r="R713" s="174"/>
      <c r="S713" s="173" t="s">
        <v>38</v>
      </c>
      <c r="T713" s="172" t="s">
        <v>326</v>
      </c>
      <c r="U713" s="174" t="s">
        <v>44</v>
      </c>
      <c r="V713" s="174" t="s">
        <v>1161</v>
      </c>
      <c r="W713" s="174" t="s">
        <v>1078</v>
      </c>
      <c r="X713" s="174" t="s">
        <v>1078</v>
      </c>
      <c r="Y713" s="431">
        <v>43971</v>
      </c>
      <c r="Z713" s="416">
        <f t="shared" si="262"/>
        <v>44336</v>
      </c>
      <c r="AA713" s="174"/>
      <c r="AB713" s="173"/>
      <c r="AC713" s="316">
        <f>G713*AG713</f>
        <v>939.43759999999997</v>
      </c>
      <c r="AD713" s="176">
        <v>200</v>
      </c>
      <c r="AE713" s="177">
        <v>2715</v>
      </c>
      <c r="AF713" s="171" t="s">
        <v>1159</v>
      </c>
      <c r="AG713" s="171">
        <v>23.2</v>
      </c>
      <c r="AJ713" s="255" t="str">
        <f t="shared" si="255"/>
        <v>HL1301</v>
      </c>
    </row>
    <row r="714" spans="1:36" s="178" customFormat="1" ht="10.5" thickBot="1" x14ac:dyDescent="0.25">
      <c r="A714" s="1129">
        <v>1</v>
      </c>
      <c r="B714" s="1113">
        <v>309321</v>
      </c>
      <c r="C714" s="174"/>
      <c r="D714" s="919" t="s">
        <v>1157</v>
      </c>
      <c r="E714" s="171">
        <v>1</v>
      </c>
      <c r="F714" s="172" t="s">
        <v>40</v>
      </c>
      <c r="G714" s="173">
        <v>40.493000000000002</v>
      </c>
      <c r="H714" s="171">
        <v>78</v>
      </c>
      <c r="I714" s="172" t="s">
        <v>1158</v>
      </c>
      <c r="J714" s="242">
        <f>I714/9.81</f>
        <v>490.72375127420997</v>
      </c>
      <c r="K714" s="172" t="s">
        <v>42</v>
      </c>
      <c r="L714" s="172"/>
      <c r="M714" s="173"/>
      <c r="N714" s="174"/>
      <c r="O714" s="175"/>
      <c r="P714" s="175"/>
      <c r="Q714" s="175"/>
      <c r="R714" s="174"/>
      <c r="S714" s="173" t="s">
        <v>38</v>
      </c>
      <c r="T714" s="172" t="s">
        <v>326</v>
      </c>
      <c r="U714" s="174" t="s">
        <v>44</v>
      </c>
      <c r="V714" s="174" t="s">
        <v>1162</v>
      </c>
      <c r="W714" s="174"/>
      <c r="X714" s="174" t="s">
        <v>1078</v>
      </c>
      <c r="Y714" s="431">
        <v>43971</v>
      </c>
      <c r="Z714" s="416">
        <f t="shared" si="262"/>
        <v>44336</v>
      </c>
      <c r="AA714" s="174"/>
      <c r="AB714" s="173"/>
      <c r="AC714" s="316">
        <f>G714*AG714</f>
        <v>939.43759999999997</v>
      </c>
      <c r="AD714" s="176">
        <v>200</v>
      </c>
      <c r="AE714" s="177">
        <v>2715</v>
      </c>
      <c r="AF714" s="171" t="s">
        <v>1159</v>
      </c>
      <c r="AG714" s="171">
        <v>23.2</v>
      </c>
      <c r="AJ714" s="255" t="str">
        <f t="shared" si="255"/>
        <v>HL1302</v>
      </c>
    </row>
    <row r="715" spans="1:36" s="147" customFormat="1" ht="10.5" thickBot="1" x14ac:dyDescent="0.25">
      <c r="A715" s="1129">
        <v>1</v>
      </c>
      <c r="B715" s="1113">
        <v>309321</v>
      </c>
      <c r="C715" s="266" t="s">
        <v>50</v>
      </c>
      <c r="D715" s="892" t="s">
        <v>1157</v>
      </c>
      <c r="E715" s="256">
        <f>SUM(E711:E714)</f>
        <v>4</v>
      </c>
      <c r="F715" s="240" t="s">
        <v>40</v>
      </c>
      <c r="G715" s="257">
        <f>SUM(G711:G714)/E715</f>
        <v>40.506499999999996</v>
      </c>
      <c r="H715" s="258">
        <v>78</v>
      </c>
      <c r="I715" s="240" t="s">
        <v>1158</v>
      </c>
      <c r="J715" s="317">
        <f>I715/9.81</f>
        <v>490.72375127420997</v>
      </c>
      <c r="K715" s="240" t="s">
        <v>42</v>
      </c>
      <c r="L715" s="240"/>
      <c r="M715" s="257"/>
      <c r="N715" s="239"/>
      <c r="O715" s="259"/>
      <c r="P715" s="259"/>
      <c r="Q715" s="259"/>
      <c r="R715" s="239"/>
      <c r="S715" s="257" t="s">
        <v>38</v>
      </c>
      <c r="T715" s="240" t="s">
        <v>326</v>
      </c>
      <c r="U715" s="239" t="s">
        <v>44</v>
      </c>
      <c r="V715" s="239" t="s">
        <v>1163</v>
      </c>
      <c r="W715" s="239"/>
      <c r="X715" s="847" t="s">
        <v>1157</v>
      </c>
      <c r="Y715" s="431">
        <v>43971</v>
      </c>
      <c r="Z715" s="416">
        <f t="shared" si="262"/>
        <v>44336</v>
      </c>
      <c r="AA715" s="239"/>
      <c r="AB715" s="257"/>
      <c r="AC715" s="318"/>
      <c r="AD715" s="261"/>
      <c r="AE715" s="262"/>
      <c r="AF715" s="258"/>
      <c r="AG715" s="258"/>
      <c r="AJ715" s="255" t="str">
        <f t="shared" si="255"/>
        <v>HL1299-1302</v>
      </c>
    </row>
    <row r="716" spans="1:36" s="147" customFormat="1" ht="11.25" customHeight="1" thickBot="1" x14ac:dyDescent="0.25">
      <c r="A716" s="1129"/>
      <c r="B716" s="1112"/>
      <c r="C716" s="320"/>
      <c r="D716" s="905"/>
      <c r="E716" s="324"/>
      <c r="F716" s="241"/>
      <c r="G716" s="246"/>
      <c r="H716" s="245"/>
      <c r="I716" s="241"/>
      <c r="J716" s="242"/>
      <c r="K716" s="241"/>
      <c r="L716" s="241"/>
      <c r="M716" s="246"/>
      <c r="N716" s="238"/>
      <c r="O716" s="248"/>
      <c r="P716" s="248"/>
      <c r="Q716" s="248"/>
      <c r="R716" s="238"/>
      <c r="S716" s="246"/>
      <c r="T716" s="241"/>
      <c r="U716" s="238"/>
      <c r="V716" s="238"/>
      <c r="W716" s="238"/>
      <c r="X716" s="774"/>
      <c r="Y716" s="415"/>
      <c r="Z716" s="416" t="s">
        <v>38</v>
      </c>
      <c r="AA716" s="238"/>
      <c r="AB716" s="246"/>
      <c r="AC716" s="316"/>
      <c r="AD716" s="251"/>
      <c r="AE716" s="252"/>
      <c r="AF716" s="245"/>
      <c r="AG716" s="245"/>
      <c r="AJ716" s="255" t="str">
        <f t="shared" si="255"/>
        <v/>
      </c>
    </row>
    <row r="717" spans="1:36" s="178" customFormat="1" ht="10.5" thickBot="1" x14ac:dyDescent="0.25">
      <c r="A717" s="1129">
        <v>1</v>
      </c>
      <c r="B717" s="1113">
        <v>309314</v>
      </c>
      <c r="C717" s="174"/>
      <c r="D717" s="919" t="s">
        <v>1164</v>
      </c>
      <c r="E717" s="171">
        <v>1</v>
      </c>
      <c r="F717" s="172" t="s">
        <v>40</v>
      </c>
      <c r="G717" s="173">
        <v>30.513000000000002</v>
      </c>
      <c r="H717" s="171">
        <v>78</v>
      </c>
      <c r="I717" s="172" t="s">
        <v>1158</v>
      </c>
      <c r="J717" s="242">
        <f>I717/9.81</f>
        <v>490.72375127420997</v>
      </c>
      <c r="K717" s="172" t="s">
        <v>42</v>
      </c>
      <c r="L717" s="172"/>
      <c r="M717" s="173"/>
      <c r="N717" s="174"/>
      <c r="O717" s="175"/>
      <c r="P717" s="175"/>
      <c r="Q717" s="175"/>
      <c r="R717" s="174"/>
      <c r="S717" s="173" t="s">
        <v>38</v>
      </c>
      <c r="T717" s="172" t="s">
        <v>326</v>
      </c>
      <c r="U717" s="174" t="s">
        <v>44</v>
      </c>
      <c r="V717" s="174" t="s">
        <v>1165</v>
      </c>
      <c r="W717" s="174" t="s">
        <v>1078</v>
      </c>
      <c r="X717" s="174" t="s">
        <v>1078</v>
      </c>
      <c r="Y717" s="431">
        <v>43971</v>
      </c>
      <c r="Z717" s="416">
        <f t="shared" si="262"/>
        <v>44336</v>
      </c>
      <c r="AA717" s="174"/>
      <c r="AB717" s="173"/>
      <c r="AC717" s="316">
        <f>G717*AG717</f>
        <v>707.90160000000003</v>
      </c>
      <c r="AD717" s="176">
        <v>200</v>
      </c>
      <c r="AE717" s="177">
        <v>2090</v>
      </c>
      <c r="AF717" s="171" t="s">
        <v>1166</v>
      </c>
      <c r="AG717" s="171">
        <v>23.2</v>
      </c>
      <c r="AJ717" s="255" t="str">
        <f t="shared" si="255"/>
        <v>HL1303</v>
      </c>
    </row>
    <row r="718" spans="1:36" s="178" customFormat="1" ht="10.5" thickBot="1" x14ac:dyDescent="0.25">
      <c r="A718" s="1129">
        <v>1</v>
      </c>
      <c r="B718" s="1113">
        <v>309314</v>
      </c>
      <c r="C718" s="174"/>
      <c r="D718" s="919" t="s">
        <v>1164</v>
      </c>
      <c r="E718" s="171">
        <v>1</v>
      </c>
      <c r="F718" s="172" t="s">
        <v>40</v>
      </c>
      <c r="G718" s="173">
        <v>30.513000000000002</v>
      </c>
      <c r="H718" s="171">
        <v>78</v>
      </c>
      <c r="I718" s="172" t="s">
        <v>1158</v>
      </c>
      <c r="J718" s="242">
        <f>I718/9.81</f>
        <v>490.72375127420997</v>
      </c>
      <c r="K718" s="172" t="s">
        <v>42</v>
      </c>
      <c r="L718" s="172"/>
      <c r="M718" s="173"/>
      <c r="N718" s="174"/>
      <c r="O718" s="175"/>
      <c r="P718" s="175"/>
      <c r="Q718" s="175"/>
      <c r="R718" s="174"/>
      <c r="S718" s="173" t="s">
        <v>38</v>
      </c>
      <c r="T718" s="172" t="s">
        <v>326</v>
      </c>
      <c r="U718" s="174" t="s">
        <v>44</v>
      </c>
      <c r="V718" s="174" t="s">
        <v>1167</v>
      </c>
      <c r="W718" s="174" t="s">
        <v>1078</v>
      </c>
      <c r="X718" s="174" t="s">
        <v>1078</v>
      </c>
      <c r="Y718" s="431">
        <v>43971</v>
      </c>
      <c r="Z718" s="416">
        <f t="shared" si="262"/>
        <v>44336</v>
      </c>
      <c r="AA718" s="174"/>
      <c r="AB718" s="173"/>
      <c r="AC718" s="316">
        <f>G718*AG718</f>
        <v>707.90160000000003</v>
      </c>
      <c r="AD718" s="176">
        <v>200</v>
      </c>
      <c r="AE718" s="177">
        <v>2090</v>
      </c>
      <c r="AF718" s="171" t="s">
        <v>1166</v>
      </c>
      <c r="AG718" s="171">
        <v>23.2</v>
      </c>
      <c r="AJ718" s="255" t="str">
        <f t="shared" si="255"/>
        <v>HL1304</v>
      </c>
    </row>
    <row r="719" spans="1:36" s="178" customFormat="1" ht="10.5" thickBot="1" x14ac:dyDescent="0.25">
      <c r="A719" s="1129">
        <v>1</v>
      </c>
      <c r="B719" s="1113">
        <v>309314</v>
      </c>
      <c r="C719" s="174"/>
      <c r="D719" s="919" t="s">
        <v>1164</v>
      </c>
      <c r="E719" s="171">
        <v>1</v>
      </c>
      <c r="F719" s="172" t="s">
        <v>40</v>
      </c>
      <c r="G719" s="173">
        <v>30.513000000000002</v>
      </c>
      <c r="H719" s="171">
        <v>78</v>
      </c>
      <c r="I719" s="172" t="s">
        <v>1158</v>
      </c>
      <c r="J719" s="242">
        <f>I719/9.81</f>
        <v>490.72375127420997</v>
      </c>
      <c r="K719" s="172" t="s">
        <v>42</v>
      </c>
      <c r="L719" s="172"/>
      <c r="M719" s="173"/>
      <c r="N719" s="174"/>
      <c r="O719" s="175"/>
      <c r="P719" s="175"/>
      <c r="Q719" s="175"/>
      <c r="R719" s="174"/>
      <c r="S719" s="173" t="s">
        <v>38</v>
      </c>
      <c r="T719" s="172" t="s">
        <v>326</v>
      </c>
      <c r="U719" s="174" t="s">
        <v>44</v>
      </c>
      <c r="V719" s="174" t="s">
        <v>1168</v>
      </c>
      <c r="W719" s="174" t="s">
        <v>1078</v>
      </c>
      <c r="X719" s="174" t="s">
        <v>1078</v>
      </c>
      <c r="Y719" s="431">
        <v>43971</v>
      </c>
      <c r="Z719" s="416">
        <f t="shared" si="262"/>
        <v>44336</v>
      </c>
      <c r="AA719" s="174"/>
      <c r="AB719" s="173"/>
      <c r="AC719" s="316">
        <f>G719*AG719</f>
        <v>707.90160000000003</v>
      </c>
      <c r="AD719" s="176">
        <v>200</v>
      </c>
      <c r="AE719" s="177">
        <v>2090</v>
      </c>
      <c r="AF719" s="171" t="s">
        <v>1166</v>
      </c>
      <c r="AG719" s="171">
        <v>23.2</v>
      </c>
      <c r="AJ719" s="255" t="str">
        <f t="shared" si="255"/>
        <v>HL1305</v>
      </c>
    </row>
    <row r="720" spans="1:36" s="178" customFormat="1" ht="10.5" thickBot="1" x14ac:dyDescent="0.25">
      <c r="A720" s="1129">
        <v>1</v>
      </c>
      <c r="B720" s="1113">
        <v>309314</v>
      </c>
      <c r="C720" s="174"/>
      <c r="D720" s="919" t="s">
        <v>1164</v>
      </c>
      <c r="E720" s="171">
        <v>1</v>
      </c>
      <c r="F720" s="172" t="s">
        <v>40</v>
      </c>
      <c r="G720" s="173">
        <v>30.513000000000002</v>
      </c>
      <c r="H720" s="171">
        <v>78</v>
      </c>
      <c r="I720" s="172" t="s">
        <v>1158</v>
      </c>
      <c r="J720" s="242">
        <f>I720/9.81</f>
        <v>490.72375127420997</v>
      </c>
      <c r="K720" s="172" t="s">
        <v>42</v>
      </c>
      <c r="L720" s="172"/>
      <c r="M720" s="173"/>
      <c r="N720" s="174"/>
      <c r="O720" s="175"/>
      <c r="P720" s="175"/>
      <c r="Q720" s="175"/>
      <c r="R720" s="174"/>
      <c r="S720" s="173" t="s">
        <v>38</v>
      </c>
      <c r="T720" s="172" t="s">
        <v>326</v>
      </c>
      <c r="U720" s="174" t="s">
        <v>44</v>
      </c>
      <c r="V720" s="174" t="s">
        <v>1169</v>
      </c>
      <c r="W720" s="174" t="s">
        <v>1078</v>
      </c>
      <c r="X720" s="174" t="s">
        <v>1078</v>
      </c>
      <c r="Y720" s="431">
        <v>43971</v>
      </c>
      <c r="Z720" s="416">
        <f t="shared" si="262"/>
        <v>44336</v>
      </c>
      <c r="AA720" s="174"/>
      <c r="AB720" s="173"/>
      <c r="AC720" s="316">
        <f>G720*AG720</f>
        <v>707.90160000000003</v>
      </c>
      <c r="AD720" s="176">
        <v>200</v>
      </c>
      <c r="AE720" s="177">
        <v>2090</v>
      </c>
      <c r="AF720" s="171" t="s">
        <v>1166</v>
      </c>
      <c r="AG720" s="171">
        <v>23.2</v>
      </c>
      <c r="AJ720" s="255" t="str">
        <f t="shared" si="255"/>
        <v>HL1306</v>
      </c>
    </row>
    <row r="721" spans="1:36" s="147" customFormat="1" ht="10.5" thickBot="1" x14ac:dyDescent="0.25">
      <c r="A721" s="1129">
        <v>1</v>
      </c>
      <c r="B721" s="1113">
        <v>309314</v>
      </c>
      <c r="C721" s="266" t="s">
        <v>50</v>
      </c>
      <c r="D721" s="892" t="s">
        <v>1164</v>
      </c>
      <c r="E721" s="256">
        <f>SUM(E717:E720)</f>
        <v>4</v>
      </c>
      <c r="F721" s="240" t="s">
        <v>40</v>
      </c>
      <c r="G721" s="257">
        <f>SUBTOTAL(9,G717:G720)/E721</f>
        <v>30.513000000000002</v>
      </c>
      <c r="H721" s="258">
        <v>78</v>
      </c>
      <c r="I721" s="240" t="s">
        <v>1158</v>
      </c>
      <c r="J721" s="317">
        <f>I721/9.81</f>
        <v>490.72375127420997</v>
      </c>
      <c r="K721" s="240" t="s">
        <v>42</v>
      </c>
      <c r="L721" s="240"/>
      <c r="M721" s="257"/>
      <c r="N721" s="239"/>
      <c r="O721" s="259"/>
      <c r="P721" s="259"/>
      <c r="Q721" s="259"/>
      <c r="R721" s="239"/>
      <c r="S721" s="257" t="s">
        <v>38</v>
      </c>
      <c r="T721" s="240" t="s">
        <v>326</v>
      </c>
      <c r="U721" s="239" t="s">
        <v>44</v>
      </c>
      <c r="V721" s="239" t="s">
        <v>1170</v>
      </c>
      <c r="W721" s="239"/>
      <c r="X721" s="847">
        <v>1475</v>
      </c>
      <c r="Y721" s="431">
        <v>43971</v>
      </c>
      <c r="Z721" s="416">
        <f t="shared" si="262"/>
        <v>44336</v>
      </c>
      <c r="AA721" s="239"/>
      <c r="AB721" s="257"/>
      <c r="AC721" s="318"/>
      <c r="AD721" s="261"/>
      <c r="AE721" s="262"/>
      <c r="AF721" s="258"/>
      <c r="AG721" s="258"/>
      <c r="AJ721" s="255" t="str">
        <f t="shared" si="255"/>
        <v>HL1303-1306</v>
      </c>
    </row>
    <row r="722" spans="1:36" s="147" customFormat="1" ht="10.5" thickBot="1" x14ac:dyDescent="0.25">
      <c r="A722" s="1129"/>
      <c r="B722" s="1004"/>
      <c r="C722" s="320"/>
      <c r="D722" s="905"/>
      <c r="E722" s="324"/>
      <c r="F722" s="241"/>
      <c r="G722" s="246"/>
      <c r="H722" s="245"/>
      <c r="I722" s="241"/>
      <c r="J722" s="242"/>
      <c r="K722" s="241"/>
      <c r="L722" s="241"/>
      <c r="M722" s="246"/>
      <c r="N722" s="238"/>
      <c r="O722" s="248"/>
      <c r="P722" s="248"/>
      <c r="Q722" s="248"/>
      <c r="R722" s="238"/>
      <c r="S722" s="246"/>
      <c r="T722" s="241"/>
      <c r="U722" s="238"/>
      <c r="V722" s="238"/>
      <c r="W722" s="238"/>
      <c r="X722" s="848"/>
      <c r="Y722" s="415"/>
      <c r="Z722" s="416" t="s">
        <v>38</v>
      </c>
      <c r="AA722" s="238"/>
      <c r="AB722" s="246"/>
      <c r="AC722" s="316"/>
      <c r="AD722" s="251"/>
      <c r="AE722" s="252"/>
      <c r="AF722" s="245"/>
      <c r="AG722" s="245"/>
      <c r="AJ722" s="255"/>
    </row>
    <row r="723" spans="1:36" s="156" customFormat="1" ht="10.5" thickBot="1" x14ac:dyDescent="0.25">
      <c r="A723" s="1129">
        <v>1</v>
      </c>
      <c r="B723" s="1128" t="s">
        <v>1171</v>
      </c>
      <c r="C723" s="151"/>
      <c r="D723" s="897" t="s">
        <v>480</v>
      </c>
      <c r="E723" s="148">
        <v>1</v>
      </c>
      <c r="F723" s="149" t="s">
        <v>40</v>
      </c>
      <c r="G723" s="150">
        <v>20.260000000000002</v>
      </c>
      <c r="H723" s="148">
        <v>78</v>
      </c>
      <c r="I723" s="149" t="s">
        <v>1158</v>
      </c>
      <c r="J723" s="440">
        <f>I723/9.81</f>
        <v>490.72375127420997</v>
      </c>
      <c r="K723" s="149" t="s">
        <v>42</v>
      </c>
      <c r="L723" s="149"/>
      <c r="M723" s="150"/>
      <c r="N723" s="151"/>
      <c r="O723" s="152"/>
      <c r="P723" s="152"/>
      <c r="Q723" s="152"/>
      <c r="R723" s="151"/>
      <c r="S723" s="150" t="s">
        <v>38</v>
      </c>
      <c r="T723" s="149" t="s">
        <v>326</v>
      </c>
      <c r="U723" s="151" t="s">
        <v>44</v>
      </c>
      <c r="V723" s="151" t="s">
        <v>1172</v>
      </c>
      <c r="W723" s="1076" t="s">
        <v>328</v>
      </c>
      <c r="X723" s="151" t="s">
        <v>1078</v>
      </c>
      <c r="Y723" s="429" t="s">
        <v>47</v>
      </c>
      <c r="Z723" s="427" t="e">
        <f t="shared" ref="Z723:Z727" si="263">Y723+365</f>
        <v>#VALUE!</v>
      </c>
      <c r="AA723" s="151"/>
      <c r="AB723" s="150"/>
      <c r="AC723" s="153">
        <f>G723*AG723</f>
        <v>470.03200000000004</v>
      </c>
      <c r="AD723" s="154"/>
      <c r="AE723" s="155"/>
      <c r="AF723" s="148" t="s">
        <v>1173</v>
      </c>
      <c r="AG723" s="148">
        <v>23.2</v>
      </c>
      <c r="AJ723" s="156" t="str">
        <f t="shared" ref="AJ723:AJ727" si="264">CONCATENATE(U723,AK723,V723)</f>
        <v>HL2081</v>
      </c>
    </row>
    <row r="724" spans="1:36" s="156" customFormat="1" ht="10.5" thickBot="1" x14ac:dyDescent="0.25">
      <c r="A724" s="1129">
        <v>1</v>
      </c>
      <c r="B724" s="1128" t="s">
        <v>1171</v>
      </c>
      <c r="C724" s="151"/>
      <c r="D724" s="897" t="s">
        <v>480</v>
      </c>
      <c r="E724" s="148">
        <v>1</v>
      </c>
      <c r="F724" s="149" t="s">
        <v>40</v>
      </c>
      <c r="G724" s="150">
        <v>20.260000000000002</v>
      </c>
      <c r="H724" s="148">
        <v>78</v>
      </c>
      <c r="I724" s="149" t="s">
        <v>1158</v>
      </c>
      <c r="J724" s="440">
        <f>I724/9.81</f>
        <v>490.72375127420997</v>
      </c>
      <c r="K724" s="149" t="s">
        <v>42</v>
      </c>
      <c r="L724" s="149"/>
      <c r="M724" s="150"/>
      <c r="N724" s="151"/>
      <c r="O724" s="152"/>
      <c r="P724" s="152"/>
      <c r="Q724" s="152"/>
      <c r="R724" s="151"/>
      <c r="S724" s="150" t="s">
        <v>38</v>
      </c>
      <c r="T724" s="149" t="s">
        <v>326</v>
      </c>
      <c r="U724" s="151" t="s">
        <v>44</v>
      </c>
      <c r="V724" s="151" t="s">
        <v>1174</v>
      </c>
      <c r="W724" s="1077" t="s">
        <v>328</v>
      </c>
      <c r="X724" s="151" t="s">
        <v>1078</v>
      </c>
      <c r="Y724" s="429" t="s">
        <v>47</v>
      </c>
      <c r="Z724" s="427" t="e">
        <f t="shared" si="263"/>
        <v>#VALUE!</v>
      </c>
      <c r="AA724" s="151"/>
      <c r="AB724" s="150"/>
      <c r="AC724" s="153">
        <f>G724*AG724</f>
        <v>470.03200000000004</v>
      </c>
      <c r="AD724" s="154"/>
      <c r="AE724" s="155"/>
      <c r="AF724" s="148" t="s">
        <v>1173</v>
      </c>
      <c r="AG724" s="148">
        <v>23.2</v>
      </c>
      <c r="AJ724" s="156" t="str">
        <f t="shared" si="264"/>
        <v>HL2082</v>
      </c>
    </row>
    <row r="725" spans="1:36" s="156" customFormat="1" ht="10.5" thickBot="1" x14ac:dyDescent="0.25">
      <c r="A725" s="1129">
        <v>1</v>
      </c>
      <c r="B725" s="1128" t="s">
        <v>1171</v>
      </c>
      <c r="C725" s="151"/>
      <c r="D725" s="897" t="s">
        <v>480</v>
      </c>
      <c r="E725" s="148">
        <v>1</v>
      </c>
      <c r="F725" s="149" t="s">
        <v>40</v>
      </c>
      <c r="G725" s="150">
        <v>20.260000000000002</v>
      </c>
      <c r="H725" s="148">
        <v>78</v>
      </c>
      <c r="I725" s="149" t="s">
        <v>1158</v>
      </c>
      <c r="J725" s="440">
        <f>I725/9.81</f>
        <v>490.72375127420997</v>
      </c>
      <c r="K725" s="149" t="s">
        <v>42</v>
      </c>
      <c r="L725" s="149"/>
      <c r="M725" s="150"/>
      <c r="N725" s="151"/>
      <c r="O725" s="152"/>
      <c r="P725" s="152"/>
      <c r="Q725" s="152"/>
      <c r="R725" s="151"/>
      <c r="S725" s="150" t="s">
        <v>38</v>
      </c>
      <c r="T725" s="149" t="s">
        <v>326</v>
      </c>
      <c r="U725" s="151" t="s">
        <v>44</v>
      </c>
      <c r="V725" s="151" t="s">
        <v>1175</v>
      </c>
      <c r="W725" s="1077" t="s">
        <v>328</v>
      </c>
      <c r="X725" s="151" t="s">
        <v>1078</v>
      </c>
      <c r="Y725" s="429" t="s">
        <v>47</v>
      </c>
      <c r="Z725" s="427" t="e">
        <f t="shared" si="263"/>
        <v>#VALUE!</v>
      </c>
      <c r="AA725" s="151"/>
      <c r="AB725" s="150"/>
      <c r="AC725" s="153">
        <f>G725*AG725</f>
        <v>470.03200000000004</v>
      </c>
      <c r="AD725" s="154"/>
      <c r="AE725" s="155"/>
      <c r="AF725" s="148" t="s">
        <v>1173</v>
      </c>
      <c r="AG725" s="148">
        <v>23.2</v>
      </c>
      <c r="AJ725" s="156" t="str">
        <f t="shared" si="264"/>
        <v>HL2083</v>
      </c>
    </row>
    <row r="726" spans="1:36" s="156" customFormat="1" ht="10.5" thickBot="1" x14ac:dyDescent="0.25">
      <c r="A726" s="1129">
        <v>1</v>
      </c>
      <c r="B726" s="1128" t="s">
        <v>1171</v>
      </c>
      <c r="C726" s="151"/>
      <c r="D726" s="897" t="s">
        <v>480</v>
      </c>
      <c r="E726" s="148">
        <v>1</v>
      </c>
      <c r="F726" s="149" t="s">
        <v>40</v>
      </c>
      <c r="G726" s="150">
        <v>20.260000000000002</v>
      </c>
      <c r="H726" s="148">
        <v>78</v>
      </c>
      <c r="I726" s="149" t="s">
        <v>1158</v>
      </c>
      <c r="J726" s="440">
        <f>I726/9.81</f>
        <v>490.72375127420997</v>
      </c>
      <c r="K726" s="149" t="s">
        <v>42</v>
      </c>
      <c r="L726" s="149"/>
      <c r="M726" s="150"/>
      <c r="N726" s="151"/>
      <c r="O726" s="152"/>
      <c r="P726" s="152"/>
      <c r="Q726" s="152"/>
      <c r="R726" s="151"/>
      <c r="S726" s="150" t="s">
        <v>38</v>
      </c>
      <c r="T726" s="149" t="s">
        <v>326</v>
      </c>
      <c r="U726" s="151" t="s">
        <v>44</v>
      </c>
      <c r="V726" s="151" t="s">
        <v>1176</v>
      </c>
      <c r="W726" s="1077" t="s">
        <v>328</v>
      </c>
      <c r="X726" s="151" t="s">
        <v>1078</v>
      </c>
      <c r="Y726" s="429" t="s">
        <v>47</v>
      </c>
      <c r="Z726" s="427" t="e">
        <f t="shared" si="263"/>
        <v>#VALUE!</v>
      </c>
      <c r="AA726" s="151"/>
      <c r="AB726" s="150"/>
      <c r="AC726" s="153">
        <f>G726*AG726</f>
        <v>470.03200000000004</v>
      </c>
      <c r="AD726" s="154"/>
      <c r="AE726" s="155"/>
      <c r="AF726" s="148" t="s">
        <v>1173</v>
      </c>
      <c r="AG726" s="148">
        <v>23.2</v>
      </c>
      <c r="AJ726" s="156" t="str">
        <f t="shared" si="264"/>
        <v>HL2084</v>
      </c>
    </row>
    <row r="727" spans="1:36" s="156" customFormat="1" ht="10.5" thickBot="1" x14ac:dyDescent="0.25">
      <c r="A727" s="1129">
        <v>1</v>
      </c>
      <c r="B727" s="1128" t="s">
        <v>1171</v>
      </c>
      <c r="C727" s="579" t="s">
        <v>50</v>
      </c>
      <c r="D727" s="892" t="s">
        <v>480</v>
      </c>
      <c r="E727" s="580">
        <f>SUM(E723:E726)</f>
        <v>4</v>
      </c>
      <c r="F727" s="582" t="s">
        <v>40</v>
      </c>
      <c r="G727" s="216">
        <v>20.260000000000002</v>
      </c>
      <c r="H727" s="581">
        <v>78</v>
      </c>
      <c r="I727" s="582" t="s">
        <v>1158</v>
      </c>
      <c r="J727" s="583">
        <f>I727/9.81</f>
        <v>490.72375127420997</v>
      </c>
      <c r="K727" s="582" t="s">
        <v>42</v>
      </c>
      <c r="L727" s="582"/>
      <c r="M727" s="216"/>
      <c r="N727" s="579"/>
      <c r="O727" s="584"/>
      <c r="P727" s="584"/>
      <c r="Q727" s="584"/>
      <c r="R727" s="579"/>
      <c r="S727" s="216" t="s">
        <v>38</v>
      </c>
      <c r="T727" s="582" t="s">
        <v>326</v>
      </c>
      <c r="U727" s="579" t="s">
        <v>44</v>
      </c>
      <c r="V727" s="579" t="s">
        <v>1177</v>
      </c>
      <c r="W727" s="1078" t="s">
        <v>328</v>
      </c>
      <c r="X727" s="813" t="s">
        <v>480</v>
      </c>
      <c r="Y727" s="429" t="s">
        <v>47</v>
      </c>
      <c r="Z727" s="427" t="e">
        <f t="shared" si="263"/>
        <v>#VALUE!</v>
      </c>
      <c r="AA727" s="579"/>
      <c r="AB727" s="216"/>
      <c r="AC727" s="585"/>
      <c r="AD727" s="586"/>
      <c r="AE727" s="587"/>
      <c r="AF727" s="581"/>
      <c r="AG727" s="581"/>
      <c r="AJ727" s="156" t="str">
        <f t="shared" si="264"/>
        <v>HL2081-2084</v>
      </c>
    </row>
    <row r="728" spans="1:36" s="147" customFormat="1" ht="10.5" thickBot="1" x14ac:dyDescent="0.25">
      <c r="A728" s="1129"/>
      <c r="B728" s="1004"/>
      <c r="C728" s="320"/>
      <c r="D728" s="905"/>
      <c r="E728" s="324"/>
      <c r="F728" s="241"/>
      <c r="G728" s="246"/>
      <c r="H728" s="245"/>
      <c r="I728" s="241"/>
      <c r="J728" s="242"/>
      <c r="K728" s="241"/>
      <c r="L728" s="241"/>
      <c r="M728" s="246"/>
      <c r="N728" s="238"/>
      <c r="O728" s="248"/>
      <c r="P728" s="248"/>
      <c r="Q728" s="248"/>
      <c r="R728" s="238"/>
      <c r="S728" s="246"/>
      <c r="T728" s="241"/>
      <c r="U728" s="238"/>
      <c r="V728" s="238"/>
      <c r="W728" s="238"/>
      <c r="X728" s="848"/>
      <c r="Y728" s="415"/>
      <c r="Z728" s="416" t="s">
        <v>38</v>
      </c>
      <c r="AA728" s="238"/>
      <c r="AB728" s="246"/>
      <c r="AC728" s="316"/>
      <c r="AD728" s="251"/>
      <c r="AE728" s="252"/>
      <c r="AF728" s="245"/>
      <c r="AG728" s="245"/>
      <c r="AJ728" s="255"/>
    </row>
    <row r="729" spans="1:36" ht="10.5" thickBot="1" x14ac:dyDescent="0.25">
      <c r="A729" s="1129">
        <v>1</v>
      </c>
      <c r="B729" s="1113">
        <v>309299</v>
      </c>
      <c r="C729" s="255"/>
      <c r="D729" s="904" t="s">
        <v>1178</v>
      </c>
      <c r="E729" s="245">
        <v>0</v>
      </c>
      <c r="F729" s="241" t="s">
        <v>40</v>
      </c>
      <c r="G729" s="246">
        <v>13.4</v>
      </c>
      <c r="H729" s="245">
        <v>78</v>
      </c>
      <c r="I729" s="241" t="s">
        <v>1158</v>
      </c>
      <c r="J729" s="242">
        <f>I729/9.81</f>
        <v>490.72375127420997</v>
      </c>
      <c r="K729" s="241" t="s">
        <v>128</v>
      </c>
      <c r="L729" s="255"/>
      <c r="M729" s="255"/>
      <c r="N729" s="255"/>
      <c r="O729" s="255"/>
      <c r="P729" s="255"/>
      <c r="Q729" s="255"/>
      <c r="R729" s="255"/>
      <c r="S729" s="246" t="s">
        <v>38</v>
      </c>
      <c r="T729" s="241" t="s">
        <v>326</v>
      </c>
      <c r="U729" s="238" t="s">
        <v>44</v>
      </c>
      <c r="V729" s="253">
        <v>1410</v>
      </c>
      <c r="W729" s="253" t="s">
        <v>1179</v>
      </c>
      <c r="X729" s="255"/>
      <c r="Y729" s="431">
        <v>43971</v>
      </c>
      <c r="Z729" s="416">
        <f t="shared" si="262"/>
        <v>44336</v>
      </c>
      <c r="AA729" s="238"/>
      <c r="AB729" s="246"/>
      <c r="AC729" s="316">
        <f>G729*AG729</f>
        <v>310.88</v>
      </c>
      <c r="AD729" s="251">
        <v>170</v>
      </c>
      <c r="AE729" s="252"/>
      <c r="AF729" s="245" t="s">
        <v>1180</v>
      </c>
      <c r="AG729" s="245">
        <v>23.2</v>
      </c>
      <c r="AJ729" s="255" t="str">
        <f t="shared" si="255"/>
        <v>HL1410</v>
      </c>
    </row>
    <row r="730" spans="1:36" ht="10.5" thickBot="1" x14ac:dyDescent="0.25">
      <c r="A730" s="1129">
        <v>1</v>
      </c>
      <c r="B730" s="1113">
        <v>309299</v>
      </c>
      <c r="C730" s="255"/>
      <c r="D730" s="904" t="s">
        <v>1178</v>
      </c>
      <c r="E730" s="245">
        <v>0</v>
      </c>
      <c r="F730" s="241" t="s">
        <v>40</v>
      </c>
      <c r="G730" s="246">
        <v>13.4</v>
      </c>
      <c r="H730" s="245">
        <v>78</v>
      </c>
      <c r="I730" s="241" t="s">
        <v>1158</v>
      </c>
      <c r="J730" s="242">
        <f>I730/9.81</f>
        <v>490.72375127420997</v>
      </c>
      <c r="K730" s="241" t="s">
        <v>128</v>
      </c>
      <c r="L730" s="255"/>
      <c r="M730" s="255"/>
      <c r="N730" s="255"/>
      <c r="O730" s="255"/>
      <c r="P730" s="255"/>
      <c r="Q730" s="255"/>
      <c r="R730" s="255"/>
      <c r="S730" s="246" t="s">
        <v>38</v>
      </c>
      <c r="T730" s="241" t="s">
        <v>326</v>
      </c>
      <c r="U730" s="238" t="s">
        <v>44</v>
      </c>
      <c r="V730" s="253">
        <v>1411</v>
      </c>
      <c r="W730" s="253" t="s">
        <v>1179</v>
      </c>
      <c r="X730" s="255"/>
      <c r="Y730" s="431">
        <v>43971</v>
      </c>
      <c r="Z730" s="416">
        <f t="shared" si="262"/>
        <v>44336</v>
      </c>
      <c r="AA730" s="238"/>
      <c r="AB730" s="246"/>
      <c r="AC730" s="316">
        <f>G730*AG730</f>
        <v>310.88</v>
      </c>
      <c r="AD730" s="251">
        <v>170</v>
      </c>
      <c r="AE730" s="252"/>
      <c r="AF730" s="245" t="s">
        <v>1180</v>
      </c>
      <c r="AG730" s="245">
        <v>23.2</v>
      </c>
      <c r="AJ730" s="255" t="str">
        <f t="shared" si="255"/>
        <v>HL1411</v>
      </c>
    </row>
    <row r="731" spans="1:36" ht="10.5" thickBot="1" x14ac:dyDescent="0.25">
      <c r="A731" s="1129">
        <v>1</v>
      </c>
      <c r="B731" s="1113">
        <v>309299</v>
      </c>
      <c r="C731" s="238"/>
      <c r="D731" s="904" t="s">
        <v>1178</v>
      </c>
      <c r="E731" s="245">
        <v>1</v>
      </c>
      <c r="F731" s="241" t="s">
        <v>40</v>
      </c>
      <c r="G731" s="246">
        <v>13.4</v>
      </c>
      <c r="H731" s="245">
        <v>78</v>
      </c>
      <c r="I731" s="241" t="s">
        <v>1158</v>
      </c>
      <c r="J731" s="242">
        <f>I731/9.81</f>
        <v>490.72375127420997</v>
      </c>
      <c r="K731" s="241" t="s">
        <v>128</v>
      </c>
      <c r="L731" s="241"/>
      <c r="M731" s="246"/>
      <c r="N731" s="238"/>
      <c r="O731" s="248"/>
      <c r="P731" s="248"/>
      <c r="Q731" s="248"/>
      <c r="R731" s="238"/>
      <c r="S731" s="246" t="s">
        <v>38</v>
      </c>
      <c r="T731" s="241" t="s">
        <v>326</v>
      </c>
      <c r="U731" s="238" t="s">
        <v>44</v>
      </c>
      <c r="V731" s="253">
        <v>1412</v>
      </c>
      <c r="W731" s="238"/>
      <c r="X731" s="238"/>
      <c r="Y731" s="431">
        <v>43971</v>
      </c>
      <c r="Z731" s="416">
        <f t="shared" si="262"/>
        <v>44336</v>
      </c>
      <c r="AA731" s="238"/>
      <c r="AB731" s="246"/>
      <c r="AC731" s="316">
        <f>G731*AG731</f>
        <v>310.88</v>
      </c>
      <c r="AD731" s="251">
        <v>170</v>
      </c>
      <c r="AE731" s="252"/>
      <c r="AF731" s="245" t="s">
        <v>1180</v>
      </c>
      <c r="AG731" s="245">
        <v>23.2</v>
      </c>
      <c r="AJ731" s="255" t="str">
        <f t="shared" si="255"/>
        <v>HL1412</v>
      </c>
    </row>
    <row r="732" spans="1:36" ht="10.5" thickBot="1" x14ac:dyDescent="0.25">
      <c r="A732" s="1129">
        <v>1</v>
      </c>
      <c r="B732" s="1113">
        <v>309299</v>
      </c>
      <c r="C732" s="238"/>
      <c r="D732" s="904" t="s">
        <v>1178</v>
      </c>
      <c r="E732" s="245">
        <v>1</v>
      </c>
      <c r="F732" s="241" t="s">
        <v>40</v>
      </c>
      <c r="G732" s="246">
        <v>13.4</v>
      </c>
      <c r="H732" s="245">
        <v>78</v>
      </c>
      <c r="I732" s="241" t="s">
        <v>1158</v>
      </c>
      <c r="J732" s="242">
        <f>I732/9.81</f>
        <v>490.72375127420997</v>
      </c>
      <c r="K732" s="241" t="s">
        <v>128</v>
      </c>
      <c r="L732" s="241"/>
      <c r="M732" s="246"/>
      <c r="N732" s="238"/>
      <c r="O732" s="248"/>
      <c r="P732" s="248"/>
      <c r="Q732" s="248"/>
      <c r="R732" s="238"/>
      <c r="S732" s="246" t="s">
        <v>38</v>
      </c>
      <c r="T732" s="241" t="s">
        <v>326</v>
      </c>
      <c r="U732" s="238" t="s">
        <v>44</v>
      </c>
      <c r="V732" s="253">
        <v>1413</v>
      </c>
      <c r="W732" s="238" t="s">
        <v>1078</v>
      </c>
      <c r="X732" s="238" t="s">
        <v>1078</v>
      </c>
      <c r="Y732" s="431">
        <v>43971</v>
      </c>
      <c r="Z732" s="416">
        <f t="shared" si="262"/>
        <v>44336</v>
      </c>
      <c r="AA732" s="238"/>
      <c r="AB732" s="246"/>
      <c r="AC732" s="316">
        <f>G732*AG732</f>
        <v>310.88</v>
      </c>
      <c r="AD732" s="251">
        <v>170</v>
      </c>
      <c r="AE732" s="252"/>
      <c r="AF732" s="245" t="s">
        <v>1180</v>
      </c>
      <c r="AG732" s="245">
        <v>23.2</v>
      </c>
      <c r="AJ732" s="255" t="str">
        <f t="shared" si="255"/>
        <v>HL1413</v>
      </c>
    </row>
    <row r="733" spans="1:36" s="147" customFormat="1" ht="11" thickBot="1" x14ac:dyDescent="0.25">
      <c r="A733" s="1129">
        <v>1</v>
      </c>
      <c r="B733" s="1113">
        <v>309299</v>
      </c>
      <c r="C733" s="266" t="s">
        <v>50</v>
      </c>
      <c r="D733" s="892" t="s">
        <v>1178</v>
      </c>
      <c r="E733" s="256">
        <v>2</v>
      </c>
      <c r="F733" s="240" t="s">
        <v>40</v>
      </c>
      <c r="G733" s="257">
        <v>13.4</v>
      </c>
      <c r="H733" s="258">
        <v>78</v>
      </c>
      <c r="I733" s="240" t="s">
        <v>1158</v>
      </c>
      <c r="J733" s="317">
        <f>I733/9.81</f>
        <v>490.72375127420997</v>
      </c>
      <c r="K733" s="240" t="s">
        <v>128</v>
      </c>
      <c r="L733" s="240"/>
      <c r="M733" s="257"/>
      <c r="N733" s="239"/>
      <c r="O733" s="259"/>
      <c r="P733" s="259"/>
      <c r="Q733" s="259"/>
      <c r="R733" s="239"/>
      <c r="S733" s="257" t="s">
        <v>38</v>
      </c>
      <c r="T733" s="240" t="s">
        <v>326</v>
      </c>
      <c r="U733" s="239" t="s">
        <v>44</v>
      </c>
      <c r="V733" s="239" t="s">
        <v>1181</v>
      </c>
      <c r="W733" s="817" t="s">
        <v>1182</v>
      </c>
      <c r="X733" s="634" t="s">
        <v>1178</v>
      </c>
      <c r="Y733" s="431">
        <v>43971</v>
      </c>
      <c r="Z733" s="416">
        <f t="shared" si="262"/>
        <v>44336</v>
      </c>
      <c r="AA733" s="239"/>
      <c r="AB733" s="257"/>
      <c r="AC733" s="318"/>
      <c r="AD733" s="261"/>
      <c r="AE733" s="262"/>
      <c r="AF733" s="258"/>
      <c r="AG733" s="258"/>
      <c r="AJ733" s="255" t="str">
        <f t="shared" si="255"/>
        <v>HL1410-1413</v>
      </c>
    </row>
    <row r="734" spans="1:36" ht="11.25" customHeight="1" thickBot="1" x14ac:dyDescent="0.25">
      <c r="A734" s="1129"/>
      <c r="B734" s="1112"/>
      <c r="C734" s="238"/>
      <c r="D734" s="916"/>
      <c r="E734" s="245"/>
      <c r="F734" s="241"/>
      <c r="G734" s="246"/>
      <c r="H734" s="245"/>
      <c r="I734" s="241"/>
      <c r="J734" s="242"/>
      <c r="K734" s="241"/>
      <c r="L734" s="241"/>
      <c r="M734" s="246"/>
      <c r="N734" s="238"/>
      <c r="O734" s="248"/>
      <c r="P734" s="248"/>
      <c r="Q734" s="248"/>
      <c r="R734" s="238"/>
      <c r="S734" s="246"/>
      <c r="T734" s="241"/>
      <c r="U734" s="238"/>
      <c r="V734" s="238"/>
      <c r="W734" s="238"/>
      <c r="X734" s="315"/>
      <c r="Y734" s="415"/>
      <c r="Z734" s="416" t="s">
        <v>38</v>
      </c>
      <c r="AA734" s="238"/>
      <c r="AB734" s="246"/>
      <c r="AC734" s="316"/>
      <c r="AD734" s="251"/>
      <c r="AE734" s="252"/>
      <c r="AF734" s="245"/>
      <c r="AG734" s="245"/>
      <c r="AJ734" s="255" t="str">
        <f t="shared" si="255"/>
        <v/>
      </c>
    </row>
    <row r="735" spans="1:36" ht="10.5" thickBot="1" x14ac:dyDescent="0.25">
      <c r="A735" s="1129">
        <v>1</v>
      </c>
      <c r="B735" s="1113">
        <v>309292</v>
      </c>
      <c r="C735" s="238"/>
      <c r="D735" s="904" t="s">
        <v>944</v>
      </c>
      <c r="E735" s="245">
        <v>1</v>
      </c>
      <c r="F735" s="241" t="s">
        <v>40</v>
      </c>
      <c r="G735" s="246">
        <v>13.2</v>
      </c>
      <c r="H735" s="245">
        <v>78</v>
      </c>
      <c r="I735" s="241" t="s">
        <v>1158</v>
      </c>
      <c r="J735" s="247">
        <f>I735/9.81</f>
        <v>490.72375127420997</v>
      </c>
      <c r="K735" s="241" t="s">
        <v>42</v>
      </c>
      <c r="L735" s="241"/>
      <c r="M735" s="246"/>
      <c r="N735" s="238"/>
      <c r="O735" s="248"/>
      <c r="P735" s="248"/>
      <c r="Q735" s="248"/>
      <c r="R735" s="238"/>
      <c r="S735" s="246" t="s">
        <v>38</v>
      </c>
      <c r="T735" s="241" t="s">
        <v>326</v>
      </c>
      <c r="U735" s="238" t="s">
        <v>1183</v>
      </c>
      <c r="V735" s="238" t="s">
        <v>1184</v>
      </c>
      <c r="W735" s="238" t="s">
        <v>1078</v>
      </c>
      <c r="X735" s="238" t="s">
        <v>1078</v>
      </c>
      <c r="Y735" s="431">
        <v>43971</v>
      </c>
      <c r="Z735" s="416">
        <f t="shared" si="262"/>
        <v>44336</v>
      </c>
      <c r="AA735" s="238"/>
      <c r="AB735" s="246"/>
      <c r="AC735" s="250">
        <f>G735*AG735</f>
        <v>306.23999999999995</v>
      </c>
      <c r="AD735" s="251"/>
      <c r="AE735" s="252"/>
      <c r="AF735" s="245" t="s">
        <v>38</v>
      </c>
      <c r="AG735" s="245">
        <v>23.2</v>
      </c>
      <c r="AJ735" s="255" t="str">
        <f t="shared" si="255"/>
        <v>SFL56</v>
      </c>
    </row>
    <row r="736" spans="1:36" ht="10.5" thickBot="1" x14ac:dyDescent="0.25">
      <c r="A736" s="1129">
        <v>1</v>
      </c>
      <c r="B736" s="1113">
        <v>309292</v>
      </c>
      <c r="C736" s="238"/>
      <c r="D736" s="904" t="s">
        <v>944</v>
      </c>
      <c r="E736" s="245">
        <v>1</v>
      </c>
      <c r="F736" s="241" t="s">
        <v>40</v>
      </c>
      <c r="G736" s="246">
        <v>13.2</v>
      </c>
      <c r="H736" s="245">
        <v>78</v>
      </c>
      <c r="I736" s="241" t="s">
        <v>1158</v>
      </c>
      <c r="J736" s="247">
        <f>I736/9.81</f>
        <v>490.72375127420997</v>
      </c>
      <c r="K736" s="241" t="s">
        <v>42</v>
      </c>
      <c r="L736" s="241"/>
      <c r="M736" s="246"/>
      <c r="N736" s="238"/>
      <c r="O736" s="248"/>
      <c r="P736" s="248"/>
      <c r="Q736" s="248"/>
      <c r="R736" s="238"/>
      <c r="S736" s="246" t="s">
        <v>38</v>
      </c>
      <c r="T736" s="241" t="s">
        <v>326</v>
      </c>
      <c r="U736" s="238" t="s">
        <v>1183</v>
      </c>
      <c r="V736" s="238" t="s">
        <v>1185</v>
      </c>
      <c r="W736" s="238" t="s">
        <v>1078</v>
      </c>
      <c r="X736" s="238" t="s">
        <v>1078</v>
      </c>
      <c r="Y736" s="431">
        <v>43971</v>
      </c>
      <c r="Z736" s="416">
        <f t="shared" si="262"/>
        <v>44336</v>
      </c>
      <c r="AA736" s="238"/>
      <c r="AB736" s="246"/>
      <c r="AC736" s="250">
        <f>G736*AG736</f>
        <v>306.23999999999995</v>
      </c>
      <c r="AD736" s="251"/>
      <c r="AE736" s="252"/>
      <c r="AF736" s="245" t="s">
        <v>38</v>
      </c>
      <c r="AG736" s="245">
        <v>23.2</v>
      </c>
      <c r="AJ736" s="255" t="str">
        <f t="shared" si="255"/>
        <v>SFL57</v>
      </c>
    </row>
    <row r="737" spans="1:36" ht="10.5" thickBot="1" x14ac:dyDescent="0.25">
      <c r="A737" s="1129">
        <v>1</v>
      </c>
      <c r="B737" s="1113">
        <v>309292</v>
      </c>
      <c r="C737" s="239" t="s">
        <v>50</v>
      </c>
      <c r="D737" s="892" t="s">
        <v>944</v>
      </c>
      <c r="E737" s="256">
        <v>2</v>
      </c>
      <c r="F737" s="240" t="s">
        <v>40</v>
      </c>
      <c r="G737" s="257">
        <v>13.2</v>
      </c>
      <c r="H737" s="258">
        <v>78</v>
      </c>
      <c r="I737" s="240" t="s">
        <v>1158</v>
      </c>
      <c r="J737" s="489">
        <f>I737/9.81</f>
        <v>490.72375127420997</v>
      </c>
      <c r="K737" s="240" t="s">
        <v>42</v>
      </c>
      <c r="L737" s="240"/>
      <c r="M737" s="257"/>
      <c r="N737" s="239"/>
      <c r="O737" s="259"/>
      <c r="P737" s="259"/>
      <c r="Q737" s="259"/>
      <c r="R737" s="239"/>
      <c r="S737" s="257" t="s">
        <v>38</v>
      </c>
      <c r="T737" s="240" t="s">
        <v>326</v>
      </c>
      <c r="U737" s="239" t="s">
        <v>1183</v>
      </c>
      <c r="V737" s="239" t="s">
        <v>1186</v>
      </c>
      <c r="W737" s="239" t="s">
        <v>1187</v>
      </c>
      <c r="X737" s="780">
        <v>1043</v>
      </c>
      <c r="Y737" s="431">
        <v>43971</v>
      </c>
      <c r="Z737" s="416">
        <f t="shared" si="262"/>
        <v>44336</v>
      </c>
      <c r="AA737" s="239"/>
      <c r="AB737" s="257"/>
      <c r="AC737" s="260"/>
      <c r="AD737" s="261"/>
      <c r="AE737" s="262"/>
      <c r="AF737" s="258"/>
      <c r="AG737" s="258"/>
      <c r="AJ737" s="255" t="str">
        <f t="shared" si="255"/>
        <v>SFL56-57</v>
      </c>
    </row>
    <row r="738" spans="1:36" ht="11.25" customHeight="1" thickBot="1" x14ac:dyDescent="0.25">
      <c r="A738" s="1129"/>
      <c r="B738" s="1112"/>
      <c r="C738" s="238"/>
      <c r="D738" s="916"/>
      <c r="E738" s="245"/>
      <c r="F738" s="241"/>
      <c r="G738" s="246"/>
      <c r="H738" s="245"/>
      <c r="I738" s="241"/>
      <c r="J738" s="242"/>
      <c r="K738" s="241"/>
      <c r="L738" s="241"/>
      <c r="M738" s="246"/>
      <c r="N738" s="238"/>
      <c r="O738" s="248"/>
      <c r="P738" s="248"/>
      <c r="Q738" s="248"/>
      <c r="R738" s="238"/>
      <c r="S738" s="246"/>
      <c r="T738" s="241"/>
      <c r="U738" s="238"/>
      <c r="V738" s="238"/>
      <c r="W738" s="238"/>
      <c r="X738" s="315"/>
      <c r="Y738" s="415"/>
      <c r="Z738" s="416" t="s">
        <v>38</v>
      </c>
      <c r="AA738" s="238"/>
      <c r="AB738" s="246"/>
      <c r="AC738" s="316"/>
      <c r="AD738" s="251"/>
      <c r="AE738" s="252"/>
      <c r="AF738" s="245"/>
      <c r="AG738" s="245"/>
      <c r="AJ738" s="255" t="str">
        <f t="shared" si="255"/>
        <v/>
      </c>
    </row>
    <row r="739" spans="1:36" ht="10.5" thickBot="1" x14ac:dyDescent="0.25">
      <c r="A739" s="1115">
        <v>1</v>
      </c>
      <c r="B739" s="1113">
        <v>209284</v>
      </c>
      <c r="C739" s="238"/>
      <c r="D739" s="904" t="s">
        <v>1188</v>
      </c>
      <c r="E739" s="245">
        <v>1</v>
      </c>
      <c r="F739" s="241" t="s">
        <v>40</v>
      </c>
      <c r="G739" s="246">
        <v>9.1</v>
      </c>
      <c r="H739" s="245">
        <v>78</v>
      </c>
      <c r="I739" s="241" t="s">
        <v>1158</v>
      </c>
      <c r="J739" s="247">
        <f>I739/9.81</f>
        <v>490.72375127420997</v>
      </c>
      <c r="K739" s="241" t="s">
        <v>1189</v>
      </c>
      <c r="L739" s="241"/>
      <c r="M739" s="246"/>
      <c r="N739" s="238"/>
      <c r="O739" s="248"/>
      <c r="P739" s="248"/>
      <c r="Q739" s="248"/>
      <c r="R739" s="238"/>
      <c r="S739" s="246" t="s">
        <v>38</v>
      </c>
      <c r="T739" s="241" t="s">
        <v>61</v>
      </c>
      <c r="U739" s="238" t="s">
        <v>44</v>
      </c>
      <c r="V739" s="238" t="s">
        <v>1190</v>
      </c>
      <c r="W739" s="238"/>
      <c r="X739" s="238"/>
      <c r="Y739" s="431">
        <v>43971</v>
      </c>
      <c r="Z739" s="416">
        <f t="shared" si="262"/>
        <v>44336</v>
      </c>
      <c r="AA739" s="238"/>
      <c r="AB739" s="246"/>
      <c r="AC739" s="250">
        <f>G739*AG739</f>
        <v>211.11999999999998</v>
      </c>
      <c r="AD739" s="251">
        <v>280</v>
      </c>
      <c r="AE739" s="252">
        <v>939</v>
      </c>
      <c r="AF739" s="245" t="s">
        <v>1191</v>
      </c>
      <c r="AG739" s="245">
        <v>23.2</v>
      </c>
      <c r="AJ739" s="255" t="str">
        <f t="shared" si="255"/>
        <v>HL954</v>
      </c>
    </row>
    <row r="740" spans="1:36" s="170" customFormat="1" ht="10.5" thickBot="1" x14ac:dyDescent="0.25">
      <c r="A740" s="1115">
        <v>1</v>
      </c>
      <c r="B740" s="1113">
        <v>209284</v>
      </c>
      <c r="C740" s="162"/>
      <c r="D740" s="913" t="s">
        <v>1188</v>
      </c>
      <c r="E740" s="161">
        <v>1</v>
      </c>
      <c r="F740" s="159" t="s">
        <v>40</v>
      </c>
      <c r="G740" s="160">
        <v>9.1</v>
      </c>
      <c r="H740" s="161">
        <v>78</v>
      </c>
      <c r="I740" s="159" t="s">
        <v>1158</v>
      </c>
      <c r="J740" s="556">
        <f>I740/9.81</f>
        <v>490.72375127420997</v>
      </c>
      <c r="K740" s="159" t="s">
        <v>1189</v>
      </c>
      <c r="L740" s="159"/>
      <c r="M740" s="160"/>
      <c r="N740" s="162"/>
      <c r="O740" s="163"/>
      <c r="P740" s="163"/>
      <c r="Q740" s="163"/>
      <c r="R740" s="162"/>
      <c r="S740" s="160" t="s">
        <v>38</v>
      </c>
      <c r="T740" s="159" t="s">
        <v>61</v>
      </c>
      <c r="U740" s="162" t="s">
        <v>44</v>
      </c>
      <c r="V740" s="162" t="s">
        <v>1192</v>
      </c>
      <c r="W740" s="162"/>
      <c r="X740" s="162"/>
      <c r="Y740" s="418">
        <v>43971</v>
      </c>
      <c r="Z740" s="419">
        <f t="shared" si="262"/>
        <v>44336</v>
      </c>
      <c r="AA740" s="162"/>
      <c r="AB740" s="160"/>
      <c r="AC740" s="164">
        <f>G740*AG740</f>
        <v>211.11999999999998</v>
      </c>
      <c r="AD740" s="165">
        <v>280</v>
      </c>
      <c r="AE740" s="166">
        <v>939</v>
      </c>
      <c r="AF740" s="161" t="s">
        <v>1193</v>
      </c>
      <c r="AG740" s="161">
        <v>23.2</v>
      </c>
      <c r="AJ740" s="170" t="str">
        <f t="shared" si="255"/>
        <v>HL955</v>
      </c>
    </row>
    <row r="741" spans="1:36" ht="10.5" thickBot="1" x14ac:dyDescent="0.25">
      <c r="A741" s="1115">
        <v>1</v>
      </c>
      <c r="B741" s="1113">
        <v>209284</v>
      </c>
      <c r="C741" s="239" t="s">
        <v>50</v>
      </c>
      <c r="D741" s="892">
        <v>1330</v>
      </c>
      <c r="E741" s="256">
        <v>1</v>
      </c>
      <c r="F741" s="240" t="s">
        <v>40</v>
      </c>
      <c r="G741" s="257">
        <v>9.1</v>
      </c>
      <c r="H741" s="258">
        <v>78</v>
      </c>
      <c r="I741" s="240" t="s">
        <v>1158</v>
      </c>
      <c r="J741" s="489">
        <f>I741/9.81</f>
        <v>490.72375127420997</v>
      </c>
      <c r="K741" s="240" t="s">
        <v>1189</v>
      </c>
      <c r="L741" s="240"/>
      <c r="M741" s="257"/>
      <c r="N741" s="239"/>
      <c r="O741" s="259"/>
      <c r="P741" s="259"/>
      <c r="Q741" s="259"/>
      <c r="R741" s="239"/>
      <c r="S741" s="257" t="s">
        <v>38</v>
      </c>
      <c r="T741" s="240" t="s">
        <v>61</v>
      </c>
      <c r="U741" s="239" t="s">
        <v>44</v>
      </c>
      <c r="V741" s="239" t="s">
        <v>1194</v>
      </c>
      <c r="W741" s="239" t="s">
        <v>1195</v>
      </c>
      <c r="X741" s="780">
        <v>1330</v>
      </c>
      <c r="Y741" s="431">
        <v>43971</v>
      </c>
      <c r="Z741" s="416">
        <f t="shared" si="262"/>
        <v>44336</v>
      </c>
      <c r="AA741" s="239"/>
      <c r="AB741" s="257"/>
      <c r="AC741" s="260"/>
      <c r="AD741" s="261"/>
      <c r="AE741" s="262"/>
      <c r="AF741" s="258"/>
      <c r="AG741" s="258"/>
      <c r="AJ741" s="255" t="str">
        <f t="shared" si="255"/>
        <v>HL954-955</v>
      </c>
    </row>
    <row r="742" spans="1:36" ht="10.5" thickBot="1" x14ac:dyDescent="0.25">
      <c r="A742" s="1129"/>
      <c r="B742" s="1112"/>
      <c r="C742" s="238"/>
      <c r="D742" s="909"/>
      <c r="E742" s="324"/>
      <c r="F742" s="241"/>
      <c r="G742" s="246"/>
      <c r="H742" s="245"/>
      <c r="I742" s="241"/>
      <c r="J742" s="247"/>
      <c r="K742" s="241"/>
      <c r="L742" s="241"/>
      <c r="M742" s="246"/>
      <c r="N742" s="238"/>
      <c r="O742" s="248"/>
      <c r="P742" s="248"/>
      <c r="Q742" s="248"/>
      <c r="R742" s="238"/>
      <c r="S742" s="246"/>
      <c r="T742" s="241"/>
      <c r="U742" s="238"/>
      <c r="V742" s="238"/>
      <c r="W742" s="238"/>
      <c r="X742" s="773"/>
      <c r="Y742" s="415"/>
      <c r="Z742" s="416" t="s">
        <v>38</v>
      </c>
      <c r="AA742" s="238"/>
      <c r="AB742" s="246"/>
      <c r="AC742" s="250"/>
      <c r="AD742" s="251"/>
      <c r="AE742" s="252"/>
      <c r="AF742" s="245"/>
      <c r="AG742" s="245"/>
    </row>
    <row r="743" spans="1:36" ht="11.25" customHeight="1" thickBot="1" x14ac:dyDescent="0.25">
      <c r="A743" s="1129">
        <v>1</v>
      </c>
      <c r="B743" s="1113">
        <v>309281</v>
      </c>
      <c r="C743" s="238"/>
      <c r="D743" s="904" t="s">
        <v>1196</v>
      </c>
      <c r="E743" s="245">
        <v>1</v>
      </c>
      <c r="F743" s="241" t="s">
        <v>40</v>
      </c>
      <c r="G743" s="246">
        <v>7.88</v>
      </c>
      <c r="H743" s="245">
        <v>78</v>
      </c>
      <c r="I743" s="241" t="s">
        <v>1197</v>
      </c>
      <c r="J743" s="247">
        <f>I743/9.81</f>
        <v>542.71151885830784</v>
      </c>
      <c r="K743" s="241" t="s">
        <v>1198</v>
      </c>
      <c r="L743" s="241"/>
      <c r="M743" s="246"/>
      <c r="N743" s="238"/>
      <c r="O743" s="248"/>
      <c r="P743" s="248"/>
      <c r="Q743" s="248"/>
      <c r="R743" s="238"/>
      <c r="S743" s="246">
        <v>3.95</v>
      </c>
      <c r="T743" s="241" t="s">
        <v>326</v>
      </c>
      <c r="U743" s="238" t="s">
        <v>44</v>
      </c>
      <c r="V743" s="238" t="s">
        <v>1199</v>
      </c>
      <c r="W743" s="238"/>
      <c r="X743" s="238"/>
      <c r="Y743" s="415">
        <v>43986</v>
      </c>
      <c r="Z743" s="417">
        <f t="shared" ref="Z743:Z745" si="265">Y743+365</f>
        <v>44351</v>
      </c>
      <c r="AA743" s="238"/>
      <c r="AB743" s="246"/>
      <c r="AC743" s="250">
        <v>168</v>
      </c>
      <c r="AD743" s="251">
        <v>230</v>
      </c>
      <c r="AE743" s="252">
        <v>939</v>
      </c>
      <c r="AF743" s="245" t="s">
        <v>1191</v>
      </c>
      <c r="AG743" s="245">
        <v>23.2</v>
      </c>
      <c r="AJ743" s="255" t="str">
        <f t="shared" ref="AJ743:AJ745" si="266">CONCATENATE(U743,AK743,V743)</f>
        <v>HL2040</v>
      </c>
    </row>
    <row r="744" spans="1:36" ht="11.25" customHeight="1" thickBot="1" x14ac:dyDescent="0.25">
      <c r="A744" s="1129">
        <v>1</v>
      </c>
      <c r="B744" s="1113">
        <v>309281</v>
      </c>
      <c r="C744" s="238"/>
      <c r="D744" s="904" t="s">
        <v>1196</v>
      </c>
      <c r="E744" s="245">
        <v>1</v>
      </c>
      <c r="F744" s="241" t="s">
        <v>40</v>
      </c>
      <c r="G744" s="246">
        <v>7.88</v>
      </c>
      <c r="H744" s="245">
        <v>78</v>
      </c>
      <c r="I744" s="241" t="s">
        <v>1197</v>
      </c>
      <c r="J744" s="247">
        <f>I744/9.81</f>
        <v>542.71151885830784</v>
      </c>
      <c r="K744" s="241" t="s">
        <v>1198</v>
      </c>
      <c r="L744" s="241"/>
      <c r="M744" s="246"/>
      <c r="N744" s="238"/>
      <c r="O744" s="248"/>
      <c r="P744" s="248"/>
      <c r="Q744" s="248"/>
      <c r="R744" s="238"/>
      <c r="S744" s="246">
        <v>3.95</v>
      </c>
      <c r="T744" s="241" t="s">
        <v>326</v>
      </c>
      <c r="U744" s="238" t="s">
        <v>44</v>
      </c>
      <c r="V744" s="238" t="s">
        <v>1200</v>
      </c>
      <c r="W744" s="238"/>
      <c r="X744" s="238"/>
      <c r="Y744" s="415">
        <v>43986</v>
      </c>
      <c r="Z744" s="417">
        <f t="shared" si="265"/>
        <v>44351</v>
      </c>
      <c r="AA744" s="238"/>
      <c r="AB744" s="246"/>
      <c r="AC744" s="250">
        <v>168</v>
      </c>
      <c r="AD744" s="251">
        <v>230</v>
      </c>
      <c r="AE744" s="252">
        <v>939</v>
      </c>
      <c r="AF744" s="245" t="s">
        <v>1193</v>
      </c>
      <c r="AG744" s="245">
        <v>23.2</v>
      </c>
      <c r="AJ744" s="255" t="str">
        <f t="shared" si="266"/>
        <v>HL2041</v>
      </c>
    </row>
    <row r="745" spans="1:36" ht="11.25" customHeight="1" thickBot="1" x14ac:dyDescent="0.25">
      <c r="A745" s="1129">
        <v>1</v>
      </c>
      <c r="B745" s="1113">
        <v>309281</v>
      </c>
      <c r="C745" s="239" t="s">
        <v>50</v>
      </c>
      <c r="D745" s="892" t="s">
        <v>1196</v>
      </c>
      <c r="E745" s="256">
        <v>2</v>
      </c>
      <c r="F745" s="240" t="s">
        <v>40</v>
      </c>
      <c r="G745" s="257">
        <v>7.88</v>
      </c>
      <c r="H745" s="258">
        <v>78</v>
      </c>
      <c r="I745" s="240" t="s">
        <v>1197</v>
      </c>
      <c r="J745" s="489">
        <f>I745/9.81</f>
        <v>542.71151885830784</v>
      </c>
      <c r="K745" s="240" t="s">
        <v>1198</v>
      </c>
      <c r="L745" s="240"/>
      <c r="M745" s="257"/>
      <c r="N745" s="239"/>
      <c r="O745" s="259"/>
      <c r="P745" s="259"/>
      <c r="Q745" s="259"/>
      <c r="R745" s="239"/>
      <c r="S745" s="257">
        <v>3.95</v>
      </c>
      <c r="T745" s="240" t="s">
        <v>326</v>
      </c>
      <c r="U745" s="239" t="s">
        <v>44</v>
      </c>
      <c r="V745" s="239" t="s">
        <v>1201</v>
      </c>
      <c r="W745" s="239" t="s">
        <v>1202</v>
      </c>
      <c r="X745" s="780" t="s">
        <v>1196</v>
      </c>
      <c r="Y745" s="415">
        <v>43986</v>
      </c>
      <c r="Z745" s="417">
        <f t="shared" si="265"/>
        <v>44351</v>
      </c>
      <c r="AA745" s="239"/>
      <c r="AB745" s="257"/>
      <c r="AC745" s="260"/>
      <c r="AD745" s="261"/>
      <c r="AE745" s="262"/>
      <c r="AF745" s="258"/>
      <c r="AG745" s="258"/>
      <c r="AJ745" s="255" t="str">
        <f t="shared" si="266"/>
        <v>HL2040-2041</v>
      </c>
    </row>
    <row r="746" spans="1:36" ht="10.5" thickBot="1" x14ac:dyDescent="0.25">
      <c r="A746" s="1129"/>
      <c r="B746" s="995"/>
      <c r="C746" s="238"/>
      <c r="D746" s="909"/>
      <c r="E746" s="324"/>
      <c r="F746" s="241"/>
      <c r="G746" s="246"/>
      <c r="H746" s="245"/>
      <c r="I746" s="241"/>
      <c r="J746" s="247"/>
      <c r="K746" s="241"/>
      <c r="L746" s="241"/>
      <c r="M746" s="246"/>
      <c r="N746" s="238"/>
      <c r="O746" s="248"/>
      <c r="P746" s="248"/>
      <c r="Q746" s="248"/>
      <c r="R746" s="238"/>
      <c r="S746" s="246"/>
      <c r="T746" s="241"/>
      <c r="U746" s="238"/>
      <c r="V746" s="238"/>
      <c r="W746" s="238"/>
      <c r="X746" s="773"/>
      <c r="Y746" s="415"/>
      <c r="Z746" s="416" t="s">
        <v>38</v>
      </c>
      <c r="AA746" s="238"/>
      <c r="AB746" s="246"/>
      <c r="AC746" s="250"/>
      <c r="AD746" s="251"/>
      <c r="AE746" s="252"/>
      <c r="AF746" s="245"/>
      <c r="AG746" s="245"/>
      <c r="AJ746" s="255" t="str">
        <f t="shared" si="255"/>
        <v/>
      </c>
    </row>
    <row r="747" spans="1:36" ht="11.25" customHeight="1" thickBot="1" x14ac:dyDescent="0.25">
      <c r="A747" s="1115">
        <v>1</v>
      </c>
      <c r="B747" s="1044">
        <v>292941</v>
      </c>
      <c r="C747" s="238"/>
      <c r="D747" s="904" t="s">
        <v>248</v>
      </c>
      <c r="E747" s="245">
        <v>1</v>
      </c>
      <c r="F747" s="241" t="s">
        <v>186</v>
      </c>
      <c r="G747" s="246">
        <v>32.5</v>
      </c>
      <c r="H747" s="245">
        <v>77</v>
      </c>
      <c r="I747" s="241" t="s">
        <v>1203</v>
      </c>
      <c r="J747" s="247">
        <f>I747/9.81</f>
        <v>424.97451580020385</v>
      </c>
      <c r="K747" s="241" t="s">
        <v>1204</v>
      </c>
      <c r="L747" s="149"/>
      <c r="M747" s="150"/>
      <c r="N747" s="151"/>
      <c r="O747" s="152"/>
      <c r="P747" s="152"/>
      <c r="Q747" s="152"/>
      <c r="R747" s="151"/>
      <c r="S747" s="246">
        <v>32.598999999999997</v>
      </c>
      <c r="T747" s="241" t="s">
        <v>61</v>
      </c>
      <c r="U747" s="238" t="s">
        <v>44</v>
      </c>
      <c r="V747" s="238" t="s">
        <v>1205</v>
      </c>
      <c r="W747" s="238"/>
      <c r="X747" s="238"/>
      <c r="Y747" s="415">
        <v>43655</v>
      </c>
      <c r="Z747" s="417">
        <f>Y747+366</f>
        <v>44021</v>
      </c>
      <c r="AA747" s="238"/>
      <c r="AB747" s="246">
        <v>2.5</v>
      </c>
      <c r="AC747" s="250">
        <f>(G747+AB747*2.5)*AG747</f>
        <v>899</v>
      </c>
      <c r="AD747" s="251">
        <v>406</v>
      </c>
      <c r="AE747" s="252">
        <v>935</v>
      </c>
      <c r="AF747" s="254" t="s">
        <v>1206</v>
      </c>
      <c r="AG747" s="254">
        <v>23.2</v>
      </c>
      <c r="AJ747" s="255" t="str">
        <f t="shared" si="255"/>
        <v>HL1885</v>
      </c>
    </row>
    <row r="748" spans="1:36" ht="11.25" customHeight="1" thickBot="1" x14ac:dyDescent="0.25">
      <c r="A748" s="1115">
        <v>1</v>
      </c>
      <c r="B748" s="1044">
        <v>292941</v>
      </c>
      <c r="C748" s="238"/>
      <c r="D748" s="904" t="s">
        <v>248</v>
      </c>
      <c r="E748" s="245">
        <v>1</v>
      </c>
      <c r="F748" s="241" t="s">
        <v>186</v>
      </c>
      <c r="G748" s="246">
        <v>32.5</v>
      </c>
      <c r="H748" s="245">
        <v>77</v>
      </c>
      <c r="I748" s="241" t="s">
        <v>1203</v>
      </c>
      <c r="J748" s="247">
        <f>I748/9.81</f>
        <v>424.97451580020385</v>
      </c>
      <c r="K748" s="241" t="s">
        <v>1204</v>
      </c>
      <c r="L748" s="149"/>
      <c r="M748" s="150"/>
      <c r="N748" s="151"/>
      <c r="O748" s="152"/>
      <c r="P748" s="152"/>
      <c r="Q748" s="152"/>
      <c r="R748" s="151"/>
      <c r="S748" s="246">
        <v>32.578000000000003</v>
      </c>
      <c r="T748" s="241" t="s">
        <v>61</v>
      </c>
      <c r="U748" s="238" t="s">
        <v>44</v>
      </c>
      <c r="V748" s="238" t="s">
        <v>1207</v>
      </c>
      <c r="W748" s="238"/>
      <c r="X748" s="238"/>
      <c r="Y748" s="415">
        <v>43655</v>
      </c>
      <c r="Z748" s="417">
        <f t="shared" ref="Z748:Z749" si="267">Y748+366</f>
        <v>44021</v>
      </c>
      <c r="AA748" s="238"/>
      <c r="AB748" s="246">
        <v>2.5</v>
      </c>
      <c r="AC748" s="250">
        <f>(G748+AB748*2.5)*AG748</f>
        <v>899</v>
      </c>
      <c r="AD748" s="251">
        <v>406</v>
      </c>
      <c r="AE748" s="252">
        <v>935</v>
      </c>
      <c r="AF748" s="254" t="s">
        <v>1208</v>
      </c>
      <c r="AG748" s="254">
        <v>23.2</v>
      </c>
      <c r="AJ748" s="255" t="str">
        <f t="shared" si="255"/>
        <v>HL1886</v>
      </c>
    </row>
    <row r="749" spans="1:36" ht="11.25" customHeight="1" thickBot="1" x14ac:dyDescent="0.25">
      <c r="A749" s="1115">
        <v>1</v>
      </c>
      <c r="B749" s="1044">
        <v>292941</v>
      </c>
      <c r="C749" s="849" t="s">
        <v>50</v>
      </c>
      <c r="D749" s="892" t="s">
        <v>248</v>
      </c>
      <c r="E749" s="256">
        <v>2</v>
      </c>
      <c r="F749" s="240" t="s">
        <v>186</v>
      </c>
      <c r="G749" s="257">
        <v>32.5</v>
      </c>
      <c r="H749" s="258">
        <v>77</v>
      </c>
      <c r="I749" s="240" t="s">
        <v>1203</v>
      </c>
      <c r="J749" s="317">
        <f>I749/9.81</f>
        <v>424.97451580020385</v>
      </c>
      <c r="K749" s="240" t="s">
        <v>1204</v>
      </c>
      <c r="L749" s="240"/>
      <c r="M749" s="257"/>
      <c r="N749" s="239"/>
      <c r="O749" s="259"/>
      <c r="P749" s="259"/>
      <c r="Q749" s="259"/>
      <c r="R749" s="239"/>
      <c r="S749" s="257">
        <f>(S747+S748)/E749</f>
        <v>32.588499999999996</v>
      </c>
      <c r="T749" s="240" t="s">
        <v>61</v>
      </c>
      <c r="U749" s="239" t="s">
        <v>44</v>
      </c>
      <c r="V749" s="239" t="s">
        <v>1209</v>
      </c>
      <c r="W749" s="239"/>
      <c r="X749" s="634" t="s">
        <v>248</v>
      </c>
      <c r="Y749" s="415">
        <v>43655</v>
      </c>
      <c r="Z749" s="417">
        <f t="shared" si="267"/>
        <v>44021</v>
      </c>
      <c r="AA749" s="239"/>
      <c r="AB749" s="257">
        <v>2.5</v>
      </c>
      <c r="AC749" s="318"/>
      <c r="AD749" s="261"/>
      <c r="AE749" s="262"/>
      <c r="AF749" s="263"/>
      <c r="AG749" s="263"/>
      <c r="AJ749" s="255" t="str">
        <f t="shared" si="255"/>
        <v>HL1885-1886</v>
      </c>
    </row>
    <row r="750" spans="1:36" s="147" customFormat="1" ht="10.5" thickBot="1" x14ac:dyDescent="0.25">
      <c r="A750" s="1129"/>
      <c r="B750" s="1004"/>
      <c r="C750" s="320"/>
      <c r="D750" s="905"/>
      <c r="E750" s="324"/>
      <c r="F750" s="241"/>
      <c r="G750" s="246"/>
      <c r="H750" s="245"/>
      <c r="I750" s="241"/>
      <c r="J750" s="242"/>
      <c r="K750" s="241"/>
      <c r="L750" s="241"/>
      <c r="M750" s="246"/>
      <c r="N750" s="238"/>
      <c r="O750" s="248"/>
      <c r="P750" s="248"/>
      <c r="Q750" s="248"/>
      <c r="R750" s="238"/>
      <c r="S750" s="246"/>
      <c r="T750" s="241"/>
      <c r="U750" s="238"/>
      <c r="V750" s="238"/>
      <c r="W750" s="238"/>
      <c r="X750" s="803"/>
      <c r="Y750" s="415"/>
      <c r="Z750" s="416" t="s">
        <v>38</v>
      </c>
      <c r="AA750" s="238"/>
      <c r="AB750" s="246"/>
      <c r="AC750" s="316"/>
      <c r="AD750" s="251"/>
      <c r="AE750" s="252"/>
      <c r="AF750" s="245"/>
      <c r="AG750" s="245"/>
      <c r="AJ750" s="255" t="str">
        <f t="shared" si="255"/>
        <v/>
      </c>
    </row>
    <row r="751" spans="1:36" ht="11.25" customHeight="1" thickBot="1" x14ac:dyDescent="0.25">
      <c r="A751" s="1115">
        <v>1</v>
      </c>
      <c r="B751" s="1044">
        <v>295267</v>
      </c>
      <c r="C751" s="238"/>
      <c r="D751" s="904" t="s">
        <v>1210</v>
      </c>
      <c r="E751" s="245">
        <v>1</v>
      </c>
      <c r="F751" s="241" t="s">
        <v>186</v>
      </c>
      <c r="G751" s="246">
        <v>32.5</v>
      </c>
      <c r="H751" s="245">
        <v>77</v>
      </c>
      <c r="I751" s="241" t="s">
        <v>1203</v>
      </c>
      <c r="J751" s="247">
        <f>I751/9.81</f>
        <v>424.97451580020385</v>
      </c>
      <c r="K751" s="241" t="s">
        <v>1211</v>
      </c>
      <c r="L751" s="149"/>
      <c r="M751" s="150"/>
      <c r="N751" s="151"/>
      <c r="O751" s="152"/>
      <c r="P751" s="152"/>
      <c r="Q751" s="152"/>
      <c r="R751" s="151"/>
      <c r="S751" s="246">
        <v>32.561</v>
      </c>
      <c r="T751" s="241" t="s">
        <v>61</v>
      </c>
      <c r="U751" s="238" t="s">
        <v>44</v>
      </c>
      <c r="V751" s="238" t="s">
        <v>1212</v>
      </c>
      <c r="W751" s="238"/>
      <c r="X751" s="238"/>
      <c r="Y751" s="415">
        <v>43082</v>
      </c>
      <c r="Z751" s="417">
        <f>Y751+365</f>
        <v>43447</v>
      </c>
      <c r="AA751" s="238"/>
      <c r="AB751" s="246">
        <v>2</v>
      </c>
      <c r="AC751" s="250">
        <f>(G751+AB751*2.5)*AG751</f>
        <v>870</v>
      </c>
      <c r="AD751" s="251">
        <v>287.5</v>
      </c>
      <c r="AE751" s="252">
        <v>935</v>
      </c>
      <c r="AF751" s="254" t="s">
        <v>1213</v>
      </c>
      <c r="AG751" s="254">
        <v>23.2</v>
      </c>
      <c r="AJ751" s="255" t="str">
        <f t="shared" si="255"/>
        <v>HL1524</v>
      </c>
    </row>
    <row r="752" spans="1:36" ht="11.25" customHeight="1" thickBot="1" x14ac:dyDescent="0.25">
      <c r="A752" s="1115">
        <v>1</v>
      </c>
      <c r="B752" s="1044">
        <v>295267</v>
      </c>
      <c r="C752" s="238"/>
      <c r="D752" s="904" t="s">
        <v>1210</v>
      </c>
      <c r="E752" s="245">
        <v>1</v>
      </c>
      <c r="F752" s="241" t="s">
        <v>186</v>
      </c>
      <c r="G752" s="246">
        <v>32.5</v>
      </c>
      <c r="H752" s="245">
        <v>77</v>
      </c>
      <c r="I752" s="241" t="s">
        <v>1203</v>
      </c>
      <c r="J752" s="247">
        <f>I752/9.81</f>
        <v>424.97451580020385</v>
      </c>
      <c r="K752" s="241" t="s">
        <v>1211</v>
      </c>
      <c r="L752" s="149"/>
      <c r="M752" s="150"/>
      <c r="N752" s="151"/>
      <c r="O752" s="152"/>
      <c r="P752" s="152"/>
      <c r="Q752" s="152"/>
      <c r="R752" s="151"/>
      <c r="S752" s="246">
        <v>32.598999999999997</v>
      </c>
      <c r="T752" s="241" t="s">
        <v>61</v>
      </c>
      <c r="U752" s="238" t="s">
        <v>44</v>
      </c>
      <c r="V752" s="238" t="s">
        <v>1214</v>
      </c>
      <c r="W752" s="238"/>
      <c r="X752" s="238"/>
      <c r="Y752" s="415">
        <v>43082</v>
      </c>
      <c r="Z752" s="417">
        <f>Y752+365</f>
        <v>43447</v>
      </c>
      <c r="AA752" s="238"/>
      <c r="AB752" s="246">
        <v>2</v>
      </c>
      <c r="AC752" s="250">
        <f>(G752+AB752*2.5)*AG752</f>
        <v>870</v>
      </c>
      <c r="AD752" s="251">
        <v>287.5</v>
      </c>
      <c r="AE752" s="252">
        <v>935</v>
      </c>
      <c r="AF752" s="254" t="s">
        <v>1215</v>
      </c>
      <c r="AG752" s="254">
        <v>23.2</v>
      </c>
      <c r="AJ752" s="255" t="str">
        <f t="shared" si="255"/>
        <v>HL1525</v>
      </c>
    </row>
    <row r="753" spans="1:36" ht="11.25" customHeight="1" thickBot="1" x14ac:dyDescent="0.25">
      <c r="A753" s="1115">
        <v>1</v>
      </c>
      <c r="B753" s="1044">
        <v>295267</v>
      </c>
      <c r="C753" s="238"/>
      <c r="D753" s="904" t="s">
        <v>1210</v>
      </c>
      <c r="E753" s="245">
        <v>1</v>
      </c>
      <c r="F753" s="241" t="s">
        <v>186</v>
      </c>
      <c r="G753" s="246">
        <v>32.5</v>
      </c>
      <c r="H753" s="245">
        <v>77</v>
      </c>
      <c r="I753" s="241" t="s">
        <v>1203</v>
      </c>
      <c r="J753" s="247">
        <f>I753/9.81</f>
        <v>424.97451580020385</v>
      </c>
      <c r="K753" s="241" t="s">
        <v>1211</v>
      </c>
      <c r="L753" s="149"/>
      <c r="M753" s="150"/>
      <c r="N753" s="151"/>
      <c r="O753" s="152"/>
      <c r="P753" s="152"/>
      <c r="Q753" s="152"/>
      <c r="R753" s="151"/>
      <c r="S753" s="246">
        <v>32.578000000000003</v>
      </c>
      <c r="T753" s="241" t="s">
        <v>61</v>
      </c>
      <c r="U753" s="238" t="s">
        <v>44</v>
      </c>
      <c r="V753" s="238" t="s">
        <v>1216</v>
      </c>
      <c r="W753" s="238"/>
      <c r="X753" s="238"/>
      <c r="Y753" s="415">
        <v>43082</v>
      </c>
      <c r="Z753" s="417">
        <f>Y753+365</f>
        <v>43447</v>
      </c>
      <c r="AA753" s="238"/>
      <c r="AB753" s="246">
        <v>2</v>
      </c>
      <c r="AC753" s="250">
        <f>(G753+AB753*2.5)*AG753</f>
        <v>870</v>
      </c>
      <c r="AD753" s="251">
        <v>287.5</v>
      </c>
      <c r="AE753" s="252">
        <v>935</v>
      </c>
      <c r="AF753" s="254" t="s">
        <v>1217</v>
      </c>
      <c r="AG753" s="254">
        <v>23.2</v>
      </c>
      <c r="AJ753" s="255" t="str">
        <f t="shared" si="255"/>
        <v>HL1526</v>
      </c>
    </row>
    <row r="754" spans="1:36" ht="11.25" customHeight="1" thickBot="1" x14ac:dyDescent="0.25">
      <c r="A754" s="1115">
        <v>1</v>
      </c>
      <c r="B754" s="1044">
        <v>295267</v>
      </c>
      <c r="C754" s="266" t="s">
        <v>50</v>
      </c>
      <c r="D754" s="892" t="s">
        <v>1210</v>
      </c>
      <c r="E754" s="256">
        <v>3</v>
      </c>
      <c r="F754" s="240" t="s">
        <v>186</v>
      </c>
      <c r="G754" s="257">
        <v>32.5</v>
      </c>
      <c r="H754" s="258">
        <v>77</v>
      </c>
      <c r="I754" s="240" t="s">
        <v>1203</v>
      </c>
      <c r="J754" s="317">
        <f>I754/9.81</f>
        <v>424.97451580020385</v>
      </c>
      <c r="K754" s="240" t="s">
        <v>1211</v>
      </c>
      <c r="L754" s="240"/>
      <c r="M754" s="257"/>
      <c r="N754" s="239"/>
      <c r="O754" s="259"/>
      <c r="P754" s="259"/>
      <c r="Q754" s="259"/>
      <c r="R754" s="239"/>
      <c r="S754" s="257">
        <v>32.58</v>
      </c>
      <c r="T754" s="240" t="s">
        <v>61</v>
      </c>
      <c r="U754" s="239" t="s">
        <v>44</v>
      </c>
      <c r="V754" s="239" t="s">
        <v>1218</v>
      </c>
      <c r="W754" s="240"/>
      <c r="X754" s="634" t="s">
        <v>1210</v>
      </c>
      <c r="Y754" s="415">
        <v>43082</v>
      </c>
      <c r="Z754" s="416">
        <f>Y754+365</f>
        <v>43447</v>
      </c>
      <c r="AA754" s="239"/>
      <c r="AB754" s="257" t="s">
        <v>1219</v>
      </c>
      <c r="AC754" s="318"/>
      <c r="AD754" s="261"/>
      <c r="AE754" s="262"/>
      <c r="AF754" s="263"/>
      <c r="AG754" s="263"/>
      <c r="AJ754" s="255" t="str">
        <f t="shared" si="255"/>
        <v>HL1524-1526</v>
      </c>
    </row>
    <row r="755" spans="1:36" s="147" customFormat="1" ht="10.5" thickBot="1" x14ac:dyDescent="0.25">
      <c r="A755" s="1129"/>
      <c r="B755" s="1004"/>
      <c r="C755" s="320"/>
      <c r="D755" s="905"/>
      <c r="E755" s="324"/>
      <c r="F755" s="241"/>
      <c r="G755" s="246"/>
      <c r="H755" s="245"/>
      <c r="I755" s="241"/>
      <c r="J755" s="242"/>
      <c r="K755" s="241"/>
      <c r="L755" s="241"/>
      <c r="M755" s="246"/>
      <c r="N755" s="238"/>
      <c r="O755" s="248"/>
      <c r="P755" s="248"/>
      <c r="Q755" s="248"/>
      <c r="R755" s="238"/>
      <c r="S755" s="246"/>
      <c r="T755" s="241"/>
      <c r="U755" s="238"/>
      <c r="V755" s="238"/>
      <c r="W755" s="238"/>
      <c r="X755" s="803"/>
      <c r="Y755" s="415"/>
      <c r="Z755" s="416" t="s">
        <v>38</v>
      </c>
      <c r="AA755" s="238"/>
      <c r="AB755" s="246"/>
      <c r="AC755" s="316"/>
      <c r="AD755" s="251"/>
      <c r="AE755" s="252"/>
      <c r="AF755" s="245"/>
      <c r="AG755" s="245"/>
      <c r="AJ755" s="255" t="str">
        <f t="shared" si="255"/>
        <v/>
      </c>
    </row>
    <row r="756" spans="1:36" ht="11.25" customHeight="1" thickBot="1" x14ac:dyDescent="0.25">
      <c r="A756" s="1115">
        <v>1</v>
      </c>
      <c r="B756" s="1044">
        <v>290025</v>
      </c>
      <c r="C756" s="238"/>
      <c r="D756" s="904" t="s">
        <v>1220</v>
      </c>
      <c r="E756" s="245">
        <v>1</v>
      </c>
      <c r="F756" s="241" t="s">
        <v>186</v>
      </c>
      <c r="G756" s="246">
        <v>27.5</v>
      </c>
      <c r="H756" s="245">
        <v>77</v>
      </c>
      <c r="I756" s="241" t="s">
        <v>1203</v>
      </c>
      <c r="J756" s="247">
        <f>I756/9.81</f>
        <v>424.97451580020385</v>
      </c>
      <c r="K756" s="241" t="s">
        <v>1211</v>
      </c>
      <c r="L756" s="241"/>
      <c r="M756" s="246"/>
      <c r="N756" s="238"/>
      <c r="O756" s="248"/>
      <c r="P756" s="248"/>
      <c r="Q756" s="248"/>
      <c r="R756" s="238"/>
      <c r="S756" s="246">
        <v>27.568999999999999</v>
      </c>
      <c r="T756" s="241" t="s">
        <v>61</v>
      </c>
      <c r="U756" s="238" t="s">
        <v>44</v>
      </c>
      <c r="V756" s="238" t="s">
        <v>1221</v>
      </c>
      <c r="W756" s="238"/>
      <c r="X756" s="238"/>
      <c r="Y756" s="415">
        <v>43082</v>
      </c>
      <c r="Z756" s="417">
        <f>Y756+365</f>
        <v>43447</v>
      </c>
      <c r="AA756" s="238"/>
      <c r="AB756" s="246">
        <v>2</v>
      </c>
      <c r="AC756" s="250">
        <f>(G756+AB756*2.5)*AG756</f>
        <v>754</v>
      </c>
      <c r="AD756" s="251">
        <v>287.5</v>
      </c>
      <c r="AE756" s="252">
        <v>2208</v>
      </c>
      <c r="AF756" s="254" t="s">
        <v>1222</v>
      </c>
      <c r="AG756" s="254">
        <v>23.2</v>
      </c>
      <c r="AJ756" s="255" t="str">
        <f t="shared" si="255"/>
        <v>HL1521</v>
      </c>
    </row>
    <row r="757" spans="1:36" ht="11.25" customHeight="1" thickBot="1" x14ac:dyDescent="0.25">
      <c r="A757" s="1115">
        <v>1</v>
      </c>
      <c r="B757" s="1044">
        <v>290025</v>
      </c>
      <c r="C757" s="238"/>
      <c r="D757" s="904" t="s">
        <v>1220</v>
      </c>
      <c r="E757" s="245">
        <v>1</v>
      </c>
      <c r="F757" s="241" t="s">
        <v>186</v>
      </c>
      <c r="G757" s="246">
        <v>27.5</v>
      </c>
      <c r="H757" s="245">
        <v>77</v>
      </c>
      <c r="I757" s="241" t="s">
        <v>1203</v>
      </c>
      <c r="J757" s="247">
        <f>I757/9.81</f>
        <v>424.97451580020385</v>
      </c>
      <c r="K757" s="241" t="s">
        <v>1211</v>
      </c>
      <c r="L757" s="241"/>
      <c r="M757" s="246"/>
      <c r="N757" s="238"/>
      <c r="O757" s="248"/>
      <c r="P757" s="248"/>
      <c r="Q757" s="248"/>
      <c r="R757" s="238"/>
      <c r="S757" s="246">
        <v>27.564</v>
      </c>
      <c r="T757" s="241" t="s">
        <v>61</v>
      </c>
      <c r="U757" s="238" t="s">
        <v>44</v>
      </c>
      <c r="V757" s="238" t="s">
        <v>403</v>
      </c>
      <c r="W757" s="238"/>
      <c r="X757" s="238"/>
      <c r="Y757" s="415">
        <v>43082</v>
      </c>
      <c r="Z757" s="417">
        <f>Y757+365</f>
        <v>43447</v>
      </c>
      <c r="AA757" s="238"/>
      <c r="AB757" s="246">
        <v>2</v>
      </c>
      <c r="AC757" s="250">
        <f>(G757+AB757*2.5)*AG757</f>
        <v>754</v>
      </c>
      <c r="AD757" s="251">
        <v>287.5</v>
      </c>
      <c r="AE757" s="252">
        <v>2208</v>
      </c>
      <c r="AF757" s="254" t="s">
        <v>1223</v>
      </c>
      <c r="AG757" s="254">
        <v>23.2</v>
      </c>
      <c r="AJ757" s="255" t="str">
        <f t="shared" si="255"/>
        <v>HL1522</v>
      </c>
    </row>
    <row r="758" spans="1:36" ht="11.25" customHeight="1" thickBot="1" x14ac:dyDescent="0.25">
      <c r="A758" s="1115">
        <v>1</v>
      </c>
      <c r="B758" s="1044">
        <v>290025</v>
      </c>
      <c r="C758" s="238"/>
      <c r="D758" s="904" t="s">
        <v>1220</v>
      </c>
      <c r="E758" s="245">
        <v>1</v>
      </c>
      <c r="F758" s="241" t="s">
        <v>186</v>
      </c>
      <c r="G758" s="246">
        <v>27.5</v>
      </c>
      <c r="H758" s="245">
        <v>77</v>
      </c>
      <c r="I758" s="241" t="s">
        <v>1203</v>
      </c>
      <c r="J758" s="247">
        <f>I758/9.81</f>
        <v>424.97451580020385</v>
      </c>
      <c r="K758" s="241" t="s">
        <v>1211</v>
      </c>
      <c r="L758" s="241"/>
      <c r="M758" s="246"/>
      <c r="N758" s="238"/>
      <c r="O758" s="248"/>
      <c r="P758" s="248"/>
      <c r="Q758" s="248"/>
      <c r="R758" s="238"/>
      <c r="S758" s="246">
        <v>27.582999999999998</v>
      </c>
      <c r="T758" s="241" t="s">
        <v>61</v>
      </c>
      <c r="U758" s="238" t="s">
        <v>44</v>
      </c>
      <c r="V758" s="238" t="s">
        <v>293</v>
      </c>
      <c r="W758" s="238"/>
      <c r="X758" s="238"/>
      <c r="Y758" s="415">
        <v>43082</v>
      </c>
      <c r="Z758" s="417">
        <f>Y758+365</f>
        <v>43447</v>
      </c>
      <c r="AA758" s="238"/>
      <c r="AB758" s="246">
        <v>2</v>
      </c>
      <c r="AC758" s="250">
        <f>(G758+AB758*2.5)*AG758</f>
        <v>754</v>
      </c>
      <c r="AD758" s="251">
        <v>287.5</v>
      </c>
      <c r="AE758" s="252">
        <v>2208</v>
      </c>
      <c r="AF758" s="254" t="s">
        <v>1224</v>
      </c>
      <c r="AG758" s="254">
        <v>23.2</v>
      </c>
      <c r="AJ758" s="255" t="str">
        <f t="shared" si="255"/>
        <v>HL1523</v>
      </c>
    </row>
    <row r="759" spans="1:36" s="147" customFormat="1" ht="11.25" customHeight="1" thickBot="1" x14ac:dyDescent="0.25">
      <c r="A759" s="1115">
        <v>1</v>
      </c>
      <c r="B759" s="1044">
        <v>290025</v>
      </c>
      <c r="C759" s="266" t="s">
        <v>50</v>
      </c>
      <c r="D759" s="892" t="s">
        <v>1220</v>
      </c>
      <c r="E759" s="256">
        <f>SUM(E756:E758)</f>
        <v>3</v>
      </c>
      <c r="F759" s="240" t="s">
        <v>186</v>
      </c>
      <c r="G759" s="257">
        <v>27.5</v>
      </c>
      <c r="H759" s="258">
        <v>77</v>
      </c>
      <c r="I759" s="240" t="s">
        <v>1203</v>
      </c>
      <c r="J759" s="317">
        <f>I759/9.81</f>
        <v>424.97451580020385</v>
      </c>
      <c r="K759" s="240" t="s">
        <v>1211</v>
      </c>
      <c r="L759" s="240"/>
      <c r="M759" s="257"/>
      <c r="N759" s="239"/>
      <c r="O759" s="259"/>
      <c r="P759" s="259"/>
      <c r="Q759" s="259"/>
      <c r="R759" s="239"/>
      <c r="S759" s="340">
        <v>27.57</v>
      </c>
      <c r="T759" s="240" t="s">
        <v>61</v>
      </c>
      <c r="U759" s="239" t="s">
        <v>44</v>
      </c>
      <c r="V759" s="239" t="s">
        <v>1225</v>
      </c>
      <c r="W759" s="239"/>
      <c r="X759" s="634" t="s">
        <v>1220</v>
      </c>
      <c r="Y759" s="415">
        <v>43082</v>
      </c>
      <c r="Z759" s="416">
        <f>Y759+365</f>
        <v>43447</v>
      </c>
      <c r="AA759" s="239"/>
      <c r="AB759" s="257">
        <v>2</v>
      </c>
      <c r="AC759" s="318"/>
      <c r="AD759" s="261"/>
      <c r="AE759" s="262"/>
      <c r="AF759" s="263"/>
      <c r="AG759" s="263"/>
      <c r="AJ759" s="255" t="str">
        <f t="shared" si="255"/>
        <v>HL1521-1523</v>
      </c>
    </row>
    <row r="760" spans="1:36" s="147" customFormat="1" ht="11.25" customHeight="1" thickBot="1" x14ac:dyDescent="0.25">
      <c r="A760" s="1129"/>
      <c r="B760" s="1004"/>
      <c r="C760" s="320"/>
      <c r="D760" s="905"/>
      <c r="E760" s="324"/>
      <c r="F760" s="241"/>
      <c r="G760" s="246"/>
      <c r="H760" s="245"/>
      <c r="I760" s="241"/>
      <c r="J760" s="242"/>
      <c r="K760" s="241"/>
      <c r="L760" s="241"/>
      <c r="M760" s="246"/>
      <c r="N760" s="238"/>
      <c r="O760" s="248"/>
      <c r="P760" s="248"/>
      <c r="Q760" s="248"/>
      <c r="R760" s="238"/>
      <c r="S760" s="327"/>
      <c r="T760" s="241"/>
      <c r="U760" s="238"/>
      <c r="V760" s="238"/>
      <c r="W760" s="238"/>
      <c r="X760" s="804"/>
      <c r="Y760" s="415"/>
      <c r="Z760" s="416" t="s">
        <v>38</v>
      </c>
      <c r="AA760" s="238"/>
      <c r="AB760" s="246"/>
      <c r="AC760" s="316"/>
      <c r="AD760" s="251"/>
      <c r="AE760" s="252"/>
      <c r="AF760" s="254"/>
      <c r="AG760" s="254"/>
      <c r="AJ760" s="255" t="str">
        <f t="shared" si="255"/>
        <v/>
      </c>
    </row>
    <row r="761" spans="1:36" ht="11.25" customHeight="1" thickBot="1" x14ac:dyDescent="0.25">
      <c r="A761" s="1115">
        <v>1</v>
      </c>
      <c r="B761" s="1044">
        <v>292880</v>
      </c>
      <c r="C761" s="238"/>
      <c r="D761" s="904" t="s">
        <v>1226</v>
      </c>
      <c r="E761" s="245">
        <v>1</v>
      </c>
      <c r="F761" s="241" t="s">
        <v>186</v>
      </c>
      <c r="G761" s="246">
        <v>21.78</v>
      </c>
      <c r="H761" s="245">
        <v>77</v>
      </c>
      <c r="I761" s="241" t="s">
        <v>1203</v>
      </c>
      <c r="J761" s="247">
        <f>I761/9.81</f>
        <v>424.97451580020385</v>
      </c>
      <c r="K761" s="241" t="s">
        <v>1211</v>
      </c>
      <c r="L761" s="241"/>
      <c r="M761" s="246"/>
      <c r="N761" s="238"/>
      <c r="O761" s="248"/>
      <c r="P761" s="248"/>
      <c r="Q761" s="248"/>
      <c r="R761" s="238"/>
      <c r="S761" s="246">
        <v>21.78</v>
      </c>
      <c r="T761" s="241" t="s">
        <v>61</v>
      </c>
      <c r="U761" s="238" t="s">
        <v>44</v>
      </c>
      <c r="V761" s="238" t="s">
        <v>1227</v>
      </c>
      <c r="W761" s="238"/>
      <c r="X761" s="238"/>
      <c r="Y761" s="415">
        <v>43678</v>
      </c>
      <c r="Z761" s="417">
        <f>Y761+366</f>
        <v>44044</v>
      </c>
      <c r="AA761" s="238"/>
      <c r="AB761" s="246">
        <v>2.5</v>
      </c>
      <c r="AC761" s="250">
        <f>(G761+AB761*2.5)*AG761</f>
        <v>650.29600000000005</v>
      </c>
      <c r="AD761" s="251">
        <v>105</v>
      </c>
      <c r="AE761" s="252">
        <v>2130</v>
      </c>
      <c r="AF761" s="254" t="s">
        <v>1228</v>
      </c>
      <c r="AG761" s="254">
        <v>23.2</v>
      </c>
      <c r="AJ761" s="255" t="str">
        <f t="shared" si="255"/>
        <v>HL1857</v>
      </c>
    </row>
    <row r="762" spans="1:36" ht="11.25" customHeight="1" thickBot="1" x14ac:dyDescent="0.25">
      <c r="A762" s="1115">
        <v>1</v>
      </c>
      <c r="B762" s="1044">
        <v>292880</v>
      </c>
      <c r="C762" s="239" t="s">
        <v>50</v>
      </c>
      <c r="D762" s="892" t="s">
        <v>1226</v>
      </c>
      <c r="E762" s="256">
        <f>SUM(E761:E761)</f>
        <v>1</v>
      </c>
      <c r="F762" s="240" t="s">
        <v>186</v>
      </c>
      <c r="G762" s="257">
        <v>21.78</v>
      </c>
      <c r="H762" s="258">
        <v>77</v>
      </c>
      <c r="I762" s="240" t="s">
        <v>1203</v>
      </c>
      <c r="J762" s="489">
        <f>I762/9.81</f>
        <v>424.97451580020385</v>
      </c>
      <c r="K762" s="240" t="s">
        <v>1211</v>
      </c>
      <c r="L762" s="240"/>
      <c r="M762" s="257"/>
      <c r="N762" s="239"/>
      <c r="O762" s="259"/>
      <c r="P762" s="259"/>
      <c r="Q762" s="259"/>
      <c r="R762" s="239"/>
      <c r="S762" s="257">
        <v>21.78</v>
      </c>
      <c r="T762" s="240" t="s">
        <v>61</v>
      </c>
      <c r="U762" s="239" t="s">
        <v>44</v>
      </c>
      <c r="V762" s="239" t="s">
        <v>1227</v>
      </c>
      <c r="W762" s="239"/>
      <c r="X762" s="780" t="s">
        <v>1226</v>
      </c>
      <c r="Y762" s="415">
        <v>43678</v>
      </c>
      <c r="Z762" s="417">
        <f>Y762+366</f>
        <v>44044</v>
      </c>
      <c r="AA762" s="239"/>
      <c r="AB762" s="257">
        <v>2.5</v>
      </c>
      <c r="AC762" s="260"/>
      <c r="AD762" s="261"/>
      <c r="AE762" s="262"/>
      <c r="AF762" s="263"/>
      <c r="AG762" s="263"/>
      <c r="AJ762" s="255" t="str">
        <f t="shared" si="255"/>
        <v>HL1857</v>
      </c>
    </row>
    <row r="763" spans="1:36" s="147" customFormat="1" ht="11.25" customHeight="1" thickBot="1" x14ac:dyDescent="0.25">
      <c r="A763" s="1129"/>
      <c r="B763" s="1004"/>
      <c r="C763" s="320"/>
      <c r="D763" s="905"/>
      <c r="E763" s="324"/>
      <c r="F763" s="241"/>
      <c r="G763" s="246"/>
      <c r="H763" s="245"/>
      <c r="I763" s="241"/>
      <c r="J763" s="242"/>
      <c r="K763" s="241"/>
      <c r="L763" s="241"/>
      <c r="M763" s="246"/>
      <c r="N763" s="238"/>
      <c r="O763" s="248"/>
      <c r="P763" s="248"/>
      <c r="Q763" s="248"/>
      <c r="R763" s="238"/>
      <c r="S763" s="327"/>
      <c r="T763" s="241"/>
      <c r="U763" s="238"/>
      <c r="V763" s="238"/>
      <c r="W763" s="238"/>
      <c r="X763" s="803"/>
      <c r="Y763" s="415"/>
      <c r="Z763" s="416" t="s">
        <v>38</v>
      </c>
      <c r="AA763" s="238"/>
      <c r="AB763" s="246"/>
      <c r="AC763" s="316"/>
      <c r="AD763" s="251"/>
      <c r="AE763" s="252"/>
      <c r="AF763" s="254"/>
      <c r="AG763" s="254"/>
      <c r="AJ763" s="255" t="str">
        <f t="shared" si="255"/>
        <v/>
      </c>
    </row>
    <row r="764" spans="1:36" ht="11.25" customHeight="1" thickBot="1" x14ac:dyDescent="0.25">
      <c r="A764" s="1115">
        <v>1</v>
      </c>
      <c r="B764" s="1044">
        <v>290019</v>
      </c>
      <c r="C764" s="238"/>
      <c r="D764" s="904" t="s">
        <v>1229</v>
      </c>
      <c r="E764" s="245">
        <v>1</v>
      </c>
      <c r="F764" s="241" t="s">
        <v>186</v>
      </c>
      <c r="G764" s="246">
        <v>20</v>
      </c>
      <c r="H764" s="245">
        <v>77</v>
      </c>
      <c r="I764" s="241" t="s">
        <v>1203</v>
      </c>
      <c r="J764" s="247">
        <f>I764/9.81</f>
        <v>424.97451580020385</v>
      </c>
      <c r="K764" s="241" t="s">
        <v>1211</v>
      </c>
      <c r="L764" s="241"/>
      <c r="M764" s="246"/>
      <c r="N764" s="238"/>
      <c r="O764" s="248"/>
      <c r="P764" s="248"/>
      <c r="Q764" s="248"/>
      <c r="R764" s="238"/>
      <c r="S764" s="246">
        <v>20.099</v>
      </c>
      <c r="T764" s="241" t="s">
        <v>61</v>
      </c>
      <c r="U764" s="238" t="s">
        <v>44</v>
      </c>
      <c r="V764" s="238" t="s">
        <v>216</v>
      </c>
      <c r="W764" s="238"/>
      <c r="X764" s="238"/>
      <c r="Y764" s="415">
        <v>43082</v>
      </c>
      <c r="Z764" s="417">
        <f>Y764+365</f>
        <v>43447</v>
      </c>
      <c r="AA764" s="238"/>
      <c r="AB764" s="246">
        <v>2</v>
      </c>
      <c r="AC764" s="250">
        <f>(G764+AB764*2.5)*AG764</f>
        <v>580</v>
      </c>
      <c r="AD764" s="251">
        <v>287.5</v>
      </c>
      <c r="AE764" s="252">
        <v>2208</v>
      </c>
      <c r="AF764" s="254" t="s">
        <v>1230</v>
      </c>
      <c r="AG764" s="254">
        <v>23.2</v>
      </c>
      <c r="AJ764" s="255" t="str">
        <f t="shared" ref="AJ764:AJ827" si="268">CONCATENATE(U764,AK764,V764)</f>
        <v>HL1520</v>
      </c>
    </row>
    <row r="765" spans="1:36" s="147" customFormat="1" ht="11.25" customHeight="1" thickBot="1" x14ac:dyDescent="0.25">
      <c r="A765" s="1115">
        <v>1</v>
      </c>
      <c r="B765" s="1044">
        <v>290019</v>
      </c>
      <c r="C765" s="266" t="s">
        <v>50</v>
      </c>
      <c r="D765" s="892" t="s">
        <v>1229</v>
      </c>
      <c r="E765" s="256">
        <f>SUM(E764:E764)</f>
        <v>1</v>
      </c>
      <c r="F765" s="240" t="s">
        <v>186</v>
      </c>
      <c r="G765" s="257">
        <v>20</v>
      </c>
      <c r="H765" s="258">
        <v>77</v>
      </c>
      <c r="I765" s="240" t="s">
        <v>1203</v>
      </c>
      <c r="J765" s="317">
        <f>I765/9.81</f>
        <v>424.97451580020385</v>
      </c>
      <c r="K765" s="240" t="s">
        <v>1211</v>
      </c>
      <c r="L765" s="240"/>
      <c r="M765" s="257"/>
      <c r="N765" s="239"/>
      <c r="O765" s="259"/>
      <c r="P765" s="259"/>
      <c r="Q765" s="259"/>
      <c r="R765" s="239"/>
      <c r="S765" s="340">
        <v>20.099</v>
      </c>
      <c r="T765" s="240" t="s">
        <v>61</v>
      </c>
      <c r="U765" s="239" t="s">
        <v>44</v>
      </c>
      <c r="V765" s="239" t="s">
        <v>216</v>
      </c>
      <c r="W765" s="239"/>
      <c r="X765" s="634" t="s">
        <v>1229</v>
      </c>
      <c r="Y765" s="415">
        <v>43082</v>
      </c>
      <c r="Z765" s="416">
        <f>Y765+365</f>
        <v>43447</v>
      </c>
      <c r="AA765" s="239"/>
      <c r="AB765" s="257">
        <v>2</v>
      </c>
      <c r="AC765" s="318"/>
      <c r="AD765" s="261"/>
      <c r="AE765" s="262"/>
      <c r="AF765" s="263"/>
      <c r="AG765" s="263"/>
      <c r="AJ765" s="255" t="str">
        <f t="shared" si="268"/>
        <v>HL1520</v>
      </c>
    </row>
    <row r="766" spans="1:36" ht="11.25" customHeight="1" thickBot="1" x14ac:dyDescent="0.25">
      <c r="A766" s="1129"/>
      <c r="B766" s="995"/>
      <c r="J766" s="242"/>
      <c r="Z766" s="416" t="s">
        <v>38</v>
      </c>
      <c r="AC766" s="316"/>
      <c r="AJ766" s="255" t="str">
        <f t="shared" si="268"/>
        <v/>
      </c>
    </row>
    <row r="767" spans="1:36" s="319" customFormat="1" ht="11.25" customHeight="1" thickBot="1" x14ac:dyDescent="0.25">
      <c r="A767" s="1129">
        <v>1</v>
      </c>
      <c r="B767" s="1113">
        <v>308106</v>
      </c>
      <c r="C767" s="320"/>
      <c r="D767" s="916" t="s">
        <v>1231</v>
      </c>
      <c r="E767" s="326">
        <v>1</v>
      </c>
      <c r="F767" s="265" t="s">
        <v>186</v>
      </c>
      <c r="G767" s="327">
        <v>20</v>
      </c>
      <c r="H767" s="326">
        <v>77</v>
      </c>
      <c r="I767" s="265" t="s">
        <v>1203</v>
      </c>
      <c r="J767" s="242">
        <f>I767/9.81</f>
        <v>424.97451580020385</v>
      </c>
      <c r="K767" s="265" t="s">
        <v>859</v>
      </c>
      <c r="L767" s="265"/>
      <c r="M767" s="327"/>
      <c r="N767" s="320"/>
      <c r="O767" s="328"/>
      <c r="P767" s="328"/>
      <c r="Q767" s="328"/>
      <c r="R767" s="320"/>
      <c r="S767" s="327">
        <v>20</v>
      </c>
      <c r="T767" s="265" t="s">
        <v>811</v>
      </c>
      <c r="U767" s="320" t="s">
        <v>44</v>
      </c>
      <c r="V767" s="320" t="s">
        <v>1232</v>
      </c>
      <c r="W767" s="320"/>
      <c r="X767" s="320"/>
      <c r="Y767" s="415">
        <v>42438</v>
      </c>
      <c r="Z767" s="416">
        <f>Y767+365</f>
        <v>42803</v>
      </c>
      <c r="AA767" s="320"/>
      <c r="AB767" s="327">
        <v>2.5</v>
      </c>
      <c r="AC767" s="316">
        <f>(G767+AB767*2.5)*AG767</f>
        <v>609</v>
      </c>
      <c r="AD767" s="329">
        <v>289</v>
      </c>
      <c r="AE767" s="302">
        <v>2208</v>
      </c>
      <c r="AF767" s="339" t="s">
        <v>1233</v>
      </c>
      <c r="AG767" s="339">
        <v>23.2</v>
      </c>
      <c r="AJ767" s="255" t="str">
        <f t="shared" si="268"/>
        <v>HL1214</v>
      </c>
    </row>
    <row r="768" spans="1:36" s="319" customFormat="1" ht="11.25" customHeight="1" thickBot="1" x14ac:dyDescent="0.25">
      <c r="A768" s="1129">
        <v>1</v>
      </c>
      <c r="B768" s="1113">
        <v>308106</v>
      </c>
      <c r="C768" s="320"/>
      <c r="D768" s="916" t="s">
        <v>1231</v>
      </c>
      <c r="E768" s="326">
        <v>1</v>
      </c>
      <c r="F768" s="265" t="s">
        <v>186</v>
      </c>
      <c r="G768" s="327">
        <v>20</v>
      </c>
      <c r="H768" s="326">
        <v>77</v>
      </c>
      <c r="I768" s="265" t="s">
        <v>1203</v>
      </c>
      <c r="J768" s="242">
        <f>I768/9.81</f>
        <v>424.97451580020385</v>
      </c>
      <c r="K768" s="265" t="s">
        <v>859</v>
      </c>
      <c r="L768" s="265"/>
      <c r="M768" s="327"/>
      <c r="N768" s="320"/>
      <c r="O768" s="328"/>
      <c r="P768" s="328"/>
      <c r="Q768" s="328"/>
      <c r="R768" s="320"/>
      <c r="S768" s="327">
        <v>20.07</v>
      </c>
      <c r="T768" s="265" t="s">
        <v>811</v>
      </c>
      <c r="U768" s="320" t="s">
        <v>44</v>
      </c>
      <c r="V768" s="320" t="s">
        <v>1234</v>
      </c>
      <c r="W768" s="320"/>
      <c r="X768" s="320"/>
      <c r="Y768" s="415">
        <v>42438</v>
      </c>
      <c r="Z768" s="416">
        <f>Y768+365</f>
        <v>42803</v>
      </c>
      <c r="AA768" s="320"/>
      <c r="AB768" s="327">
        <v>2.5</v>
      </c>
      <c r="AC768" s="316">
        <f>(G768+AB768*2.5)*AG768</f>
        <v>609</v>
      </c>
      <c r="AD768" s="329">
        <v>289</v>
      </c>
      <c r="AE768" s="302">
        <v>2208</v>
      </c>
      <c r="AF768" s="339" t="s">
        <v>1235</v>
      </c>
      <c r="AG768" s="339">
        <v>23.2</v>
      </c>
      <c r="AJ768" s="255" t="str">
        <f t="shared" si="268"/>
        <v>HL1215</v>
      </c>
    </row>
    <row r="769" spans="1:36" s="319" customFormat="1" ht="11.25" customHeight="1" thickBot="1" x14ac:dyDescent="0.25">
      <c r="A769" s="1129">
        <v>1</v>
      </c>
      <c r="B769" s="1113">
        <v>308106</v>
      </c>
      <c r="C769" s="320"/>
      <c r="D769" s="916" t="s">
        <v>1231</v>
      </c>
      <c r="E769" s="326">
        <v>1</v>
      </c>
      <c r="F769" s="265" t="s">
        <v>186</v>
      </c>
      <c r="G769" s="327">
        <v>20</v>
      </c>
      <c r="H769" s="326">
        <v>77</v>
      </c>
      <c r="I769" s="265" t="s">
        <v>1203</v>
      </c>
      <c r="J769" s="242">
        <f>I769/9.81</f>
        <v>424.97451580020385</v>
      </c>
      <c r="K769" s="265" t="s">
        <v>859</v>
      </c>
      <c r="L769" s="265"/>
      <c r="M769" s="327"/>
      <c r="N769" s="320"/>
      <c r="O769" s="328"/>
      <c r="P769" s="328"/>
      <c r="Q769" s="328"/>
      <c r="R769" s="320"/>
      <c r="S769" s="327">
        <v>20.03</v>
      </c>
      <c r="T769" s="265" t="s">
        <v>811</v>
      </c>
      <c r="U769" s="320" t="s">
        <v>44</v>
      </c>
      <c r="V769" s="320" t="s">
        <v>1236</v>
      </c>
      <c r="W769" s="320"/>
      <c r="X769" s="320"/>
      <c r="Y769" s="415">
        <v>42438</v>
      </c>
      <c r="Z769" s="416">
        <f>Y769+365</f>
        <v>42803</v>
      </c>
      <c r="AA769" s="320"/>
      <c r="AB769" s="327">
        <v>2.5</v>
      </c>
      <c r="AC769" s="316">
        <f>(G769+AB769*2.5)*AG769</f>
        <v>609</v>
      </c>
      <c r="AD769" s="329">
        <v>289</v>
      </c>
      <c r="AE769" s="302">
        <v>2208</v>
      </c>
      <c r="AF769" s="339" t="s">
        <v>1237</v>
      </c>
      <c r="AG769" s="339">
        <v>23.2</v>
      </c>
      <c r="AJ769" s="255" t="str">
        <f t="shared" si="268"/>
        <v>HL1216</v>
      </c>
    </row>
    <row r="770" spans="1:36" s="319" customFormat="1" ht="11.25" customHeight="1" thickBot="1" x14ac:dyDescent="0.25">
      <c r="A770" s="1129">
        <v>1</v>
      </c>
      <c r="B770" s="1113">
        <v>308106</v>
      </c>
      <c r="C770" s="320"/>
      <c r="D770" s="916" t="s">
        <v>1231</v>
      </c>
      <c r="E770" s="326">
        <v>1</v>
      </c>
      <c r="F770" s="265" t="s">
        <v>186</v>
      </c>
      <c r="G770" s="327">
        <v>20</v>
      </c>
      <c r="H770" s="326">
        <v>77</v>
      </c>
      <c r="I770" s="265" t="s">
        <v>1203</v>
      </c>
      <c r="J770" s="242">
        <f>I770/9.81</f>
        <v>424.97451580020385</v>
      </c>
      <c r="K770" s="265" t="s">
        <v>859</v>
      </c>
      <c r="L770" s="265"/>
      <c r="M770" s="327"/>
      <c r="N770" s="320"/>
      <c r="O770" s="328"/>
      <c r="P770" s="328"/>
      <c r="Q770" s="328"/>
      <c r="R770" s="320"/>
      <c r="S770" s="327">
        <v>20.04</v>
      </c>
      <c r="T770" s="265" t="s">
        <v>811</v>
      </c>
      <c r="U770" s="320" t="s">
        <v>44</v>
      </c>
      <c r="V770" s="320" t="s">
        <v>1238</v>
      </c>
      <c r="W770" s="320" t="s">
        <v>655</v>
      </c>
      <c r="X770" s="320"/>
      <c r="Y770" s="415">
        <v>42438</v>
      </c>
      <c r="Z770" s="416">
        <f>Y770+365</f>
        <v>42803</v>
      </c>
      <c r="AA770" s="320"/>
      <c r="AB770" s="327">
        <v>2.5</v>
      </c>
      <c r="AC770" s="316">
        <f>(G770+AB770*2.5)*AG770</f>
        <v>609</v>
      </c>
      <c r="AD770" s="329">
        <v>289</v>
      </c>
      <c r="AE770" s="302">
        <v>2208</v>
      </c>
      <c r="AF770" s="339" t="s">
        <v>1239</v>
      </c>
      <c r="AG770" s="339">
        <v>23.2</v>
      </c>
      <c r="AJ770" s="255" t="str">
        <f t="shared" si="268"/>
        <v>HL1217</v>
      </c>
    </row>
    <row r="771" spans="1:36" s="147" customFormat="1" ht="11.25" customHeight="1" thickBot="1" x14ac:dyDescent="0.25">
      <c r="A771" s="1129">
        <v>1</v>
      </c>
      <c r="B771" s="1113">
        <v>308106</v>
      </c>
      <c r="C771" s="266" t="s">
        <v>50</v>
      </c>
      <c r="D771" s="892" t="s">
        <v>1231</v>
      </c>
      <c r="E771" s="256">
        <f>SUM(E767:E770)</f>
        <v>4</v>
      </c>
      <c r="F771" s="240" t="s">
        <v>186</v>
      </c>
      <c r="G771" s="257">
        <v>20</v>
      </c>
      <c r="H771" s="258">
        <v>77</v>
      </c>
      <c r="I771" s="240" t="s">
        <v>1203</v>
      </c>
      <c r="J771" s="317">
        <f>I771/9.81</f>
        <v>424.97451580020385</v>
      </c>
      <c r="K771" s="240" t="s">
        <v>859</v>
      </c>
      <c r="L771" s="240"/>
      <c r="M771" s="257"/>
      <c r="N771" s="239"/>
      <c r="O771" s="259"/>
      <c r="P771" s="259"/>
      <c r="Q771" s="259"/>
      <c r="R771" s="239"/>
      <c r="S771" s="340">
        <v>20.04</v>
      </c>
      <c r="T771" s="240" t="s">
        <v>811</v>
      </c>
      <c r="U771" s="239" t="s">
        <v>44</v>
      </c>
      <c r="V771" s="239" t="s">
        <v>1240</v>
      </c>
      <c r="W771" s="239" t="s">
        <v>1241</v>
      </c>
      <c r="X771" s="634" t="s">
        <v>1231</v>
      </c>
      <c r="Y771" s="415">
        <v>42438</v>
      </c>
      <c r="Z771" s="416">
        <f>Y771+365</f>
        <v>42803</v>
      </c>
      <c r="AA771" s="239"/>
      <c r="AB771" s="257">
        <v>2.5</v>
      </c>
      <c r="AC771" s="318"/>
      <c r="AD771" s="261"/>
      <c r="AE771" s="262"/>
      <c r="AF771" s="263"/>
      <c r="AG771" s="263"/>
      <c r="AJ771" s="255" t="str">
        <f t="shared" si="268"/>
        <v>HL1214-1217</v>
      </c>
    </row>
    <row r="772" spans="1:36" ht="11.25" customHeight="1" thickBot="1" x14ac:dyDescent="0.25">
      <c r="A772" s="1129"/>
      <c r="B772" s="995"/>
      <c r="J772" s="242"/>
      <c r="Z772" s="416" t="s">
        <v>38</v>
      </c>
      <c r="AC772" s="316"/>
      <c r="AJ772" s="255" t="str">
        <f t="shared" si="268"/>
        <v/>
      </c>
    </row>
    <row r="773" spans="1:36" s="319" customFormat="1" ht="11.25" customHeight="1" thickBot="1" x14ac:dyDescent="0.25">
      <c r="A773" s="1115">
        <v>1</v>
      </c>
      <c r="B773" s="996"/>
      <c r="C773" s="320"/>
      <c r="D773" s="916" t="s">
        <v>1242</v>
      </c>
      <c r="E773" s="245">
        <v>1</v>
      </c>
      <c r="F773" s="241" t="s">
        <v>186</v>
      </c>
      <c r="G773" s="246">
        <v>20</v>
      </c>
      <c r="H773" s="245">
        <v>77</v>
      </c>
      <c r="I773" s="241" t="s">
        <v>1243</v>
      </c>
      <c r="J773" s="242">
        <f>I773/9.81</f>
        <v>389.09276248725786</v>
      </c>
      <c r="K773" s="241" t="s">
        <v>859</v>
      </c>
      <c r="L773" s="241"/>
      <c r="M773" s="246"/>
      <c r="N773" s="238"/>
      <c r="O773" s="248"/>
      <c r="P773" s="248"/>
      <c r="Q773" s="248"/>
      <c r="R773" s="238"/>
      <c r="S773" s="246">
        <v>20.03</v>
      </c>
      <c r="T773" s="241" t="s">
        <v>61</v>
      </c>
      <c r="U773" s="238" t="s">
        <v>44</v>
      </c>
      <c r="V773" s="238" t="s">
        <v>1244</v>
      </c>
      <c r="W773" s="238"/>
      <c r="X773" s="320"/>
      <c r="Y773" s="415">
        <v>44300</v>
      </c>
      <c r="Z773" s="416">
        <f>Y773+366</f>
        <v>44666</v>
      </c>
      <c r="AA773" s="238"/>
      <c r="AB773" s="246">
        <v>2.5</v>
      </c>
      <c r="AC773" s="316">
        <f>(G773+AB773*2.5)*AG773</f>
        <v>609</v>
      </c>
      <c r="AD773" s="251">
        <v>300</v>
      </c>
      <c r="AE773" s="252">
        <v>2167</v>
      </c>
      <c r="AF773" s="254" t="s">
        <v>1245</v>
      </c>
      <c r="AG773" s="254">
        <v>23.2</v>
      </c>
      <c r="AJ773" s="255" t="str">
        <f t="shared" si="268"/>
        <v>HL992</v>
      </c>
    </row>
    <row r="774" spans="1:36" s="319" customFormat="1" ht="11.25" customHeight="1" thickBot="1" x14ac:dyDescent="0.25">
      <c r="A774" s="1115">
        <v>1</v>
      </c>
      <c r="B774" s="996"/>
      <c r="C774" s="320"/>
      <c r="D774" s="916" t="s">
        <v>1242</v>
      </c>
      <c r="E774" s="245">
        <v>1</v>
      </c>
      <c r="F774" s="241" t="s">
        <v>186</v>
      </c>
      <c r="G774" s="246">
        <v>20</v>
      </c>
      <c r="H774" s="245">
        <v>77</v>
      </c>
      <c r="I774" s="241" t="s">
        <v>1243</v>
      </c>
      <c r="J774" s="242">
        <f>I774/9.81</f>
        <v>389.09276248725786</v>
      </c>
      <c r="K774" s="241" t="s">
        <v>859</v>
      </c>
      <c r="L774" s="241"/>
      <c r="M774" s="246"/>
      <c r="N774" s="238"/>
      <c r="O774" s="248"/>
      <c r="P774" s="248"/>
      <c r="Q774" s="248"/>
      <c r="R774" s="238"/>
      <c r="S774" s="246">
        <v>20.03</v>
      </c>
      <c r="T774" s="241" t="s">
        <v>61</v>
      </c>
      <c r="U774" s="238" t="s">
        <v>44</v>
      </c>
      <c r="V774" s="238" t="s">
        <v>1246</v>
      </c>
      <c r="W774" s="238"/>
      <c r="X774" s="320"/>
      <c r="Y774" s="415">
        <v>44300</v>
      </c>
      <c r="Z774" s="416">
        <f>Y774+366</f>
        <v>44666</v>
      </c>
      <c r="AA774" s="238"/>
      <c r="AB774" s="246">
        <v>2.5</v>
      </c>
      <c r="AC774" s="316">
        <f>(G774+AB774*2.5)*AG774</f>
        <v>609</v>
      </c>
      <c r="AD774" s="251">
        <v>300</v>
      </c>
      <c r="AE774" s="252">
        <v>2167</v>
      </c>
      <c r="AF774" s="254" t="s">
        <v>1247</v>
      </c>
      <c r="AG774" s="254">
        <v>23.2</v>
      </c>
      <c r="AJ774" s="255" t="str">
        <f t="shared" si="268"/>
        <v>HL993</v>
      </c>
    </row>
    <row r="775" spans="1:36" s="319" customFormat="1" ht="11.25" customHeight="1" thickBot="1" x14ac:dyDescent="0.25">
      <c r="A775" s="1115">
        <v>1</v>
      </c>
      <c r="B775" s="996"/>
      <c r="C775" s="320"/>
      <c r="D775" s="916" t="s">
        <v>1242</v>
      </c>
      <c r="E775" s="245">
        <v>1</v>
      </c>
      <c r="F775" s="241" t="s">
        <v>186</v>
      </c>
      <c r="G775" s="246">
        <v>20</v>
      </c>
      <c r="H775" s="245">
        <v>77</v>
      </c>
      <c r="I775" s="241" t="s">
        <v>1243</v>
      </c>
      <c r="J775" s="242">
        <f>I775/9.81</f>
        <v>389.09276248725786</v>
      </c>
      <c r="K775" s="241" t="s">
        <v>859</v>
      </c>
      <c r="L775" s="241"/>
      <c r="M775" s="246"/>
      <c r="N775" s="238"/>
      <c r="O775" s="248"/>
      <c r="P775" s="248"/>
      <c r="Q775" s="248"/>
      <c r="R775" s="238"/>
      <c r="S775" s="246">
        <v>20.03</v>
      </c>
      <c r="T775" s="241" t="s">
        <v>61</v>
      </c>
      <c r="U775" s="238" t="s">
        <v>44</v>
      </c>
      <c r="V775" s="238" t="s">
        <v>1248</v>
      </c>
      <c r="W775" s="238"/>
      <c r="X775" s="320"/>
      <c r="Y775" s="415">
        <v>44300</v>
      </c>
      <c r="Z775" s="416">
        <f>Y775+366</f>
        <v>44666</v>
      </c>
      <c r="AA775" s="238"/>
      <c r="AB775" s="246">
        <v>2.5</v>
      </c>
      <c r="AC775" s="316">
        <f>(G775+AB775*2.5)*AG775</f>
        <v>609</v>
      </c>
      <c r="AD775" s="251">
        <v>300</v>
      </c>
      <c r="AE775" s="252">
        <v>2167</v>
      </c>
      <c r="AF775" s="254" t="s">
        <v>1249</v>
      </c>
      <c r="AG775" s="254">
        <v>23.2</v>
      </c>
      <c r="AJ775" s="255" t="str">
        <f t="shared" si="268"/>
        <v>HL994</v>
      </c>
    </row>
    <row r="776" spans="1:36" s="170" customFormat="1" ht="11.25" customHeight="1" thickBot="1" x14ac:dyDescent="0.25">
      <c r="A776" s="1115">
        <v>1</v>
      </c>
      <c r="B776" s="1000"/>
      <c r="C776" s="162"/>
      <c r="D776" s="913" t="s">
        <v>1242</v>
      </c>
      <c r="E776" s="161">
        <v>0</v>
      </c>
      <c r="F776" s="159" t="s">
        <v>186</v>
      </c>
      <c r="G776" s="160">
        <v>20</v>
      </c>
      <c r="H776" s="161">
        <v>77</v>
      </c>
      <c r="I776" s="159" t="s">
        <v>1243</v>
      </c>
      <c r="J776" s="556">
        <f>I776/9.81</f>
        <v>389.09276248725786</v>
      </c>
      <c r="K776" s="159" t="s">
        <v>859</v>
      </c>
      <c r="L776" s="159"/>
      <c r="M776" s="160"/>
      <c r="N776" s="162"/>
      <c r="O776" s="163"/>
      <c r="P776" s="163"/>
      <c r="Q776" s="163"/>
      <c r="R776" s="162"/>
      <c r="S776" s="160">
        <v>20.03</v>
      </c>
      <c r="T776" s="159" t="s">
        <v>61</v>
      </c>
      <c r="U776" s="162" t="s">
        <v>44</v>
      </c>
      <c r="V776" s="162" t="s">
        <v>1250</v>
      </c>
      <c r="W776" s="162" t="s">
        <v>1251</v>
      </c>
      <c r="X776" s="320"/>
      <c r="Y776" s="415"/>
      <c r="Z776" s="419"/>
      <c r="AA776" s="162"/>
      <c r="AB776" s="160">
        <v>2.5</v>
      </c>
      <c r="AC776" s="164">
        <f>(G776+AB776*2.5)*AG776</f>
        <v>609</v>
      </c>
      <c r="AD776" s="165">
        <v>300</v>
      </c>
      <c r="AE776" s="166">
        <v>2167</v>
      </c>
      <c r="AF776" s="557" t="s">
        <v>1252</v>
      </c>
      <c r="AG776" s="557">
        <v>23.2</v>
      </c>
      <c r="AJ776" s="170" t="str">
        <f t="shared" si="268"/>
        <v>HL995</v>
      </c>
    </row>
    <row r="777" spans="1:36" s="147" customFormat="1" ht="11.25" customHeight="1" thickBot="1" x14ac:dyDescent="0.25">
      <c r="A777" s="1115">
        <v>1</v>
      </c>
      <c r="B777" s="1004"/>
      <c r="C777" s="266" t="s">
        <v>50</v>
      </c>
      <c r="D777" s="892" t="s">
        <v>1242</v>
      </c>
      <c r="E777" s="256">
        <v>3</v>
      </c>
      <c r="F777" s="240" t="s">
        <v>186</v>
      </c>
      <c r="G777" s="257">
        <v>20</v>
      </c>
      <c r="H777" s="258">
        <v>77</v>
      </c>
      <c r="I777" s="240" t="s">
        <v>1243</v>
      </c>
      <c r="J777" s="317">
        <f>I777/9.81</f>
        <v>389.09276248725786</v>
      </c>
      <c r="K777" s="240" t="s">
        <v>859</v>
      </c>
      <c r="L777" s="240"/>
      <c r="M777" s="257"/>
      <c r="N777" s="239"/>
      <c r="O777" s="259"/>
      <c r="P777" s="259"/>
      <c r="Q777" s="259"/>
      <c r="R777" s="239"/>
      <c r="S777" s="257">
        <f>(S775+S776+S773+S774)/4</f>
        <v>20.03</v>
      </c>
      <c r="T777" s="240" t="s">
        <v>61</v>
      </c>
      <c r="U777" s="239" t="s">
        <v>44</v>
      </c>
      <c r="V777" s="239" t="s">
        <v>1253</v>
      </c>
      <c r="W777" s="239" t="s">
        <v>1254</v>
      </c>
      <c r="X777" s="634">
        <v>1342</v>
      </c>
      <c r="Y777" s="415">
        <v>44300</v>
      </c>
      <c r="Z777" s="416">
        <f>Y777+366</f>
        <v>44666</v>
      </c>
      <c r="AA777" s="239"/>
      <c r="AB777" s="257">
        <v>2.5</v>
      </c>
      <c r="AC777" s="318"/>
      <c r="AD777" s="261"/>
      <c r="AE777" s="262"/>
      <c r="AF777" s="263"/>
      <c r="AG777" s="263"/>
      <c r="AJ777" s="255" t="str">
        <f t="shared" si="268"/>
        <v>HL992-994</v>
      </c>
    </row>
    <row r="778" spans="1:36" s="147" customFormat="1" ht="11.25" customHeight="1" thickBot="1" x14ac:dyDescent="0.25">
      <c r="A778" s="1129"/>
      <c r="B778" s="1004"/>
      <c r="C778" s="320"/>
      <c r="D778" s="905"/>
      <c r="E778" s="245"/>
      <c r="F778" s="241"/>
      <c r="G778" s="246"/>
      <c r="H778" s="245"/>
      <c r="I778" s="241"/>
      <c r="J778" s="242"/>
      <c r="K778" s="241"/>
      <c r="L778" s="241"/>
      <c r="M778" s="246"/>
      <c r="N778" s="238"/>
      <c r="O778" s="248"/>
      <c r="P778" s="248"/>
      <c r="Q778" s="248"/>
      <c r="R778" s="238"/>
      <c r="S778" s="246"/>
      <c r="T778" s="241"/>
      <c r="U778" s="238"/>
      <c r="V778" s="238"/>
      <c r="W778" s="238"/>
      <c r="X778" s="803"/>
      <c r="Y778" s="415"/>
      <c r="Z778" s="416" t="s">
        <v>38</v>
      </c>
      <c r="AA778" s="238"/>
      <c r="AB778" s="246"/>
      <c r="AC778" s="316"/>
      <c r="AD778" s="251"/>
      <c r="AE778" s="252"/>
      <c r="AF778" s="245"/>
      <c r="AG778" s="245"/>
      <c r="AJ778" s="255" t="str">
        <f t="shared" si="268"/>
        <v/>
      </c>
    </row>
    <row r="779" spans="1:36" s="319" customFormat="1" ht="11.25" customHeight="1" thickBot="1" x14ac:dyDescent="0.25">
      <c r="A779" s="1129">
        <v>1</v>
      </c>
      <c r="B779" s="1113">
        <v>309267</v>
      </c>
      <c r="C779" s="320"/>
      <c r="D779" s="916" t="s">
        <v>1255</v>
      </c>
      <c r="E779" s="245">
        <v>1</v>
      </c>
      <c r="F779" s="241" t="s">
        <v>186</v>
      </c>
      <c r="G779" s="246">
        <v>20</v>
      </c>
      <c r="H779" s="245">
        <v>77</v>
      </c>
      <c r="I779" s="241" t="s">
        <v>1243</v>
      </c>
      <c r="J779" s="242">
        <f>I779/9.81</f>
        <v>389.09276248725786</v>
      </c>
      <c r="K779" s="241" t="s">
        <v>859</v>
      </c>
      <c r="L779" s="241"/>
      <c r="M779" s="246"/>
      <c r="N779" s="238"/>
      <c r="O779" s="248"/>
      <c r="P779" s="248"/>
      <c r="Q779" s="248"/>
      <c r="R779" s="238"/>
      <c r="S779" s="246">
        <v>20.010000000000002</v>
      </c>
      <c r="T779" s="241" t="s">
        <v>326</v>
      </c>
      <c r="U779" s="238" t="s">
        <v>44</v>
      </c>
      <c r="V779" s="238" t="s">
        <v>1256</v>
      </c>
      <c r="W779" s="238"/>
      <c r="X779" s="320"/>
      <c r="Y779" s="431">
        <v>43971</v>
      </c>
      <c r="Z779" s="416">
        <f t="shared" ref="Z779" si="269">Y779+365</f>
        <v>44336</v>
      </c>
      <c r="AA779" s="238"/>
      <c r="AB779" s="246">
        <v>2.5</v>
      </c>
      <c r="AC779" s="316">
        <f>(G779+AB779*2.5)*AG779</f>
        <v>609</v>
      </c>
      <c r="AD779" s="251">
        <v>300</v>
      </c>
      <c r="AE779" s="252">
        <v>2167</v>
      </c>
      <c r="AF779" s="254" t="s">
        <v>1257</v>
      </c>
      <c r="AG779" s="254">
        <v>23.2</v>
      </c>
      <c r="AJ779" s="255" t="str">
        <f t="shared" si="268"/>
        <v>HL988</v>
      </c>
    </row>
    <row r="780" spans="1:36" s="319" customFormat="1" ht="11.25" customHeight="1" thickBot="1" x14ac:dyDescent="0.25">
      <c r="A780" s="1129">
        <v>1</v>
      </c>
      <c r="B780" s="1113">
        <v>309267</v>
      </c>
      <c r="C780" s="320"/>
      <c r="D780" s="916" t="s">
        <v>1255</v>
      </c>
      <c r="E780" s="245">
        <v>1</v>
      </c>
      <c r="F780" s="241" t="s">
        <v>186</v>
      </c>
      <c r="G780" s="246">
        <v>20</v>
      </c>
      <c r="H780" s="245">
        <v>77</v>
      </c>
      <c r="I780" s="241" t="s">
        <v>1243</v>
      </c>
      <c r="J780" s="242">
        <f>I780/9.81</f>
        <v>389.09276248725786</v>
      </c>
      <c r="K780" s="241" t="s">
        <v>859</v>
      </c>
      <c r="L780" s="241"/>
      <c r="M780" s="246"/>
      <c r="N780" s="238"/>
      <c r="O780" s="248"/>
      <c r="P780" s="248"/>
      <c r="Q780" s="248"/>
      <c r="R780" s="238"/>
      <c r="S780" s="246">
        <v>20.02</v>
      </c>
      <c r="T780" s="241" t="s">
        <v>326</v>
      </c>
      <c r="U780" s="238" t="s">
        <v>44</v>
      </c>
      <c r="V780" s="238" t="s">
        <v>1258</v>
      </c>
      <c r="W780" s="238"/>
      <c r="X780" s="320"/>
      <c r="Y780" s="431">
        <v>43971</v>
      </c>
      <c r="Z780" s="416">
        <f t="shared" ref="Z780:Z783" si="270">Y780+365</f>
        <v>44336</v>
      </c>
      <c r="AA780" s="238"/>
      <c r="AB780" s="246">
        <v>2.5</v>
      </c>
      <c r="AC780" s="316">
        <f>(G780+AB780*2.5)*AG780</f>
        <v>609</v>
      </c>
      <c r="AD780" s="251">
        <v>300</v>
      </c>
      <c r="AE780" s="252">
        <v>2167</v>
      </c>
      <c r="AF780" s="254" t="s">
        <v>1259</v>
      </c>
      <c r="AG780" s="254">
        <v>23.2</v>
      </c>
      <c r="AJ780" s="255" t="str">
        <f t="shared" si="268"/>
        <v>HL989</v>
      </c>
    </row>
    <row r="781" spans="1:36" s="319" customFormat="1" ht="11.25" customHeight="1" thickBot="1" x14ac:dyDescent="0.25">
      <c r="A781" s="1129">
        <v>1</v>
      </c>
      <c r="B781" s="1113">
        <v>309267</v>
      </c>
      <c r="C781" s="320"/>
      <c r="D781" s="916" t="s">
        <v>1255</v>
      </c>
      <c r="E781" s="245">
        <v>1</v>
      </c>
      <c r="F781" s="241" t="s">
        <v>186</v>
      </c>
      <c r="G781" s="246">
        <v>20</v>
      </c>
      <c r="H781" s="245">
        <v>77</v>
      </c>
      <c r="I781" s="241" t="s">
        <v>1243</v>
      </c>
      <c r="J781" s="242">
        <f>I781/9.81</f>
        <v>389.09276248725786</v>
      </c>
      <c r="K781" s="241" t="s">
        <v>859</v>
      </c>
      <c r="L781" s="241"/>
      <c r="M781" s="246"/>
      <c r="N781" s="238"/>
      <c r="O781" s="248"/>
      <c r="P781" s="248"/>
      <c r="Q781" s="248"/>
      <c r="R781" s="238"/>
      <c r="S781" s="246">
        <v>20.03</v>
      </c>
      <c r="T781" s="241" t="s">
        <v>326</v>
      </c>
      <c r="U781" s="238" t="s">
        <v>44</v>
      </c>
      <c r="V781" s="238" t="s">
        <v>1260</v>
      </c>
      <c r="W781" s="238"/>
      <c r="X781" s="320"/>
      <c r="Y781" s="431">
        <v>43971</v>
      </c>
      <c r="Z781" s="416">
        <f t="shared" si="270"/>
        <v>44336</v>
      </c>
      <c r="AA781" s="238"/>
      <c r="AB781" s="246">
        <v>2.5</v>
      </c>
      <c r="AC781" s="316">
        <f>(G781+AB781*2.5)*AG781</f>
        <v>609</v>
      </c>
      <c r="AD781" s="251">
        <v>300</v>
      </c>
      <c r="AE781" s="252">
        <v>2167</v>
      </c>
      <c r="AF781" s="254" t="s">
        <v>1261</v>
      </c>
      <c r="AG781" s="254">
        <v>23.2</v>
      </c>
      <c r="AJ781" s="255" t="str">
        <f t="shared" si="268"/>
        <v>HL990</v>
      </c>
    </row>
    <row r="782" spans="1:36" s="319" customFormat="1" ht="11.25" customHeight="1" thickBot="1" x14ac:dyDescent="0.25">
      <c r="A782" s="1129">
        <v>1</v>
      </c>
      <c r="B782" s="1113">
        <v>309267</v>
      </c>
      <c r="C782" s="320"/>
      <c r="D782" s="916" t="s">
        <v>1255</v>
      </c>
      <c r="E782" s="245">
        <v>1</v>
      </c>
      <c r="F782" s="241" t="s">
        <v>186</v>
      </c>
      <c r="G782" s="246">
        <v>20</v>
      </c>
      <c r="H782" s="245">
        <v>77</v>
      </c>
      <c r="I782" s="241" t="s">
        <v>1243</v>
      </c>
      <c r="J782" s="242">
        <f>I782/9.81</f>
        <v>389.09276248725786</v>
      </c>
      <c r="K782" s="241" t="s">
        <v>859</v>
      </c>
      <c r="L782" s="241"/>
      <c r="M782" s="246"/>
      <c r="N782" s="238"/>
      <c r="O782" s="248"/>
      <c r="P782" s="248"/>
      <c r="Q782" s="248"/>
      <c r="R782" s="238"/>
      <c r="S782" s="246">
        <v>20.02</v>
      </c>
      <c r="T782" s="241" t="s">
        <v>326</v>
      </c>
      <c r="U782" s="238" t="s">
        <v>44</v>
      </c>
      <c r="V782" s="238" t="s">
        <v>1262</v>
      </c>
      <c r="W782" s="238"/>
      <c r="X782" s="320"/>
      <c r="Y782" s="431">
        <v>43971</v>
      </c>
      <c r="Z782" s="416">
        <f t="shared" si="270"/>
        <v>44336</v>
      </c>
      <c r="AA782" s="238"/>
      <c r="AB782" s="246">
        <v>2.5</v>
      </c>
      <c r="AC782" s="316">
        <f>(G782+AB782*2.5)*AG782</f>
        <v>609</v>
      </c>
      <c r="AD782" s="251">
        <v>300</v>
      </c>
      <c r="AE782" s="252">
        <v>2167</v>
      </c>
      <c r="AF782" s="254" t="s">
        <v>1263</v>
      </c>
      <c r="AG782" s="254">
        <v>23.2</v>
      </c>
      <c r="AJ782" s="255" t="str">
        <f t="shared" si="268"/>
        <v>HL991</v>
      </c>
    </row>
    <row r="783" spans="1:36" s="147" customFormat="1" ht="11.25" customHeight="1" thickBot="1" x14ac:dyDescent="0.25">
      <c r="A783" s="1129">
        <v>1</v>
      </c>
      <c r="B783" s="1113">
        <v>309267</v>
      </c>
      <c r="C783" s="266" t="s">
        <v>50</v>
      </c>
      <c r="D783" s="892" t="s">
        <v>1255</v>
      </c>
      <c r="E783" s="256">
        <f>SUM(E779:E782)</f>
        <v>4</v>
      </c>
      <c r="F783" s="240" t="s">
        <v>186</v>
      </c>
      <c r="G783" s="257">
        <v>20</v>
      </c>
      <c r="H783" s="258">
        <v>77</v>
      </c>
      <c r="I783" s="240" t="s">
        <v>1243</v>
      </c>
      <c r="J783" s="317">
        <f>I783/9.81</f>
        <v>389.09276248725786</v>
      </c>
      <c r="K783" s="240" t="s">
        <v>859</v>
      </c>
      <c r="L783" s="240"/>
      <c r="M783" s="257"/>
      <c r="N783" s="239"/>
      <c r="O783" s="259"/>
      <c r="P783" s="259"/>
      <c r="Q783" s="259"/>
      <c r="R783" s="239"/>
      <c r="S783" s="257">
        <f>(S781+S782+S779+S780)/E783</f>
        <v>20.02</v>
      </c>
      <c r="T783" s="240" t="s">
        <v>326</v>
      </c>
      <c r="U783" s="239" t="s">
        <v>44</v>
      </c>
      <c r="V783" s="239" t="s">
        <v>1264</v>
      </c>
      <c r="W783" s="817"/>
      <c r="X783" s="634">
        <v>1341</v>
      </c>
      <c r="Y783" s="431">
        <v>43971</v>
      </c>
      <c r="Z783" s="416">
        <f t="shared" si="270"/>
        <v>44336</v>
      </c>
      <c r="AA783" s="239"/>
      <c r="AB783" s="257">
        <v>2.5</v>
      </c>
      <c r="AC783" s="318"/>
      <c r="AD783" s="261"/>
      <c r="AE783" s="262"/>
      <c r="AF783" s="263"/>
      <c r="AG783" s="263"/>
      <c r="AJ783" s="255" t="str">
        <f t="shared" si="268"/>
        <v>HL988-991</v>
      </c>
    </row>
    <row r="784" spans="1:36" s="147" customFormat="1" ht="11.25" customHeight="1" thickBot="1" x14ac:dyDescent="0.25">
      <c r="A784" s="1129"/>
      <c r="B784" s="1004"/>
      <c r="C784" s="320"/>
      <c r="D784" s="905"/>
      <c r="E784" s="245"/>
      <c r="F784" s="241"/>
      <c r="G784" s="246"/>
      <c r="H784" s="245"/>
      <c r="I784" s="241"/>
      <c r="J784" s="242"/>
      <c r="K784" s="241"/>
      <c r="L784" s="241"/>
      <c r="M784" s="246"/>
      <c r="N784" s="238"/>
      <c r="O784" s="248"/>
      <c r="P784" s="248"/>
      <c r="Q784" s="248"/>
      <c r="R784" s="238"/>
      <c r="S784" s="246"/>
      <c r="T784" s="241"/>
      <c r="U784" s="238"/>
      <c r="V784" s="238"/>
      <c r="W784" s="238"/>
      <c r="X784" s="803"/>
      <c r="Y784" s="415"/>
      <c r="Z784" s="416" t="s">
        <v>38</v>
      </c>
      <c r="AA784" s="238"/>
      <c r="AB784" s="246"/>
      <c r="AC784" s="316"/>
      <c r="AD784" s="251"/>
      <c r="AE784" s="252"/>
      <c r="AF784" s="245"/>
      <c r="AG784" s="245"/>
      <c r="AJ784" s="255" t="str">
        <f t="shared" si="268"/>
        <v/>
      </c>
    </row>
    <row r="785" spans="1:36" s="319" customFormat="1" ht="11.25" customHeight="1" thickBot="1" x14ac:dyDescent="0.25">
      <c r="A785" s="1129">
        <v>1</v>
      </c>
      <c r="B785" s="1113">
        <v>308109</v>
      </c>
      <c r="C785" s="320"/>
      <c r="D785" s="916" t="s">
        <v>1265</v>
      </c>
      <c r="E785" s="245">
        <v>1</v>
      </c>
      <c r="F785" s="241" t="s">
        <v>186</v>
      </c>
      <c r="G785" s="246">
        <v>15</v>
      </c>
      <c r="H785" s="245">
        <v>77</v>
      </c>
      <c r="I785" s="241" t="s">
        <v>1203</v>
      </c>
      <c r="J785" s="242">
        <f>I785/9.81</f>
        <v>424.97451580020385</v>
      </c>
      <c r="K785" s="241" t="s">
        <v>1266</v>
      </c>
      <c r="L785" s="241"/>
      <c r="M785" s="246"/>
      <c r="N785" s="238"/>
      <c r="O785" s="248"/>
      <c r="P785" s="248"/>
      <c r="Q785" s="248"/>
      <c r="R785" s="238"/>
      <c r="S785" s="246">
        <v>14.98</v>
      </c>
      <c r="T785" s="241" t="s">
        <v>811</v>
      </c>
      <c r="U785" s="238" t="s">
        <v>44</v>
      </c>
      <c r="V785" s="238" t="s">
        <v>1267</v>
      </c>
      <c r="W785" s="238"/>
      <c r="X785" s="320"/>
      <c r="Y785" s="415">
        <v>42438</v>
      </c>
      <c r="Z785" s="416">
        <f>Y785+365</f>
        <v>42803</v>
      </c>
      <c r="AA785" s="238"/>
      <c r="AB785" s="246">
        <v>2.5</v>
      </c>
      <c r="AC785" s="316">
        <f>(G785+AB785*2.5)*AG785</f>
        <v>493</v>
      </c>
      <c r="AD785" s="251">
        <v>300</v>
      </c>
      <c r="AE785" s="252">
        <v>1935</v>
      </c>
      <c r="AF785" s="254" t="s">
        <v>1268</v>
      </c>
      <c r="AG785" s="254">
        <v>23.2</v>
      </c>
      <c r="AJ785" s="255" t="str">
        <f t="shared" si="268"/>
        <v>HL1044</v>
      </c>
    </row>
    <row r="786" spans="1:36" s="319" customFormat="1" ht="11.25" customHeight="1" thickBot="1" x14ac:dyDescent="0.25">
      <c r="A786" s="1129">
        <v>1</v>
      </c>
      <c r="B786" s="1113">
        <v>308109</v>
      </c>
      <c r="C786" s="320"/>
      <c r="D786" s="916" t="s">
        <v>1265</v>
      </c>
      <c r="E786" s="245">
        <v>1</v>
      </c>
      <c r="F786" s="241" t="s">
        <v>186</v>
      </c>
      <c r="G786" s="246">
        <v>15</v>
      </c>
      <c r="H786" s="245">
        <v>77</v>
      </c>
      <c r="I786" s="241" t="s">
        <v>1203</v>
      </c>
      <c r="J786" s="242">
        <f>I786/9.81</f>
        <v>424.97451580020385</v>
      </c>
      <c r="K786" s="241" t="s">
        <v>1266</v>
      </c>
      <c r="L786" s="241"/>
      <c r="M786" s="246"/>
      <c r="N786" s="238"/>
      <c r="O786" s="248"/>
      <c r="P786" s="248"/>
      <c r="Q786" s="248"/>
      <c r="R786" s="238"/>
      <c r="S786" s="246">
        <v>14.99</v>
      </c>
      <c r="T786" s="241" t="s">
        <v>811</v>
      </c>
      <c r="U786" s="238" t="s">
        <v>44</v>
      </c>
      <c r="V786" s="238" t="s">
        <v>1269</v>
      </c>
      <c r="W786" s="238"/>
      <c r="X786" s="320"/>
      <c r="Y786" s="415">
        <v>42438</v>
      </c>
      <c r="Z786" s="416">
        <f>Y786+365</f>
        <v>42803</v>
      </c>
      <c r="AA786" s="238"/>
      <c r="AB786" s="246">
        <v>2.5</v>
      </c>
      <c r="AC786" s="316">
        <f>(G786+AB786*2.5)*AG786</f>
        <v>493</v>
      </c>
      <c r="AD786" s="251">
        <v>300</v>
      </c>
      <c r="AE786" s="252">
        <v>1935</v>
      </c>
      <c r="AF786" s="254" t="s">
        <v>1270</v>
      </c>
      <c r="AG786" s="254">
        <v>23.2</v>
      </c>
      <c r="AJ786" s="255" t="str">
        <f t="shared" si="268"/>
        <v>HL1045</v>
      </c>
    </row>
    <row r="787" spans="1:36" s="319" customFormat="1" ht="11.25" customHeight="1" thickBot="1" x14ac:dyDescent="0.25">
      <c r="A787" s="1129">
        <v>1</v>
      </c>
      <c r="B787" s="1113">
        <v>308109</v>
      </c>
      <c r="C787" s="320"/>
      <c r="D787" s="916" t="s">
        <v>1265</v>
      </c>
      <c r="E787" s="245">
        <v>1</v>
      </c>
      <c r="F787" s="241" t="s">
        <v>186</v>
      </c>
      <c r="G787" s="246">
        <v>15</v>
      </c>
      <c r="H787" s="245">
        <v>77</v>
      </c>
      <c r="I787" s="241" t="s">
        <v>1203</v>
      </c>
      <c r="J787" s="242">
        <f>I787/9.81</f>
        <v>424.97451580020385</v>
      </c>
      <c r="K787" s="241" t="s">
        <v>1266</v>
      </c>
      <c r="L787" s="241"/>
      <c r="M787" s="246"/>
      <c r="N787" s="238"/>
      <c r="O787" s="248"/>
      <c r="P787" s="248"/>
      <c r="Q787" s="248"/>
      <c r="R787" s="238"/>
      <c r="S787" s="246">
        <v>15.01</v>
      </c>
      <c r="T787" s="241" t="s">
        <v>811</v>
      </c>
      <c r="U787" s="238" t="s">
        <v>44</v>
      </c>
      <c r="V787" s="238" t="s">
        <v>1271</v>
      </c>
      <c r="W787" s="238"/>
      <c r="X787" s="320"/>
      <c r="Y787" s="415">
        <v>42438</v>
      </c>
      <c r="Z787" s="416">
        <f>Y787+365</f>
        <v>42803</v>
      </c>
      <c r="AA787" s="238"/>
      <c r="AB787" s="246">
        <v>2.5</v>
      </c>
      <c r="AC787" s="316">
        <f>(G787+AB787*2.5)*AG787</f>
        <v>493</v>
      </c>
      <c r="AD787" s="251">
        <v>300</v>
      </c>
      <c r="AE787" s="252">
        <v>1935</v>
      </c>
      <c r="AF787" s="254" t="s">
        <v>1272</v>
      </c>
      <c r="AG787" s="254">
        <v>23.2</v>
      </c>
      <c r="AJ787" s="255" t="str">
        <f t="shared" si="268"/>
        <v>HL1046</v>
      </c>
    </row>
    <row r="788" spans="1:36" s="319" customFormat="1" ht="11.25" customHeight="1" thickBot="1" x14ac:dyDescent="0.25">
      <c r="A788" s="1129">
        <v>1</v>
      </c>
      <c r="B788" s="1113">
        <v>308109</v>
      </c>
      <c r="C788" s="320"/>
      <c r="D788" s="916" t="s">
        <v>1265</v>
      </c>
      <c r="E788" s="245">
        <v>1</v>
      </c>
      <c r="F788" s="241" t="s">
        <v>186</v>
      </c>
      <c r="G788" s="246">
        <v>15</v>
      </c>
      <c r="H788" s="245">
        <v>77</v>
      </c>
      <c r="I788" s="241" t="s">
        <v>1203</v>
      </c>
      <c r="J788" s="242">
        <f>I788/9.81</f>
        <v>424.97451580020385</v>
      </c>
      <c r="K788" s="241" t="s">
        <v>1266</v>
      </c>
      <c r="L788" s="241"/>
      <c r="M788" s="246"/>
      <c r="N788" s="238"/>
      <c r="O788" s="248"/>
      <c r="P788" s="248"/>
      <c r="Q788" s="248"/>
      <c r="R788" s="238"/>
      <c r="S788" s="246">
        <v>15.01</v>
      </c>
      <c r="T788" s="241" t="s">
        <v>811</v>
      </c>
      <c r="U788" s="238" t="s">
        <v>44</v>
      </c>
      <c r="V788" s="238" t="s">
        <v>1273</v>
      </c>
      <c r="W788" s="238"/>
      <c r="X788" s="320"/>
      <c r="Y788" s="415">
        <v>42438</v>
      </c>
      <c r="Z788" s="416">
        <f>Y788+365</f>
        <v>42803</v>
      </c>
      <c r="AA788" s="238"/>
      <c r="AB788" s="246">
        <v>2.5</v>
      </c>
      <c r="AC788" s="316">
        <f>(G788+AB788*2.5)*AG788</f>
        <v>493</v>
      </c>
      <c r="AD788" s="251">
        <v>300</v>
      </c>
      <c r="AE788" s="252">
        <v>1935</v>
      </c>
      <c r="AF788" s="254" t="s">
        <v>1274</v>
      </c>
      <c r="AG788" s="254">
        <v>23.2</v>
      </c>
      <c r="AJ788" s="255" t="str">
        <f t="shared" si="268"/>
        <v>HL1047</v>
      </c>
    </row>
    <row r="789" spans="1:36" s="147" customFormat="1" ht="11.25" customHeight="1" thickBot="1" x14ac:dyDescent="0.25">
      <c r="A789" s="1129">
        <v>1</v>
      </c>
      <c r="B789" s="1113">
        <v>308109</v>
      </c>
      <c r="C789" s="266" t="s">
        <v>50</v>
      </c>
      <c r="D789" s="892" t="s">
        <v>1265</v>
      </c>
      <c r="E789" s="256">
        <f>SUM(E785:E788)</f>
        <v>4</v>
      </c>
      <c r="F789" s="240" t="s">
        <v>186</v>
      </c>
      <c r="G789" s="257">
        <v>15</v>
      </c>
      <c r="H789" s="258">
        <v>77</v>
      </c>
      <c r="I789" s="240" t="s">
        <v>1203</v>
      </c>
      <c r="J789" s="317">
        <f>I789/9.81</f>
        <v>424.97451580020385</v>
      </c>
      <c r="K789" s="240" t="s">
        <v>1266</v>
      </c>
      <c r="L789" s="240"/>
      <c r="M789" s="257"/>
      <c r="N789" s="239"/>
      <c r="O789" s="259"/>
      <c r="P789" s="259"/>
      <c r="Q789" s="259"/>
      <c r="R789" s="239"/>
      <c r="S789" s="257">
        <f>(S787+S788+S785+S786)/E789</f>
        <v>14.9975</v>
      </c>
      <c r="T789" s="240" t="s">
        <v>811</v>
      </c>
      <c r="U789" s="239" t="s">
        <v>44</v>
      </c>
      <c r="V789" s="239" t="s">
        <v>1275</v>
      </c>
      <c r="W789" s="239"/>
      <c r="X789" s="634">
        <v>1356</v>
      </c>
      <c r="Y789" s="415">
        <v>42438</v>
      </c>
      <c r="Z789" s="416">
        <f>Y789+365</f>
        <v>42803</v>
      </c>
      <c r="AA789" s="239"/>
      <c r="AB789" s="257">
        <v>2.5</v>
      </c>
      <c r="AC789" s="318"/>
      <c r="AD789" s="261"/>
      <c r="AE789" s="262"/>
      <c r="AF789" s="263"/>
      <c r="AG789" s="263"/>
      <c r="AJ789" s="255" t="str">
        <f t="shared" si="268"/>
        <v>HL1044-1047</v>
      </c>
    </row>
    <row r="790" spans="1:36" ht="11.25" customHeight="1" thickBot="1" x14ac:dyDescent="0.25">
      <c r="A790" s="1129"/>
      <c r="B790" s="995"/>
      <c r="J790" s="242"/>
      <c r="T790" s="249"/>
      <c r="Y790" s="420"/>
      <c r="Z790" s="416" t="s">
        <v>38</v>
      </c>
      <c r="AA790" s="280"/>
      <c r="AC790" s="316"/>
      <c r="AE790" s="252"/>
      <c r="AF790" s="334"/>
      <c r="AG790" s="334"/>
      <c r="AJ790" s="255" t="str">
        <f t="shared" si="268"/>
        <v/>
      </c>
    </row>
    <row r="791" spans="1:36" s="319" customFormat="1" ht="11.25" customHeight="1" thickBot="1" x14ac:dyDescent="0.25">
      <c r="A791" s="1115">
        <v>1</v>
      </c>
      <c r="B791" s="996"/>
      <c r="C791" s="320"/>
      <c r="D791" s="916" t="s">
        <v>1276</v>
      </c>
      <c r="E791" s="245">
        <v>1</v>
      </c>
      <c r="F791" s="241" t="s">
        <v>186</v>
      </c>
      <c r="G791" s="246">
        <v>15</v>
      </c>
      <c r="H791" s="245">
        <v>77</v>
      </c>
      <c r="I791" s="241" t="s">
        <v>1243</v>
      </c>
      <c r="J791" s="242">
        <f>I791/9.81</f>
        <v>389.09276248725786</v>
      </c>
      <c r="K791" s="241" t="s">
        <v>859</v>
      </c>
      <c r="L791" s="241"/>
      <c r="M791" s="246"/>
      <c r="N791" s="238"/>
      <c r="O791" s="248"/>
      <c r="P791" s="248"/>
      <c r="Q791" s="248"/>
      <c r="R791" s="238"/>
      <c r="S791" s="246">
        <v>15.03</v>
      </c>
      <c r="T791" s="241" t="s">
        <v>61</v>
      </c>
      <c r="U791" s="238" t="s">
        <v>44</v>
      </c>
      <c r="V791" s="238" t="s">
        <v>1277</v>
      </c>
      <c r="W791" s="807" t="s">
        <v>1278</v>
      </c>
      <c r="X791" s="320"/>
      <c r="Y791" s="415">
        <v>44533</v>
      </c>
      <c r="Z791" s="416">
        <f>Y791+366</f>
        <v>44899</v>
      </c>
      <c r="AA791" s="416">
        <f>Z791+366</f>
        <v>45265</v>
      </c>
      <c r="AB791" s="246">
        <v>2.5</v>
      </c>
      <c r="AC791" s="316">
        <f>(G791+AB791*2.5)*AG791</f>
        <v>493</v>
      </c>
      <c r="AD791" s="251">
        <v>300</v>
      </c>
      <c r="AE791" s="252">
        <v>1935</v>
      </c>
      <c r="AF791" s="254" t="s">
        <v>1279</v>
      </c>
      <c r="AG791" s="254">
        <v>23.2</v>
      </c>
      <c r="AJ791" s="255" t="str">
        <f t="shared" si="268"/>
        <v>HL1000</v>
      </c>
    </row>
    <row r="792" spans="1:36" s="319" customFormat="1" ht="11.25" customHeight="1" thickBot="1" x14ac:dyDescent="0.25">
      <c r="A792" s="1115">
        <v>1</v>
      </c>
      <c r="B792" s="996"/>
      <c r="C792" s="320"/>
      <c r="D792" s="916" t="s">
        <v>1276</v>
      </c>
      <c r="E792" s="245">
        <v>1</v>
      </c>
      <c r="F792" s="241" t="s">
        <v>186</v>
      </c>
      <c r="G792" s="246">
        <v>15</v>
      </c>
      <c r="H792" s="245">
        <v>77</v>
      </c>
      <c r="I792" s="241" t="s">
        <v>1243</v>
      </c>
      <c r="J792" s="242">
        <f>I792/9.81</f>
        <v>389.09276248725786</v>
      </c>
      <c r="K792" s="241" t="s">
        <v>859</v>
      </c>
      <c r="L792" s="241"/>
      <c r="M792" s="246"/>
      <c r="N792" s="238"/>
      <c r="O792" s="248"/>
      <c r="P792" s="248"/>
      <c r="Q792" s="248"/>
      <c r="R792" s="238"/>
      <c r="S792" s="246">
        <v>15.02</v>
      </c>
      <c r="T792" s="241" t="s">
        <v>61</v>
      </c>
      <c r="U792" s="238" t="s">
        <v>44</v>
      </c>
      <c r="V792" s="238" t="s">
        <v>1280</v>
      </c>
      <c r="W792" s="807" t="s">
        <v>1281</v>
      </c>
      <c r="X792" s="320"/>
      <c r="Y792" s="415">
        <v>44533</v>
      </c>
      <c r="Z792" s="416">
        <f>Y792+366</f>
        <v>44899</v>
      </c>
      <c r="AA792" s="416">
        <f t="shared" ref="AA792:AA795" si="271">Z792+366</f>
        <v>45265</v>
      </c>
      <c r="AB792" s="246">
        <v>2.5</v>
      </c>
      <c r="AC792" s="316">
        <f>(G792+AB792*2.5)*AG792</f>
        <v>493</v>
      </c>
      <c r="AD792" s="251">
        <v>300</v>
      </c>
      <c r="AE792" s="252">
        <v>1935</v>
      </c>
      <c r="AF792" s="254" t="s">
        <v>1282</v>
      </c>
      <c r="AG792" s="254">
        <v>23.2</v>
      </c>
      <c r="AJ792" s="255" t="str">
        <f t="shared" si="268"/>
        <v>HL1001</v>
      </c>
    </row>
    <row r="793" spans="1:36" s="319" customFormat="1" ht="11.25" customHeight="1" thickBot="1" x14ac:dyDescent="0.25">
      <c r="A793" s="1115">
        <v>1</v>
      </c>
      <c r="B793" s="996"/>
      <c r="C793" s="320"/>
      <c r="D793" s="916" t="s">
        <v>1276</v>
      </c>
      <c r="E793" s="245">
        <v>1</v>
      </c>
      <c r="F793" s="241" t="s">
        <v>186</v>
      </c>
      <c r="G793" s="246">
        <v>15</v>
      </c>
      <c r="H793" s="245">
        <v>77</v>
      </c>
      <c r="I793" s="241" t="s">
        <v>1243</v>
      </c>
      <c r="J793" s="242">
        <f>I793/9.81</f>
        <v>389.09276248725786</v>
      </c>
      <c r="K793" s="241" t="s">
        <v>859</v>
      </c>
      <c r="L793" s="241"/>
      <c r="M793" s="246"/>
      <c r="N793" s="238"/>
      <c r="O793" s="248"/>
      <c r="P793" s="248"/>
      <c r="Q793" s="248"/>
      <c r="R793" s="238"/>
      <c r="S793" s="246">
        <v>15.03</v>
      </c>
      <c r="T793" s="241" t="s">
        <v>61</v>
      </c>
      <c r="U793" s="238" t="s">
        <v>44</v>
      </c>
      <c r="V793" s="238" t="s">
        <v>1283</v>
      </c>
      <c r="W793" s="807" t="s">
        <v>1284</v>
      </c>
      <c r="X793" s="320"/>
      <c r="Y793" s="415">
        <v>44533</v>
      </c>
      <c r="Z793" s="416">
        <f>Y793+366</f>
        <v>44899</v>
      </c>
      <c r="AA793" s="416">
        <f t="shared" si="271"/>
        <v>45265</v>
      </c>
      <c r="AB793" s="246">
        <v>2.5</v>
      </c>
      <c r="AC793" s="316">
        <f>(G793+AB793*2.5)*AG793</f>
        <v>493</v>
      </c>
      <c r="AD793" s="251">
        <v>300</v>
      </c>
      <c r="AE793" s="252">
        <v>1935</v>
      </c>
      <c r="AF793" s="254" t="s">
        <v>1285</v>
      </c>
      <c r="AG793" s="254">
        <v>23.2</v>
      </c>
      <c r="AJ793" s="255" t="str">
        <f t="shared" si="268"/>
        <v>HL1002</v>
      </c>
    </row>
    <row r="794" spans="1:36" s="319" customFormat="1" ht="11.25" customHeight="1" thickBot="1" x14ac:dyDescent="0.25">
      <c r="A794" s="1115">
        <v>1</v>
      </c>
      <c r="B794" s="996"/>
      <c r="C794" s="320"/>
      <c r="D794" s="916" t="s">
        <v>1276</v>
      </c>
      <c r="E794" s="245">
        <v>1</v>
      </c>
      <c r="F794" s="241" t="s">
        <v>186</v>
      </c>
      <c r="G794" s="246">
        <v>15</v>
      </c>
      <c r="H794" s="245">
        <v>77</v>
      </c>
      <c r="I794" s="241" t="s">
        <v>1243</v>
      </c>
      <c r="J794" s="242">
        <f>I794/9.81</f>
        <v>389.09276248725786</v>
      </c>
      <c r="K794" s="241" t="s">
        <v>859</v>
      </c>
      <c r="L794" s="241"/>
      <c r="M794" s="246"/>
      <c r="N794" s="238"/>
      <c r="O794" s="248"/>
      <c r="P794" s="248"/>
      <c r="Q794" s="248"/>
      <c r="R794" s="238"/>
      <c r="S794" s="246">
        <v>15.03</v>
      </c>
      <c r="T794" s="241" t="s">
        <v>61</v>
      </c>
      <c r="U794" s="238" t="s">
        <v>44</v>
      </c>
      <c r="V794" s="238" t="s">
        <v>1286</v>
      </c>
      <c r="W794" s="807" t="s">
        <v>1287</v>
      </c>
      <c r="X794" s="320"/>
      <c r="Y794" s="415">
        <v>44533</v>
      </c>
      <c r="Z794" s="416">
        <f>Y794+366</f>
        <v>44899</v>
      </c>
      <c r="AA794" s="416">
        <f t="shared" si="271"/>
        <v>45265</v>
      </c>
      <c r="AB794" s="246">
        <v>2.5</v>
      </c>
      <c r="AC794" s="316">
        <f>(G794+AB794*2.5)*AG794</f>
        <v>493</v>
      </c>
      <c r="AD794" s="251">
        <v>300</v>
      </c>
      <c r="AE794" s="252">
        <v>1935</v>
      </c>
      <c r="AF794" s="254" t="s">
        <v>1288</v>
      </c>
      <c r="AG794" s="254">
        <v>23.2</v>
      </c>
      <c r="AJ794" s="255" t="str">
        <f t="shared" si="268"/>
        <v>HL1003</v>
      </c>
    </row>
    <row r="795" spans="1:36" s="147" customFormat="1" ht="11.25" customHeight="1" thickBot="1" x14ac:dyDescent="0.25">
      <c r="A795" s="1115">
        <v>1</v>
      </c>
      <c r="B795" s="1004"/>
      <c r="C795" s="266" t="s">
        <v>50</v>
      </c>
      <c r="D795" s="892" t="s">
        <v>1276</v>
      </c>
      <c r="E795" s="256">
        <f>SUM(E791:E794)</f>
        <v>4</v>
      </c>
      <c r="F795" s="240" t="s">
        <v>186</v>
      </c>
      <c r="G795" s="257">
        <v>15</v>
      </c>
      <c r="H795" s="258">
        <v>77</v>
      </c>
      <c r="I795" s="240" t="s">
        <v>1243</v>
      </c>
      <c r="J795" s="317">
        <f>I795/9.81</f>
        <v>389.09276248725786</v>
      </c>
      <c r="K795" s="240" t="s">
        <v>859</v>
      </c>
      <c r="L795" s="240"/>
      <c r="M795" s="257"/>
      <c r="N795" s="239"/>
      <c r="O795" s="259"/>
      <c r="P795" s="259"/>
      <c r="Q795" s="259"/>
      <c r="R795" s="239"/>
      <c r="S795" s="257">
        <f>(S793+S794+S791+S792)/E795</f>
        <v>15.0275</v>
      </c>
      <c r="T795" s="240" t="s">
        <v>61</v>
      </c>
      <c r="U795" s="239" t="s">
        <v>44</v>
      </c>
      <c r="V795" s="239" t="s">
        <v>1289</v>
      </c>
      <c r="W795" s="239"/>
      <c r="X795" s="634">
        <v>1344</v>
      </c>
      <c r="Y795" s="415">
        <v>44533</v>
      </c>
      <c r="Z795" s="416">
        <f>Y795+366</f>
        <v>44899</v>
      </c>
      <c r="AA795" s="416">
        <f t="shared" si="271"/>
        <v>45265</v>
      </c>
      <c r="AB795" s="257">
        <v>2.5</v>
      </c>
      <c r="AC795" s="318"/>
      <c r="AD795" s="261"/>
      <c r="AE795" s="262"/>
      <c r="AF795" s="263"/>
      <c r="AG795" s="263"/>
      <c r="AJ795" s="255" t="str">
        <f t="shared" si="268"/>
        <v>HL1000-1003</v>
      </c>
    </row>
    <row r="796" spans="1:36" s="147" customFormat="1" ht="11.25" customHeight="1" thickBot="1" x14ac:dyDescent="0.25">
      <c r="A796" s="1129"/>
      <c r="B796" s="1004"/>
      <c r="C796" s="320"/>
      <c r="D796" s="905"/>
      <c r="E796" s="245"/>
      <c r="F796" s="241"/>
      <c r="G796" s="246"/>
      <c r="H796" s="245"/>
      <c r="I796" s="241"/>
      <c r="J796" s="242"/>
      <c r="K796" s="241"/>
      <c r="L796" s="241"/>
      <c r="M796" s="246"/>
      <c r="N796" s="238"/>
      <c r="O796" s="248"/>
      <c r="P796" s="248"/>
      <c r="Q796" s="248"/>
      <c r="R796" s="238"/>
      <c r="S796" s="246"/>
      <c r="T796" s="241"/>
      <c r="U796" s="238"/>
      <c r="V796" s="238"/>
      <c r="W796" s="238"/>
      <c r="X796" s="803"/>
      <c r="Y796" s="415"/>
      <c r="Z796" s="416" t="s">
        <v>38</v>
      </c>
      <c r="AA796" s="238"/>
      <c r="AB796" s="246"/>
      <c r="AC796" s="316"/>
      <c r="AD796" s="251"/>
      <c r="AE796" s="252"/>
      <c r="AF796" s="245"/>
      <c r="AG796" s="245"/>
      <c r="AJ796" s="255" t="str">
        <f t="shared" si="268"/>
        <v/>
      </c>
    </row>
    <row r="797" spans="1:36" s="319" customFormat="1" ht="11.25" customHeight="1" thickBot="1" x14ac:dyDescent="0.25">
      <c r="A797" s="1129">
        <v>1</v>
      </c>
      <c r="B797" s="1113">
        <v>309244</v>
      </c>
      <c r="C797" s="320"/>
      <c r="D797" s="916" t="s">
        <v>1290</v>
      </c>
      <c r="E797" s="245">
        <v>1</v>
      </c>
      <c r="F797" s="241" t="s">
        <v>186</v>
      </c>
      <c r="G797" s="246">
        <v>15</v>
      </c>
      <c r="H797" s="245">
        <v>77</v>
      </c>
      <c r="I797" s="241" t="s">
        <v>1243</v>
      </c>
      <c r="J797" s="242">
        <f>I797/9.81</f>
        <v>389.09276248725786</v>
      </c>
      <c r="K797" s="241" t="s">
        <v>859</v>
      </c>
      <c r="L797" s="241"/>
      <c r="M797" s="246"/>
      <c r="N797" s="238"/>
      <c r="O797" s="248"/>
      <c r="P797" s="248"/>
      <c r="Q797" s="248"/>
      <c r="R797" s="238"/>
      <c r="S797" s="246">
        <v>15</v>
      </c>
      <c r="T797" s="241" t="s">
        <v>326</v>
      </c>
      <c r="U797" s="238" t="s">
        <v>44</v>
      </c>
      <c r="V797" s="238" t="s">
        <v>1291</v>
      </c>
      <c r="W797" s="238"/>
      <c r="X797" s="320"/>
      <c r="Y797" s="431">
        <v>43971</v>
      </c>
      <c r="Z797" s="416">
        <f t="shared" ref="Z797:Z801" si="272">Y797+365</f>
        <v>44336</v>
      </c>
      <c r="AA797" s="238"/>
      <c r="AB797" s="246">
        <v>2.5</v>
      </c>
      <c r="AC797" s="316">
        <f>(G797+AB797*2.5)*AG797</f>
        <v>493</v>
      </c>
      <c r="AD797" s="251">
        <v>300</v>
      </c>
      <c r="AE797" s="252">
        <v>1935</v>
      </c>
      <c r="AF797" s="254" t="s">
        <v>1292</v>
      </c>
      <c r="AG797" s="254">
        <v>23.2</v>
      </c>
      <c r="AJ797" s="255" t="str">
        <f t="shared" si="268"/>
        <v>HL996</v>
      </c>
    </row>
    <row r="798" spans="1:36" s="319" customFormat="1" ht="11.25" customHeight="1" thickBot="1" x14ac:dyDescent="0.25">
      <c r="A798" s="1129">
        <v>1</v>
      </c>
      <c r="B798" s="1113">
        <v>309244</v>
      </c>
      <c r="C798" s="320"/>
      <c r="D798" s="916" t="s">
        <v>1290</v>
      </c>
      <c r="E798" s="245">
        <v>1</v>
      </c>
      <c r="F798" s="241" t="s">
        <v>186</v>
      </c>
      <c r="G798" s="246">
        <v>15</v>
      </c>
      <c r="H798" s="245">
        <v>77</v>
      </c>
      <c r="I798" s="241" t="s">
        <v>1243</v>
      </c>
      <c r="J798" s="242">
        <f>I798/9.81</f>
        <v>389.09276248725786</v>
      </c>
      <c r="K798" s="241" t="s">
        <v>859</v>
      </c>
      <c r="L798" s="241"/>
      <c r="M798" s="246"/>
      <c r="N798" s="238"/>
      <c r="O798" s="248"/>
      <c r="P798" s="248"/>
      <c r="Q798" s="248"/>
      <c r="R798" s="238"/>
      <c r="S798" s="246">
        <v>15</v>
      </c>
      <c r="T798" s="241" t="s">
        <v>326</v>
      </c>
      <c r="U798" s="238" t="s">
        <v>44</v>
      </c>
      <c r="V798" s="238" t="s">
        <v>1293</v>
      </c>
      <c r="W798" s="238"/>
      <c r="X798" s="320"/>
      <c r="Y798" s="431">
        <v>43971</v>
      </c>
      <c r="Z798" s="416">
        <f t="shared" si="272"/>
        <v>44336</v>
      </c>
      <c r="AA798" s="238"/>
      <c r="AB798" s="246">
        <v>2.5</v>
      </c>
      <c r="AC798" s="316">
        <f>(G798+AB798*2.5)*AG798</f>
        <v>493</v>
      </c>
      <c r="AD798" s="251">
        <v>300</v>
      </c>
      <c r="AE798" s="252">
        <v>1935</v>
      </c>
      <c r="AF798" s="254" t="s">
        <v>1294</v>
      </c>
      <c r="AG798" s="254">
        <v>23.2</v>
      </c>
      <c r="AJ798" s="255" t="str">
        <f t="shared" si="268"/>
        <v>HL997</v>
      </c>
    </row>
    <row r="799" spans="1:36" s="319" customFormat="1" ht="11.25" customHeight="1" thickBot="1" x14ac:dyDescent="0.25">
      <c r="A799" s="1129">
        <v>1</v>
      </c>
      <c r="B799" s="1113">
        <v>309244</v>
      </c>
      <c r="C799" s="320"/>
      <c r="D799" s="916" t="s">
        <v>1290</v>
      </c>
      <c r="E799" s="245">
        <v>1</v>
      </c>
      <c r="F799" s="241" t="s">
        <v>186</v>
      </c>
      <c r="G799" s="246">
        <v>15</v>
      </c>
      <c r="H799" s="245">
        <v>77</v>
      </c>
      <c r="I799" s="241" t="s">
        <v>1243</v>
      </c>
      <c r="J799" s="242">
        <f>I799/9.81</f>
        <v>389.09276248725786</v>
      </c>
      <c r="K799" s="241" t="s">
        <v>859</v>
      </c>
      <c r="L799" s="241"/>
      <c r="M799" s="246"/>
      <c r="N799" s="238"/>
      <c r="O799" s="248"/>
      <c r="P799" s="248"/>
      <c r="Q799" s="248"/>
      <c r="R799" s="238"/>
      <c r="S799" s="246">
        <v>15.02</v>
      </c>
      <c r="T799" s="241" t="s">
        <v>326</v>
      </c>
      <c r="U799" s="238" t="s">
        <v>44</v>
      </c>
      <c r="V799" s="238" t="s">
        <v>1295</v>
      </c>
      <c r="W799" s="238"/>
      <c r="X799" s="320"/>
      <c r="Y799" s="431">
        <v>43971</v>
      </c>
      <c r="Z799" s="416">
        <f t="shared" si="272"/>
        <v>44336</v>
      </c>
      <c r="AA799" s="238"/>
      <c r="AB799" s="246">
        <v>2.5</v>
      </c>
      <c r="AC799" s="316">
        <f>(G799+AB799*2.5)*AG799</f>
        <v>493</v>
      </c>
      <c r="AD799" s="251">
        <v>300</v>
      </c>
      <c r="AE799" s="252">
        <v>1935</v>
      </c>
      <c r="AF799" s="254" t="s">
        <v>1296</v>
      </c>
      <c r="AG799" s="254">
        <v>23.2</v>
      </c>
      <c r="AJ799" s="255" t="str">
        <f t="shared" si="268"/>
        <v>HL998</v>
      </c>
    </row>
    <row r="800" spans="1:36" s="319" customFormat="1" ht="11.25" customHeight="1" thickBot="1" x14ac:dyDescent="0.25">
      <c r="A800" s="1129">
        <v>1</v>
      </c>
      <c r="B800" s="1113">
        <v>309244</v>
      </c>
      <c r="C800" s="320"/>
      <c r="D800" s="916" t="s">
        <v>1290</v>
      </c>
      <c r="E800" s="245">
        <v>1</v>
      </c>
      <c r="F800" s="241" t="s">
        <v>186</v>
      </c>
      <c r="G800" s="246">
        <v>15</v>
      </c>
      <c r="H800" s="245">
        <v>77</v>
      </c>
      <c r="I800" s="241" t="s">
        <v>1243</v>
      </c>
      <c r="J800" s="242">
        <f>I800/9.81</f>
        <v>389.09276248725786</v>
      </c>
      <c r="K800" s="241" t="s">
        <v>859</v>
      </c>
      <c r="L800" s="241"/>
      <c r="M800" s="246"/>
      <c r="N800" s="238"/>
      <c r="O800" s="248"/>
      <c r="P800" s="248"/>
      <c r="Q800" s="248"/>
      <c r="R800" s="238"/>
      <c r="S800" s="246">
        <v>15.04</v>
      </c>
      <c r="T800" s="241" t="s">
        <v>326</v>
      </c>
      <c r="U800" s="238" t="s">
        <v>44</v>
      </c>
      <c r="V800" s="238" t="s">
        <v>1297</v>
      </c>
      <c r="W800" s="238"/>
      <c r="X800" s="320"/>
      <c r="Y800" s="431">
        <v>43971</v>
      </c>
      <c r="Z800" s="416">
        <f t="shared" si="272"/>
        <v>44336</v>
      </c>
      <c r="AA800" s="238"/>
      <c r="AB800" s="246">
        <v>2.5</v>
      </c>
      <c r="AC800" s="316">
        <f>(G800+AB800*2.5)*AG800</f>
        <v>493</v>
      </c>
      <c r="AD800" s="251">
        <v>300</v>
      </c>
      <c r="AE800" s="252">
        <v>1935</v>
      </c>
      <c r="AF800" s="254" t="s">
        <v>1298</v>
      </c>
      <c r="AG800" s="254">
        <v>23.2</v>
      </c>
      <c r="AJ800" s="255" t="str">
        <f t="shared" si="268"/>
        <v>HL999</v>
      </c>
    </row>
    <row r="801" spans="1:36" s="147" customFormat="1" ht="11.25" customHeight="1" thickBot="1" x14ac:dyDescent="0.25">
      <c r="A801" s="1129">
        <v>1</v>
      </c>
      <c r="B801" s="1113">
        <v>309244</v>
      </c>
      <c r="C801" s="266" t="s">
        <v>50</v>
      </c>
      <c r="D801" s="892" t="s">
        <v>1290</v>
      </c>
      <c r="E801" s="256">
        <f>SUM(E797:E800)</f>
        <v>4</v>
      </c>
      <c r="F801" s="240" t="s">
        <v>186</v>
      </c>
      <c r="G801" s="257">
        <v>15</v>
      </c>
      <c r="H801" s="258">
        <v>77</v>
      </c>
      <c r="I801" s="240" t="s">
        <v>1243</v>
      </c>
      <c r="J801" s="317">
        <f>I801/9.81</f>
        <v>389.09276248725786</v>
      </c>
      <c r="K801" s="240" t="s">
        <v>859</v>
      </c>
      <c r="L801" s="240"/>
      <c r="M801" s="257"/>
      <c r="N801" s="239"/>
      <c r="O801" s="259"/>
      <c r="P801" s="259"/>
      <c r="Q801" s="259"/>
      <c r="R801" s="239"/>
      <c r="S801" s="257">
        <f>(S799+S800+S797+S798)/E801</f>
        <v>15.015000000000001</v>
      </c>
      <c r="T801" s="240" t="s">
        <v>326</v>
      </c>
      <c r="U801" s="239" t="s">
        <v>44</v>
      </c>
      <c r="V801" s="239" t="s">
        <v>1299</v>
      </c>
      <c r="W801" s="239"/>
      <c r="X801" s="634">
        <v>1343</v>
      </c>
      <c r="Y801" s="431">
        <v>43971</v>
      </c>
      <c r="Z801" s="416">
        <f t="shared" si="272"/>
        <v>44336</v>
      </c>
      <c r="AA801" s="239"/>
      <c r="AB801" s="257">
        <v>2.5</v>
      </c>
      <c r="AC801" s="318"/>
      <c r="AD801" s="261"/>
      <c r="AE801" s="262"/>
      <c r="AF801" s="263"/>
      <c r="AG801" s="263"/>
      <c r="AJ801" s="255" t="str">
        <f t="shared" si="268"/>
        <v>HL996-999</v>
      </c>
    </row>
    <row r="802" spans="1:36" s="147" customFormat="1" ht="11.25" customHeight="1" thickBot="1" x14ac:dyDescent="0.25">
      <c r="A802" s="1129"/>
      <c r="B802" s="1004"/>
      <c r="C802" s="320"/>
      <c r="D802" s="905"/>
      <c r="E802" s="324"/>
      <c r="F802" s="241"/>
      <c r="G802" s="246"/>
      <c r="H802" s="245"/>
      <c r="I802" s="241"/>
      <c r="J802" s="242"/>
      <c r="K802" s="241"/>
      <c r="L802" s="241"/>
      <c r="M802" s="246"/>
      <c r="N802" s="238"/>
      <c r="O802" s="248"/>
      <c r="P802" s="248"/>
      <c r="Q802" s="248"/>
      <c r="R802" s="238"/>
      <c r="S802" s="246"/>
      <c r="T802" s="241"/>
      <c r="U802" s="238"/>
      <c r="V802" s="238"/>
      <c r="W802" s="238"/>
      <c r="X802" s="804"/>
      <c r="Y802" s="415"/>
      <c r="Z802" s="416" t="s">
        <v>38</v>
      </c>
      <c r="AA802" s="238"/>
      <c r="AB802" s="246"/>
      <c r="AC802" s="316"/>
      <c r="AD802" s="251"/>
      <c r="AE802" s="252"/>
      <c r="AF802" s="254"/>
      <c r="AG802" s="254"/>
      <c r="AJ802" s="255"/>
    </row>
    <row r="803" spans="1:36" s="319" customFormat="1" ht="11.25" customHeight="1" thickBot="1" x14ac:dyDescent="0.25">
      <c r="A803" s="1129">
        <v>1</v>
      </c>
      <c r="B803" s="1113">
        <v>308833</v>
      </c>
      <c r="C803" s="320"/>
      <c r="D803" s="916" t="s">
        <v>1300</v>
      </c>
      <c r="E803" s="326">
        <v>1</v>
      </c>
      <c r="F803" s="265" t="s">
        <v>186</v>
      </c>
      <c r="G803" s="327">
        <v>10</v>
      </c>
      <c r="H803" s="326">
        <v>77</v>
      </c>
      <c r="I803" s="265" t="s">
        <v>1203</v>
      </c>
      <c r="J803" s="242">
        <f>I803/9.81</f>
        <v>424.97451580020385</v>
      </c>
      <c r="K803" s="265" t="s">
        <v>1211</v>
      </c>
      <c r="L803" s="265"/>
      <c r="M803" s="327"/>
      <c r="N803" s="320"/>
      <c r="O803" s="328"/>
      <c r="P803" s="328"/>
      <c r="Q803" s="328"/>
      <c r="R803" s="320"/>
      <c r="S803" s="327">
        <v>10.02</v>
      </c>
      <c r="T803" s="265" t="s">
        <v>326</v>
      </c>
      <c r="U803" s="320" t="s">
        <v>44</v>
      </c>
      <c r="V803" s="320" t="s">
        <v>1301</v>
      </c>
      <c r="W803" s="320"/>
      <c r="X803" s="320"/>
      <c r="Y803" s="431">
        <v>43971</v>
      </c>
      <c r="Z803" s="416">
        <f t="shared" ref="Z803:Z807" si="273">Y803+365</f>
        <v>44336</v>
      </c>
      <c r="AA803" s="320"/>
      <c r="AB803" s="327">
        <v>2.5</v>
      </c>
      <c r="AC803" s="316">
        <f>(G803+AB803*2.5)*AG803</f>
        <v>377</v>
      </c>
      <c r="AD803" s="329">
        <v>287.5</v>
      </c>
      <c r="AE803" s="302">
        <v>1739</v>
      </c>
      <c r="AF803" s="339" t="s">
        <v>1302</v>
      </c>
      <c r="AG803" s="339">
        <v>23.2</v>
      </c>
      <c r="AJ803" s="255" t="str">
        <f t="shared" si="268"/>
        <v>HL1218</v>
      </c>
    </row>
    <row r="804" spans="1:36" s="319" customFormat="1" ht="11.25" customHeight="1" thickBot="1" x14ac:dyDescent="0.25">
      <c r="A804" s="1129">
        <v>1</v>
      </c>
      <c r="B804" s="1113">
        <v>308833</v>
      </c>
      <c r="C804" s="320"/>
      <c r="D804" s="916" t="s">
        <v>1300</v>
      </c>
      <c r="E804" s="326">
        <v>1</v>
      </c>
      <c r="F804" s="265" t="s">
        <v>186</v>
      </c>
      <c r="G804" s="327">
        <v>10</v>
      </c>
      <c r="H804" s="326">
        <v>77</v>
      </c>
      <c r="I804" s="265" t="s">
        <v>1203</v>
      </c>
      <c r="J804" s="242">
        <f>I804/9.81</f>
        <v>424.97451580020385</v>
      </c>
      <c r="K804" s="265" t="s">
        <v>1211</v>
      </c>
      <c r="L804" s="265"/>
      <c r="M804" s="327"/>
      <c r="N804" s="320"/>
      <c r="O804" s="328"/>
      <c r="P804" s="328"/>
      <c r="Q804" s="328"/>
      <c r="R804" s="320"/>
      <c r="S804" s="327">
        <v>10</v>
      </c>
      <c r="T804" s="265" t="s">
        <v>326</v>
      </c>
      <c r="U804" s="320" t="s">
        <v>44</v>
      </c>
      <c r="V804" s="320" t="s">
        <v>1303</v>
      </c>
      <c r="W804" s="320"/>
      <c r="X804" s="320"/>
      <c r="Y804" s="431">
        <v>43971</v>
      </c>
      <c r="Z804" s="416">
        <f t="shared" si="273"/>
        <v>44336</v>
      </c>
      <c r="AA804" s="320"/>
      <c r="AB804" s="327">
        <v>2.5</v>
      </c>
      <c r="AC804" s="316">
        <f>(G804+AB804*2.5)*AG804</f>
        <v>377</v>
      </c>
      <c r="AD804" s="329">
        <v>287.5</v>
      </c>
      <c r="AE804" s="302">
        <v>1739</v>
      </c>
      <c r="AF804" s="339" t="s">
        <v>1304</v>
      </c>
      <c r="AG804" s="339">
        <v>23.2</v>
      </c>
      <c r="AJ804" s="255" t="str">
        <f t="shared" si="268"/>
        <v>HL1219</v>
      </c>
    </row>
    <row r="805" spans="1:36" s="319" customFormat="1" ht="11.25" customHeight="1" thickBot="1" x14ac:dyDescent="0.25">
      <c r="A805" s="1129">
        <v>1</v>
      </c>
      <c r="B805" s="1113">
        <v>308833</v>
      </c>
      <c r="C805" s="320"/>
      <c r="D805" s="916" t="s">
        <v>1300</v>
      </c>
      <c r="E805" s="326">
        <v>1</v>
      </c>
      <c r="F805" s="265" t="s">
        <v>186</v>
      </c>
      <c r="G805" s="327">
        <v>10</v>
      </c>
      <c r="H805" s="326">
        <v>77</v>
      </c>
      <c r="I805" s="265" t="s">
        <v>1203</v>
      </c>
      <c r="J805" s="242">
        <f>I805/9.81</f>
        <v>424.97451580020385</v>
      </c>
      <c r="K805" s="265" t="s">
        <v>1211</v>
      </c>
      <c r="L805" s="265"/>
      <c r="M805" s="327"/>
      <c r="N805" s="320"/>
      <c r="O805" s="328"/>
      <c r="P805" s="328"/>
      <c r="Q805" s="328"/>
      <c r="R805" s="320"/>
      <c r="S805" s="327">
        <v>9.99</v>
      </c>
      <c r="T805" s="265" t="s">
        <v>326</v>
      </c>
      <c r="U805" s="320" t="s">
        <v>44</v>
      </c>
      <c r="V805" s="320" t="s">
        <v>1305</v>
      </c>
      <c r="W805" s="320"/>
      <c r="X805" s="320"/>
      <c r="Y805" s="431">
        <v>43971</v>
      </c>
      <c r="Z805" s="416">
        <f t="shared" si="273"/>
        <v>44336</v>
      </c>
      <c r="AA805" s="320"/>
      <c r="AB805" s="327">
        <v>2.5</v>
      </c>
      <c r="AC805" s="316">
        <f>(G805+AB805*2.5)*AG805</f>
        <v>377</v>
      </c>
      <c r="AD805" s="329">
        <v>287.5</v>
      </c>
      <c r="AE805" s="302">
        <v>1739</v>
      </c>
      <c r="AF805" s="339" t="s">
        <v>1306</v>
      </c>
      <c r="AG805" s="339">
        <v>23.2</v>
      </c>
      <c r="AJ805" s="255" t="str">
        <f t="shared" si="268"/>
        <v>HL1220</v>
      </c>
    </row>
    <row r="806" spans="1:36" s="319" customFormat="1" ht="11.25" customHeight="1" thickBot="1" x14ac:dyDescent="0.25">
      <c r="A806" s="1129">
        <v>1</v>
      </c>
      <c r="B806" s="1113">
        <v>308833</v>
      </c>
      <c r="C806" s="320"/>
      <c r="D806" s="916" t="s">
        <v>1300</v>
      </c>
      <c r="E806" s="326">
        <v>1</v>
      </c>
      <c r="F806" s="265" t="s">
        <v>186</v>
      </c>
      <c r="G806" s="327">
        <v>10</v>
      </c>
      <c r="H806" s="326">
        <v>77</v>
      </c>
      <c r="I806" s="265" t="s">
        <v>1203</v>
      </c>
      <c r="J806" s="242">
        <f>I806/9.81</f>
        <v>424.97451580020385</v>
      </c>
      <c r="K806" s="265" t="s">
        <v>1211</v>
      </c>
      <c r="L806" s="265"/>
      <c r="M806" s="327"/>
      <c r="N806" s="320"/>
      <c r="O806" s="328"/>
      <c r="P806" s="328"/>
      <c r="Q806" s="328"/>
      <c r="R806" s="320"/>
      <c r="S806" s="327">
        <v>10</v>
      </c>
      <c r="T806" s="265" t="s">
        <v>326</v>
      </c>
      <c r="U806" s="320" t="s">
        <v>44</v>
      </c>
      <c r="V806" s="320" t="s">
        <v>1307</v>
      </c>
      <c r="W806" s="320"/>
      <c r="X806" s="320"/>
      <c r="Y806" s="431">
        <v>43971</v>
      </c>
      <c r="Z806" s="416">
        <f t="shared" si="273"/>
        <v>44336</v>
      </c>
      <c r="AA806" s="320"/>
      <c r="AB806" s="327">
        <v>2.5</v>
      </c>
      <c r="AC806" s="316">
        <f>(G806+AB806*2.5)*AG806</f>
        <v>377</v>
      </c>
      <c r="AD806" s="329">
        <v>287.5</v>
      </c>
      <c r="AE806" s="302">
        <v>1739</v>
      </c>
      <c r="AF806" s="339" t="s">
        <v>1308</v>
      </c>
      <c r="AG806" s="339">
        <v>23.2</v>
      </c>
      <c r="AJ806" s="255" t="str">
        <f t="shared" si="268"/>
        <v>HL1221</v>
      </c>
    </row>
    <row r="807" spans="1:36" s="147" customFormat="1" ht="11.25" customHeight="1" thickBot="1" x14ac:dyDescent="0.25">
      <c r="A807" s="1129">
        <v>1</v>
      </c>
      <c r="B807" s="1113">
        <v>308833</v>
      </c>
      <c r="C807" s="266" t="s">
        <v>50</v>
      </c>
      <c r="D807" s="892" t="s">
        <v>1300</v>
      </c>
      <c r="E807" s="256">
        <f>SUM(E803:E806)</f>
        <v>4</v>
      </c>
      <c r="F807" s="240" t="s">
        <v>186</v>
      </c>
      <c r="G807" s="257">
        <v>10</v>
      </c>
      <c r="H807" s="258">
        <v>77</v>
      </c>
      <c r="I807" s="240" t="s">
        <v>1203</v>
      </c>
      <c r="J807" s="317">
        <f>I807/9.81</f>
        <v>424.97451580020385</v>
      </c>
      <c r="K807" s="240" t="s">
        <v>1211</v>
      </c>
      <c r="L807" s="240"/>
      <c r="M807" s="257"/>
      <c r="N807" s="239"/>
      <c r="O807" s="259"/>
      <c r="P807" s="259"/>
      <c r="Q807" s="259"/>
      <c r="R807" s="239"/>
      <c r="S807" s="257">
        <f>SUBTOTAL(9,S803:S806)/E807</f>
        <v>10.0025</v>
      </c>
      <c r="T807" s="240" t="s">
        <v>326</v>
      </c>
      <c r="U807" s="239" t="s">
        <v>44</v>
      </c>
      <c r="V807" s="239" t="s">
        <v>1309</v>
      </c>
      <c r="W807" s="239"/>
      <c r="X807" s="634" t="s">
        <v>1300</v>
      </c>
      <c r="Y807" s="431">
        <v>43971</v>
      </c>
      <c r="Z807" s="416">
        <f t="shared" si="273"/>
        <v>44336</v>
      </c>
      <c r="AA807" s="239"/>
      <c r="AB807" s="257">
        <v>2.5</v>
      </c>
      <c r="AC807" s="318"/>
      <c r="AD807" s="261"/>
      <c r="AE807" s="262"/>
      <c r="AF807" s="263"/>
      <c r="AG807" s="263"/>
      <c r="AJ807" s="255" t="str">
        <f t="shared" si="268"/>
        <v>HL1218-1221</v>
      </c>
    </row>
    <row r="808" spans="1:36" s="147" customFormat="1" ht="11.25" customHeight="1" thickBot="1" x14ac:dyDescent="0.25">
      <c r="A808" s="1129"/>
      <c r="B808" s="1112"/>
      <c r="C808" s="320"/>
      <c r="D808" s="905"/>
      <c r="E808" s="245"/>
      <c r="F808" s="241"/>
      <c r="G808" s="246"/>
      <c r="H808" s="245"/>
      <c r="I808" s="241"/>
      <c r="J808" s="242"/>
      <c r="K808" s="241"/>
      <c r="L808" s="241"/>
      <c r="M808" s="246"/>
      <c r="N808" s="238"/>
      <c r="O808" s="248"/>
      <c r="P808" s="248"/>
      <c r="Q808" s="248"/>
      <c r="R808" s="238"/>
      <c r="S808" s="246"/>
      <c r="T808" s="241"/>
      <c r="U808" s="238"/>
      <c r="V808" s="238"/>
      <c r="W808" s="238"/>
      <c r="X808" s="803"/>
      <c r="Y808" s="415"/>
      <c r="Z808" s="416" t="s">
        <v>38</v>
      </c>
      <c r="AA808" s="238"/>
      <c r="AB808" s="246"/>
      <c r="AC808" s="316"/>
      <c r="AD808" s="251"/>
      <c r="AE808" s="252"/>
      <c r="AF808" s="245"/>
      <c r="AG808" s="245"/>
      <c r="AJ808" s="255" t="str">
        <f t="shared" si="268"/>
        <v/>
      </c>
    </row>
    <row r="809" spans="1:36" s="319" customFormat="1" ht="11.25" customHeight="1" thickBot="1" x14ac:dyDescent="0.25">
      <c r="A809" s="1129">
        <v>1</v>
      </c>
      <c r="B809" s="1113">
        <v>308111</v>
      </c>
      <c r="C809" s="320"/>
      <c r="D809" s="916" t="s">
        <v>1310</v>
      </c>
      <c r="E809" s="245">
        <v>1</v>
      </c>
      <c r="F809" s="241" t="s">
        <v>186</v>
      </c>
      <c r="G809" s="246">
        <v>10</v>
      </c>
      <c r="H809" s="245">
        <v>77</v>
      </c>
      <c r="I809" s="241" t="s">
        <v>1203</v>
      </c>
      <c r="J809" s="242">
        <f>I809/9.81</f>
        <v>424.97451580020385</v>
      </c>
      <c r="K809" s="241" t="s">
        <v>1211</v>
      </c>
      <c r="L809" s="241"/>
      <c r="M809" s="246"/>
      <c r="N809" s="238"/>
      <c r="O809" s="248"/>
      <c r="P809" s="248"/>
      <c r="Q809" s="248"/>
      <c r="R809" s="238"/>
      <c r="S809" s="246">
        <v>9.98</v>
      </c>
      <c r="T809" s="241" t="s">
        <v>811</v>
      </c>
      <c r="U809" s="238" t="s">
        <v>44</v>
      </c>
      <c r="V809" s="238" t="s">
        <v>1311</v>
      </c>
      <c r="W809" s="238"/>
      <c r="X809" s="320"/>
      <c r="Y809" s="415">
        <v>42438</v>
      </c>
      <c r="Z809" s="416">
        <f>Y809+365</f>
        <v>42803</v>
      </c>
      <c r="AA809" s="238"/>
      <c r="AB809" s="246">
        <v>2.5</v>
      </c>
      <c r="AC809" s="316">
        <f>(G809+AB809*2.5)*AG809</f>
        <v>377</v>
      </c>
      <c r="AD809" s="251">
        <v>300</v>
      </c>
      <c r="AE809" s="252">
        <v>1704</v>
      </c>
      <c r="AF809" s="254" t="s">
        <v>1312</v>
      </c>
      <c r="AG809" s="254">
        <v>23.2</v>
      </c>
      <c r="AJ809" s="255" t="str">
        <f t="shared" si="268"/>
        <v>HL1048</v>
      </c>
    </row>
    <row r="810" spans="1:36" s="319" customFormat="1" ht="11.25" customHeight="1" thickBot="1" x14ac:dyDescent="0.25">
      <c r="A810" s="1129">
        <v>1</v>
      </c>
      <c r="B810" s="1113">
        <v>308111</v>
      </c>
      <c r="C810" s="320"/>
      <c r="D810" s="916" t="s">
        <v>1310</v>
      </c>
      <c r="E810" s="245">
        <v>1</v>
      </c>
      <c r="F810" s="241" t="s">
        <v>186</v>
      </c>
      <c r="G810" s="246">
        <v>10</v>
      </c>
      <c r="H810" s="245">
        <v>77</v>
      </c>
      <c r="I810" s="241" t="s">
        <v>1203</v>
      </c>
      <c r="J810" s="242">
        <f>I810/9.81</f>
        <v>424.97451580020385</v>
      </c>
      <c r="K810" s="241" t="s">
        <v>1211</v>
      </c>
      <c r="L810" s="241"/>
      <c r="M810" s="246"/>
      <c r="N810" s="238"/>
      <c r="O810" s="248"/>
      <c r="P810" s="248"/>
      <c r="Q810" s="248"/>
      <c r="R810" s="238"/>
      <c r="S810" s="246">
        <v>9.99</v>
      </c>
      <c r="T810" s="241" t="s">
        <v>811</v>
      </c>
      <c r="U810" s="238" t="s">
        <v>44</v>
      </c>
      <c r="V810" s="238" t="s">
        <v>1313</v>
      </c>
      <c r="W810" s="238"/>
      <c r="X810" s="320"/>
      <c r="Y810" s="415">
        <v>42438</v>
      </c>
      <c r="Z810" s="416">
        <f>Y810+365</f>
        <v>42803</v>
      </c>
      <c r="AA810" s="238"/>
      <c r="AB810" s="246">
        <v>2.5</v>
      </c>
      <c r="AC810" s="316">
        <f>(G810+AB810*2.5)*AG810</f>
        <v>377</v>
      </c>
      <c r="AD810" s="251">
        <v>300</v>
      </c>
      <c r="AE810" s="252">
        <v>1704</v>
      </c>
      <c r="AF810" s="254" t="s">
        <v>1314</v>
      </c>
      <c r="AG810" s="254">
        <v>23.2</v>
      </c>
      <c r="AJ810" s="255" t="str">
        <f t="shared" si="268"/>
        <v>HL1049</v>
      </c>
    </row>
    <row r="811" spans="1:36" s="319" customFormat="1" ht="11.25" customHeight="1" thickBot="1" x14ac:dyDescent="0.25">
      <c r="A811" s="1129">
        <v>1</v>
      </c>
      <c r="B811" s="1113">
        <v>308111</v>
      </c>
      <c r="C811" s="320"/>
      <c r="D811" s="916" t="s">
        <v>1310</v>
      </c>
      <c r="E811" s="245">
        <v>1</v>
      </c>
      <c r="F811" s="241" t="s">
        <v>186</v>
      </c>
      <c r="G811" s="246">
        <v>10</v>
      </c>
      <c r="H811" s="245">
        <v>77</v>
      </c>
      <c r="I811" s="241" t="s">
        <v>1203</v>
      </c>
      <c r="J811" s="242">
        <f>I811/9.81</f>
        <v>424.97451580020385</v>
      </c>
      <c r="K811" s="241" t="s">
        <v>1211</v>
      </c>
      <c r="L811" s="241"/>
      <c r="M811" s="246"/>
      <c r="N811" s="238"/>
      <c r="O811" s="248"/>
      <c r="P811" s="248"/>
      <c r="Q811" s="248"/>
      <c r="R811" s="238"/>
      <c r="S811" s="246">
        <v>9.98</v>
      </c>
      <c r="T811" s="241" t="s">
        <v>811</v>
      </c>
      <c r="U811" s="238" t="s">
        <v>44</v>
      </c>
      <c r="V811" s="238" t="s">
        <v>1315</v>
      </c>
      <c r="W811" s="238"/>
      <c r="X811" s="320"/>
      <c r="Y811" s="415">
        <v>42438</v>
      </c>
      <c r="Z811" s="416">
        <f>Y811+365</f>
        <v>42803</v>
      </c>
      <c r="AA811" s="238"/>
      <c r="AB811" s="246">
        <v>2.5</v>
      </c>
      <c r="AC811" s="316">
        <f>(G811+AB811*2.5)*AG811</f>
        <v>377</v>
      </c>
      <c r="AD811" s="251">
        <v>300</v>
      </c>
      <c r="AE811" s="252">
        <v>1704</v>
      </c>
      <c r="AF811" s="254" t="s">
        <v>1316</v>
      </c>
      <c r="AG811" s="254">
        <v>23.2</v>
      </c>
      <c r="AJ811" s="255" t="str">
        <f t="shared" si="268"/>
        <v>HL1050</v>
      </c>
    </row>
    <row r="812" spans="1:36" s="319" customFormat="1" ht="11.25" customHeight="1" thickBot="1" x14ac:dyDescent="0.25">
      <c r="A812" s="1129">
        <v>1</v>
      </c>
      <c r="B812" s="1113">
        <v>308111</v>
      </c>
      <c r="C812" s="320"/>
      <c r="D812" s="916" t="s">
        <v>1310</v>
      </c>
      <c r="E812" s="245">
        <v>1</v>
      </c>
      <c r="F812" s="241" t="s">
        <v>186</v>
      </c>
      <c r="G812" s="246">
        <v>10</v>
      </c>
      <c r="H812" s="245">
        <v>77</v>
      </c>
      <c r="I812" s="241" t="s">
        <v>1203</v>
      </c>
      <c r="J812" s="242">
        <f>I812/9.81</f>
        <v>424.97451580020385</v>
      </c>
      <c r="K812" s="241" t="s">
        <v>1211</v>
      </c>
      <c r="L812" s="241"/>
      <c r="M812" s="246"/>
      <c r="N812" s="238"/>
      <c r="O812" s="248"/>
      <c r="P812" s="248"/>
      <c r="Q812" s="248"/>
      <c r="R812" s="238"/>
      <c r="S812" s="246">
        <v>9.9600000000000009</v>
      </c>
      <c r="T812" s="241" t="s">
        <v>811</v>
      </c>
      <c r="U812" s="238" t="s">
        <v>44</v>
      </c>
      <c r="V812" s="238" t="s">
        <v>1317</v>
      </c>
      <c r="W812" s="238"/>
      <c r="X812" s="320"/>
      <c r="Y812" s="415">
        <v>42438</v>
      </c>
      <c r="Z812" s="416">
        <f>Y812+365</f>
        <v>42803</v>
      </c>
      <c r="AA812" s="238"/>
      <c r="AB812" s="246">
        <v>2.5</v>
      </c>
      <c r="AC812" s="316">
        <f>(G812+AB812*2.5)*AG812</f>
        <v>377</v>
      </c>
      <c r="AD812" s="251">
        <v>300</v>
      </c>
      <c r="AE812" s="252">
        <v>1704</v>
      </c>
      <c r="AF812" s="254" t="s">
        <v>1318</v>
      </c>
      <c r="AG812" s="254">
        <v>23.2</v>
      </c>
      <c r="AJ812" s="255" t="str">
        <f t="shared" si="268"/>
        <v>HL1051</v>
      </c>
    </row>
    <row r="813" spans="1:36" s="147" customFormat="1" ht="11.25" customHeight="1" thickBot="1" x14ac:dyDescent="0.25">
      <c r="A813" s="1129">
        <v>1</v>
      </c>
      <c r="B813" s="1113">
        <v>308111</v>
      </c>
      <c r="C813" s="266" t="s">
        <v>50</v>
      </c>
      <c r="D813" s="892" t="s">
        <v>1310</v>
      </c>
      <c r="E813" s="256">
        <f>SUM(E809:E812)</f>
        <v>4</v>
      </c>
      <c r="F813" s="240" t="s">
        <v>186</v>
      </c>
      <c r="G813" s="257">
        <v>10</v>
      </c>
      <c r="H813" s="258">
        <v>77</v>
      </c>
      <c r="I813" s="240" t="s">
        <v>1203</v>
      </c>
      <c r="J813" s="317">
        <f>I813/9.81</f>
        <v>424.97451580020385</v>
      </c>
      <c r="K813" s="240" t="s">
        <v>1211</v>
      </c>
      <c r="L813" s="240"/>
      <c r="M813" s="257"/>
      <c r="N813" s="239"/>
      <c r="O813" s="259"/>
      <c r="P813" s="259"/>
      <c r="Q813" s="259"/>
      <c r="R813" s="239"/>
      <c r="S813" s="257">
        <f>(S811+S812+S809+S810)/E813</f>
        <v>9.9775000000000009</v>
      </c>
      <c r="T813" s="240" t="s">
        <v>811</v>
      </c>
      <c r="U813" s="239" t="s">
        <v>44</v>
      </c>
      <c r="V813" s="239" t="s">
        <v>1319</v>
      </c>
      <c r="W813" s="239"/>
      <c r="X813" s="634">
        <v>1355</v>
      </c>
      <c r="Y813" s="415">
        <v>42438</v>
      </c>
      <c r="Z813" s="416">
        <f>Y813+365</f>
        <v>42803</v>
      </c>
      <c r="AA813" s="239"/>
      <c r="AB813" s="257">
        <v>2.5</v>
      </c>
      <c r="AC813" s="318"/>
      <c r="AD813" s="261"/>
      <c r="AE813" s="262"/>
      <c r="AF813" s="263"/>
      <c r="AG813" s="263"/>
      <c r="AJ813" s="255" t="str">
        <f t="shared" si="268"/>
        <v>HL1048-1051</v>
      </c>
    </row>
    <row r="814" spans="1:36" ht="11.25" customHeight="1" thickBot="1" x14ac:dyDescent="0.25">
      <c r="A814" s="1129"/>
      <c r="B814" s="995"/>
      <c r="J814" s="242"/>
      <c r="T814" s="249"/>
      <c r="Y814" s="420"/>
      <c r="Z814" s="416" t="s">
        <v>38</v>
      </c>
      <c r="AA814" s="280"/>
      <c r="AC814" s="316"/>
      <c r="AE814" s="252"/>
      <c r="AF814" s="334"/>
      <c r="AG814" s="334"/>
      <c r="AJ814" s="255" t="str">
        <f t="shared" si="268"/>
        <v/>
      </c>
    </row>
    <row r="815" spans="1:36" s="319" customFormat="1" ht="11.25" customHeight="1" thickBot="1" x14ac:dyDescent="0.25">
      <c r="A815" s="1115">
        <v>1</v>
      </c>
      <c r="B815" s="1044">
        <v>289987</v>
      </c>
      <c r="C815" s="320"/>
      <c r="D815" s="916" t="s">
        <v>1320</v>
      </c>
      <c r="E815" s="245">
        <v>1</v>
      </c>
      <c r="F815" s="241" t="s">
        <v>186</v>
      </c>
      <c r="G815" s="246">
        <v>10</v>
      </c>
      <c r="H815" s="245">
        <v>77</v>
      </c>
      <c r="I815" s="241" t="s">
        <v>1243</v>
      </c>
      <c r="J815" s="242">
        <f>I815/9.81</f>
        <v>389.09276248725786</v>
      </c>
      <c r="K815" s="241" t="s">
        <v>859</v>
      </c>
      <c r="L815" s="241"/>
      <c r="M815" s="246"/>
      <c r="N815" s="238"/>
      <c r="O815" s="248"/>
      <c r="P815" s="248"/>
      <c r="Q815" s="248"/>
      <c r="R815" s="238"/>
      <c r="S815" s="246">
        <v>10.01</v>
      </c>
      <c r="T815" s="241" t="s">
        <v>61</v>
      </c>
      <c r="U815" s="238" t="s">
        <v>44</v>
      </c>
      <c r="V815" s="238" t="s">
        <v>185</v>
      </c>
      <c r="W815" s="238"/>
      <c r="X815" s="320"/>
      <c r="Y815" s="415">
        <v>43944</v>
      </c>
      <c r="Z815" s="416">
        <f>Y815+365</f>
        <v>44309</v>
      </c>
      <c r="AA815" s="238"/>
      <c r="AB815" s="246">
        <v>2.5</v>
      </c>
      <c r="AC815" s="316">
        <f>(G815+AB815*2.5)*AG815</f>
        <v>377</v>
      </c>
      <c r="AD815" s="251">
        <v>300</v>
      </c>
      <c r="AE815" s="252">
        <v>1704</v>
      </c>
      <c r="AF815" s="254" t="s">
        <v>1321</v>
      </c>
      <c r="AG815" s="254">
        <v>23.2</v>
      </c>
      <c r="AJ815" s="255" t="str">
        <f t="shared" si="268"/>
        <v>HL1008</v>
      </c>
    </row>
    <row r="816" spans="1:36" s="319" customFormat="1" ht="11.25" customHeight="1" thickBot="1" x14ac:dyDescent="0.25">
      <c r="A816" s="1115">
        <v>1</v>
      </c>
      <c r="B816" s="1044">
        <v>289987</v>
      </c>
      <c r="C816" s="320"/>
      <c r="D816" s="916" t="s">
        <v>1320</v>
      </c>
      <c r="E816" s="245">
        <v>1</v>
      </c>
      <c r="F816" s="241" t="s">
        <v>186</v>
      </c>
      <c r="G816" s="246">
        <v>10</v>
      </c>
      <c r="H816" s="245">
        <v>77</v>
      </c>
      <c r="I816" s="241" t="s">
        <v>1243</v>
      </c>
      <c r="J816" s="242">
        <f>I816/9.81</f>
        <v>389.09276248725786</v>
      </c>
      <c r="K816" s="241" t="s">
        <v>859</v>
      </c>
      <c r="L816" s="241"/>
      <c r="M816" s="246"/>
      <c r="N816" s="238"/>
      <c r="O816" s="248"/>
      <c r="P816" s="248"/>
      <c r="Q816" s="248"/>
      <c r="R816" s="238"/>
      <c r="S816" s="246">
        <v>9.99</v>
      </c>
      <c r="T816" s="241" t="s">
        <v>61</v>
      </c>
      <c r="U816" s="238" t="s">
        <v>44</v>
      </c>
      <c r="V816" s="238" t="s">
        <v>1322</v>
      </c>
      <c r="W816" s="238"/>
      <c r="X816" s="320"/>
      <c r="Y816" s="415">
        <v>43944</v>
      </c>
      <c r="Z816" s="416">
        <f t="shared" ref="Z816:Z819" si="274">Y816+365</f>
        <v>44309</v>
      </c>
      <c r="AA816" s="238"/>
      <c r="AB816" s="246">
        <v>2.5</v>
      </c>
      <c r="AC816" s="316">
        <f>(G816+AB816*2.5)*AG816</f>
        <v>377</v>
      </c>
      <c r="AD816" s="251">
        <v>300</v>
      </c>
      <c r="AE816" s="252">
        <v>1704</v>
      </c>
      <c r="AF816" s="254" t="s">
        <v>1323</v>
      </c>
      <c r="AG816" s="254">
        <v>23.2</v>
      </c>
      <c r="AJ816" s="255" t="str">
        <f t="shared" si="268"/>
        <v>HL1009</v>
      </c>
    </row>
    <row r="817" spans="1:36" s="319" customFormat="1" ht="11.25" customHeight="1" thickBot="1" x14ac:dyDescent="0.25">
      <c r="A817" s="1115">
        <v>1</v>
      </c>
      <c r="B817" s="1044">
        <v>289987</v>
      </c>
      <c r="C817" s="320"/>
      <c r="D817" s="916" t="s">
        <v>1320</v>
      </c>
      <c r="E817" s="245">
        <v>1</v>
      </c>
      <c r="F817" s="241" t="s">
        <v>186</v>
      </c>
      <c r="G817" s="246">
        <v>10</v>
      </c>
      <c r="H817" s="245">
        <v>77</v>
      </c>
      <c r="I817" s="241" t="s">
        <v>1243</v>
      </c>
      <c r="J817" s="242">
        <f>I817/9.81</f>
        <v>389.09276248725786</v>
      </c>
      <c r="K817" s="241" t="s">
        <v>859</v>
      </c>
      <c r="L817" s="241"/>
      <c r="M817" s="246"/>
      <c r="N817" s="238"/>
      <c r="O817" s="248"/>
      <c r="P817" s="248"/>
      <c r="Q817" s="248"/>
      <c r="R817" s="238"/>
      <c r="S817" s="246">
        <v>10.029999999999999</v>
      </c>
      <c r="T817" s="241" t="s">
        <v>61</v>
      </c>
      <c r="U817" s="238" t="s">
        <v>44</v>
      </c>
      <c r="V817" s="238" t="s">
        <v>1324</v>
      </c>
      <c r="W817" s="238"/>
      <c r="X817" s="320"/>
      <c r="Y817" s="415">
        <v>43944</v>
      </c>
      <c r="Z817" s="416">
        <f t="shared" si="274"/>
        <v>44309</v>
      </c>
      <c r="AA817" s="238"/>
      <c r="AB817" s="246">
        <v>2.5</v>
      </c>
      <c r="AC817" s="316">
        <f>(G817+AB817*2.5)*AG817</f>
        <v>377</v>
      </c>
      <c r="AD817" s="251">
        <v>300</v>
      </c>
      <c r="AE817" s="252">
        <v>1704</v>
      </c>
      <c r="AF817" s="254" t="s">
        <v>1325</v>
      </c>
      <c r="AG817" s="254">
        <v>23.2</v>
      </c>
      <c r="AJ817" s="255" t="str">
        <f t="shared" si="268"/>
        <v>HL1010</v>
      </c>
    </row>
    <row r="818" spans="1:36" s="319" customFormat="1" ht="11.25" customHeight="1" thickBot="1" x14ac:dyDescent="0.25">
      <c r="A818" s="1115">
        <v>1</v>
      </c>
      <c r="B818" s="1044">
        <v>289987</v>
      </c>
      <c r="C818" s="320"/>
      <c r="D818" s="916" t="s">
        <v>1320</v>
      </c>
      <c r="E818" s="245">
        <v>1</v>
      </c>
      <c r="F818" s="241" t="s">
        <v>186</v>
      </c>
      <c r="G818" s="246">
        <v>10</v>
      </c>
      <c r="H818" s="245">
        <v>77</v>
      </c>
      <c r="I818" s="241" t="s">
        <v>1243</v>
      </c>
      <c r="J818" s="242">
        <f>I818/9.81</f>
        <v>389.09276248725786</v>
      </c>
      <c r="K818" s="241" t="s">
        <v>859</v>
      </c>
      <c r="L818" s="241"/>
      <c r="M818" s="246"/>
      <c r="N818" s="238"/>
      <c r="O818" s="248"/>
      <c r="P818" s="248"/>
      <c r="Q818" s="248"/>
      <c r="R818" s="238"/>
      <c r="S818" s="246">
        <v>10.01</v>
      </c>
      <c r="T818" s="241" t="s">
        <v>61</v>
      </c>
      <c r="U818" s="238" t="s">
        <v>44</v>
      </c>
      <c r="V818" s="238" t="s">
        <v>1326</v>
      </c>
      <c r="W818" s="238"/>
      <c r="X818" s="320"/>
      <c r="Y818" s="415">
        <v>43944</v>
      </c>
      <c r="Z818" s="416">
        <f t="shared" si="274"/>
        <v>44309</v>
      </c>
      <c r="AA818" s="238"/>
      <c r="AB818" s="246">
        <v>2.5</v>
      </c>
      <c r="AC818" s="316">
        <f>(G818+AB818*2.5)*AG818</f>
        <v>377</v>
      </c>
      <c r="AD818" s="251">
        <v>300</v>
      </c>
      <c r="AE818" s="252">
        <v>1704</v>
      </c>
      <c r="AF818" s="254" t="s">
        <v>1327</v>
      </c>
      <c r="AG818" s="254">
        <v>23.2</v>
      </c>
      <c r="AJ818" s="255" t="str">
        <f t="shared" si="268"/>
        <v>HL1011</v>
      </c>
    </row>
    <row r="819" spans="1:36" s="147" customFormat="1" ht="11.25" customHeight="1" thickBot="1" x14ac:dyDescent="0.25">
      <c r="A819" s="1115">
        <v>1</v>
      </c>
      <c r="B819" s="1044">
        <v>289987</v>
      </c>
      <c r="C819" s="266" t="s">
        <v>50</v>
      </c>
      <c r="D819" s="892" t="s">
        <v>1320</v>
      </c>
      <c r="E819" s="256">
        <f>SUM(E815:E818)</f>
        <v>4</v>
      </c>
      <c r="F819" s="240" t="s">
        <v>186</v>
      </c>
      <c r="G819" s="257">
        <v>10</v>
      </c>
      <c r="H819" s="258">
        <v>77</v>
      </c>
      <c r="I819" s="240" t="s">
        <v>1243</v>
      </c>
      <c r="J819" s="317">
        <f>I819/9.81</f>
        <v>389.09276248725786</v>
      </c>
      <c r="K819" s="240" t="s">
        <v>859</v>
      </c>
      <c r="L819" s="240"/>
      <c r="M819" s="257"/>
      <c r="N819" s="239"/>
      <c r="O819" s="259"/>
      <c r="P819" s="259"/>
      <c r="Q819" s="259"/>
      <c r="R819" s="239"/>
      <c r="S819" s="257">
        <f>(S817+S818+S815+S816)/E819</f>
        <v>10.01</v>
      </c>
      <c r="T819" s="240" t="s">
        <v>61</v>
      </c>
      <c r="U819" s="239" t="s">
        <v>44</v>
      </c>
      <c r="V819" s="239" t="s">
        <v>1328</v>
      </c>
      <c r="W819" s="239"/>
      <c r="X819" s="634">
        <v>1346</v>
      </c>
      <c r="Y819" s="415">
        <v>43944</v>
      </c>
      <c r="Z819" s="416">
        <f t="shared" si="274"/>
        <v>44309</v>
      </c>
      <c r="AA819" s="239"/>
      <c r="AB819" s="257">
        <v>2.5</v>
      </c>
      <c r="AC819" s="318"/>
      <c r="AD819" s="261"/>
      <c r="AE819" s="262"/>
      <c r="AF819" s="263"/>
      <c r="AG819" s="263"/>
      <c r="AJ819" s="255" t="str">
        <f t="shared" si="268"/>
        <v>HL1008-1011</v>
      </c>
    </row>
    <row r="820" spans="1:36" s="147" customFormat="1" ht="11.25" customHeight="1" thickBot="1" x14ac:dyDescent="0.25">
      <c r="A820" s="1129"/>
      <c r="B820" s="1004"/>
      <c r="C820" s="320"/>
      <c r="D820" s="905"/>
      <c r="E820" s="245"/>
      <c r="F820" s="241"/>
      <c r="G820" s="246"/>
      <c r="H820" s="245"/>
      <c r="I820" s="241"/>
      <c r="J820" s="242"/>
      <c r="K820" s="241"/>
      <c r="L820" s="241"/>
      <c r="M820" s="246"/>
      <c r="N820" s="238"/>
      <c r="O820" s="248"/>
      <c r="P820" s="248"/>
      <c r="Q820" s="248"/>
      <c r="R820" s="238"/>
      <c r="S820" s="246"/>
      <c r="T820" s="241"/>
      <c r="U820" s="238"/>
      <c r="V820" s="238"/>
      <c r="W820" s="238"/>
      <c r="X820" s="803"/>
      <c r="Y820" s="415"/>
      <c r="Z820" s="416" t="s">
        <v>38</v>
      </c>
      <c r="AA820" s="238"/>
      <c r="AB820" s="246"/>
      <c r="AC820" s="316"/>
      <c r="AD820" s="251"/>
      <c r="AE820" s="252"/>
      <c r="AF820" s="245"/>
      <c r="AG820" s="245"/>
      <c r="AJ820" s="255" t="str">
        <f t="shared" si="268"/>
        <v/>
      </c>
    </row>
    <row r="821" spans="1:36" s="319" customFormat="1" ht="11.25" customHeight="1" thickBot="1" x14ac:dyDescent="0.25">
      <c r="A821" s="1129">
        <v>1</v>
      </c>
      <c r="B821" s="1113">
        <v>308829</v>
      </c>
      <c r="C821" s="320"/>
      <c r="D821" s="916" t="s">
        <v>1329</v>
      </c>
      <c r="E821" s="245">
        <v>1</v>
      </c>
      <c r="F821" s="241" t="s">
        <v>186</v>
      </c>
      <c r="G821" s="246">
        <v>10</v>
      </c>
      <c r="H821" s="245">
        <v>77</v>
      </c>
      <c r="I821" s="241" t="s">
        <v>1243</v>
      </c>
      <c r="J821" s="242">
        <f>I821/9.81</f>
        <v>389.09276248725786</v>
      </c>
      <c r="K821" s="241" t="s">
        <v>1330</v>
      </c>
      <c r="L821" s="241"/>
      <c r="M821" s="246"/>
      <c r="N821" s="238"/>
      <c r="O821" s="248"/>
      <c r="P821" s="248"/>
      <c r="Q821" s="248"/>
      <c r="R821" s="238"/>
      <c r="S821" s="246">
        <v>10</v>
      </c>
      <c r="T821" s="241" t="s">
        <v>326</v>
      </c>
      <c r="U821" s="238" t="s">
        <v>44</v>
      </c>
      <c r="V821" s="238" t="s">
        <v>1331</v>
      </c>
      <c r="W821" s="238" t="s">
        <v>675</v>
      </c>
      <c r="X821" s="320"/>
      <c r="Y821" s="431">
        <v>43971</v>
      </c>
      <c r="Z821" s="416">
        <f t="shared" ref="Z821:Z825" si="275">Y821+365</f>
        <v>44336</v>
      </c>
      <c r="AA821" s="238"/>
      <c r="AB821" s="246">
        <v>2.5</v>
      </c>
      <c r="AC821" s="316">
        <f>(G821+AB821*2.5)*AG821</f>
        <v>377</v>
      </c>
      <c r="AD821" s="251">
        <v>300</v>
      </c>
      <c r="AE821" s="252">
        <v>1704</v>
      </c>
      <c r="AF821" s="254" t="s">
        <v>1332</v>
      </c>
      <c r="AG821" s="254">
        <v>23.2</v>
      </c>
      <c r="AJ821" s="255" t="str">
        <f t="shared" si="268"/>
        <v>HL1004</v>
      </c>
    </row>
    <row r="822" spans="1:36" s="319" customFormat="1" ht="11.25" customHeight="1" thickBot="1" x14ac:dyDescent="0.25">
      <c r="A822" s="1129">
        <v>1</v>
      </c>
      <c r="B822" s="1113">
        <v>308829</v>
      </c>
      <c r="C822" s="320"/>
      <c r="D822" s="916" t="s">
        <v>1329</v>
      </c>
      <c r="E822" s="245">
        <v>1</v>
      </c>
      <c r="F822" s="241" t="s">
        <v>186</v>
      </c>
      <c r="G822" s="246">
        <v>10</v>
      </c>
      <c r="H822" s="245">
        <v>77</v>
      </c>
      <c r="I822" s="241" t="s">
        <v>1243</v>
      </c>
      <c r="J822" s="242">
        <f>I822/9.81</f>
        <v>389.09276248725786</v>
      </c>
      <c r="K822" s="241" t="s">
        <v>1330</v>
      </c>
      <c r="L822" s="241"/>
      <c r="M822" s="246"/>
      <c r="N822" s="238"/>
      <c r="O822" s="248"/>
      <c r="P822" s="248"/>
      <c r="Q822" s="248"/>
      <c r="R822" s="238"/>
      <c r="S822" s="246">
        <v>10.029999999999999</v>
      </c>
      <c r="T822" s="241" t="s">
        <v>326</v>
      </c>
      <c r="U822" s="238" t="s">
        <v>44</v>
      </c>
      <c r="V822" s="238" t="s">
        <v>1333</v>
      </c>
      <c r="W822" s="238" t="s">
        <v>675</v>
      </c>
      <c r="X822" s="320"/>
      <c r="Y822" s="431">
        <v>43971</v>
      </c>
      <c r="Z822" s="416">
        <f t="shared" si="275"/>
        <v>44336</v>
      </c>
      <c r="AA822" s="238"/>
      <c r="AB822" s="246">
        <v>2.5</v>
      </c>
      <c r="AC822" s="316">
        <f>(G822+AB822*2.5)*AG822</f>
        <v>377</v>
      </c>
      <c r="AD822" s="251">
        <v>300</v>
      </c>
      <c r="AE822" s="252">
        <v>1704</v>
      </c>
      <c r="AF822" s="254" t="s">
        <v>1334</v>
      </c>
      <c r="AG822" s="254">
        <v>23.2</v>
      </c>
      <c r="AJ822" s="255" t="str">
        <f t="shared" si="268"/>
        <v>HL1005</v>
      </c>
    </row>
    <row r="823" spans="1:36" s="319" customFormat="1" ht="11.25" customHeight="1" thickBot="1" x14ac:dyDescent="0.25">
      <c r="A823" s="1129">
        <v>1</v>
      </c>
      <c r="B823" s="1113">
        <v>308829</v>
      </c>
      <c r="C823" s="320"/>
      <c r="D823" s="916" t="s">
        <v>1329</v>
      </c>
      <c r="E823" s="245">
        <v>1</v>
      </c>
      <c r="F823" s="241" t="s">
        <v>186</v>
      </c>
      <c r="G823" s="246">
        <v>10</v>
      </c>
      <c r="H823" s="245">
        <v>77</v>
      </c>
      <c r="I823" s="241" t="s">
        <v>1243</v>
      </c>
      <c r="J823" s="242">
        <f>I823/9.81</f>
        <v>389.09276248725786</v>
      </c>
      <c r="K823" s="241" t="s">
        <v>1330</v>
      </c>
      <c r="L823" s="241"/>
      <c r="M823" s="246"/>
      <c r="N823" s="238"/>
      <c r="O823" s="248"/>
      <c r="P823" s="248"/>
      <c r="Q823" s="248"/>
      <c r="R823" s="238"/>
      <c r="S823" s="246">
        <v>9.98</v>
      </c>
      <c r="T823" s="241" t="s">
        <v>326</v>
      </c>
      <c r="U823" s="238" t="s">
        <v>44</v>
      </c>
      <c r="V823" s="238" t="s">
        <v>1335</v>
      </c>
      <c r="W823" s="238" t="s">
        <v>675</v>
      </c>
      <c r="X823" s="320"/>
      <c r="Y823" s="431">
        <v>43971</v>
      </c>
      <c r="Z823" s="416">
        <f t="shared" si="275"/>
        <v>44336</v>
      </c>
      <c r="AA823" s="238"/>
      <c r="AB823" s="246">
        <v>2.5</v>
      </c>
      <c r="AC823" s="316">
        <f>(G823+AB823*2.5)*AG823</f>
        <v>377</v>
      </c>
      <c r="AD823" s="251">
        <v>300</v>
      </c>
      <c r="AE823" s="252">
        <v>1704</v>
      </c>
      <c r="AF823" s="254" t="s">
        <v>1336</v>
      </c>
      <c r="AG823" s="254">
        <v>23.2</v>
      </c>
      <c r="AJ823" s="255" t="str">
        <f t="shared" si="268"/>
        <v>HL1006</v>
      </c>
    </row>
    <row r="824" spans="1:36" s="319" customFormat="1" ht="11.25" customHeight="1" thickBot="1" x14ac:dyDescent="0.25">
      <c r="A824" s="1129">
        <v>1</v>
      </c>
      <c r="B824" s="1113">
        <v>308829</v>
      </c>
      <c r="C824" s="320"/>
      <c r="D824" s="916" t="s">
        <v>1329</v>
      </c>
      <c r="E824" s="245">
        <v>1</v>
      </c>
      <c r="F824" s="241" t="s">
        <v>186</v>
      </c>
      <c r="G824" s="246">
        <v>10</v>
      </c>
      <c r="H824" s="245">
        <v>77</v>
      </c>
      <c r="I824" s="241" t="s">
        <v>1243</v>
      </c>
      <c r="J824" s="242">
        <f>I824/9.81</f>
        <v>389.09276248725786</v>
      </c>
      <c r="K824" s="241" t="s">
        <v>1330</v>
      </c>
      <c r="L824" s="241"/>
      <c r="M824" s="246"/>
      <c r="N824" s="238"/>
      <c r="O824" s="248"/>
      <c r="P824" s="248"/>
      <c r="Q824" s="248"/>
      <c r="R824" s="238"/>
      <c r="S824" s="246">
        <v>10.029999999999999</v>
      </c>
      <c r="T824" s="241" t="s">
        <v>326</v>
      </c>
      <c r="U824" s="238" t="s">
        <v>44</v>
      </c>
      <c r="V824" s="238" t="s">
        <v>1337</v>
      </c>
      <c r="W824" s="238" t="s">
        <v>675</v>
      </c>
      <c r="X824" s="320"/>
      <c r="Y824" s="431">
        <v>43971</v>
      </c>
      <c r="Z824" s="416">
        <f t="shared" si="275"/>
        <v>44336</v>
      </c>
      <c r="AA824" s="238"/>
      <c r="AB824" s="246">
        <v>2.5</v>
      </c>
      <c r="AC824" s="316">
        <f>(G824+AB824*2.5)*AG824</f>
        <v>377</v>
      </c>
      <c r="AD824" s="251">
        <v>300</v>
      </c>
      <c r="AE824" s="252">
        <v>1704</v>
      </c>
      <c r="AF824" s="254" t="s">
        <v>1338</v>
      </c>
      <c r="AG824" s="254">
        <v>23.2</v>
      </c>
      <c r="AJ824" s="255" t="str">
        <f t="shared" si="268"/>
        <v>HL1007</v>
      </c>
    </row>
    <row r="825" spans="1:36" s="147" customFormat="1" ht="11.25" customHeight="1" thickBot="1" x14ac:dyDescent="0.25">
      <c r="A825" s="1129">
        <v>1</v>
      </c>
      <c r="B825" s="1113">
        <v>308829</v>
      </c>
      <c r="C825" s="266" t="s">
        <v>50</v>
      </c>
      <c r="D825" s="892" t="s">
        <v>1329</v>
      </c>
      <c r="E825" s="256">
        <f>SUM(E821:E824)</f>
        <v>4</v>
      </c>
      <c r="F825" s="240" t="s">
        <v>186</v>
      </c>
      <c r="G825" s="257">
        <v>10</v>
      </c>
      <c r="H825" s="258">
        <v>77</v>
      </c>
      <c r="I825" s="240" t="s">
        <v>1243</v>
      </c>
      <c r="J825" s="317">
        <f>I825/9.81</f>
        <v>389.09276248725786</v>
      </c>
      <c r="K825" s="240" t="s">
        <v>1330</v>
      </c>
      <c r="L825" s="240"/>
      <c r="M825" s="257"/>
      <c r="N825" s="239"/>
      <c r="O825" s="259"/>
      <c r="P825" s="259"/>
      <c r="Q825" s="259"/>
      <c r="R825" s="239"/>
      <c r="S825" s="257">
        <f>(S823+S824+S821+S822)/E825</f>
        <v>10.01</v>
      </c>
      <c r="T825" s="240" t="s">
        <v>326</v>
      </c>
      <c r="U825" s="239" t="s">
        <v>44</v>
      </c>
      <c r="V825" s="239" t="s">
        <v>1339</v>
      </c>
      <c r="W825" s="239" t="s">
        <v>675</v>
      </c>
      <c r="X825" s="634">
        <v>1345</v>
      </c>
      <c r="Y825" s="431">
        <v>43971</v>
      </c>
      <c r="Z825" s="416">
        <f t="shared" si="275"/>
        <v>44336</v>
      </c>
      <c r="AA825" s="239"/>
      <c r="AB825" s="257">
        <v>2.5</v>
      </c>
      <c r="AC825" s="318"/>
      <c r="AD825" s="261"/>
      <c r="AE825" s="262"/>
      <c r="AF825" s="263"/>
      <c r="AG825" s="263"/>
      <c r="AJ825" s="255" t="str">
        <f t="shared" si="268"/>
        <v>HL1004-1007</v>
      </c>
    </row>
    <row r="826" spans="1:36" s="147" customFormat="1" ht="11.25" customHeight="1" thickBot="1" x14ac:dyDescent="0.25">
      <c r="A826" s="1129"/>
      <c r="B826" s="1004"/>
      <c r="C826" s="320"/>
      <c r="D826" s="905"/>
      <c r="E826" s="245"/>
      <c r="F826" s="241"/>
      <c r="G826" s="246"/>
      <c r="H826" s="245"/>
      <c r="I826" s="241"/>
      <c r="J826" s="242"/>
      <c r="K826" s="241"/>
      <c r="L826" s="241"/>
      <c r="M826" s="246"/>
      <c r="N826" s="238"/>
      <c r="O826" s="248"/>
      <c r="P826" s="248"/>
      <c r="Q826" s="248"/>
      <c r="R826" s="238"/>
      <c r="S826" s="246"/>
      <c r="T826" s="241"/>
      <c r="U826" s="238"/>
      <c r="V826" s="238"/>
      <c r="W826" s="238"/>
      <c r="X826" s="803"/>
      <c r="Y826" s="415"/>
      <c r="Z826" s="416" t="s">
        <v>38</v>
      </c>
      <c r="AA826" s="238"/>
      <c r="AB826" s="246"/>
      <c r="AC826" s="316"/>
      <c r="AD826" s="251"/>
      <c r="AE826" s="252"/>
      <c r="AF826" s="254"/>
      <c r="AG826" s="254"/>
      <c r="AJ826" s="255" t="str">
        <f t="shared" si="268"/>
        <v/>
      </c>
    </row>
    <row r="827" spans="1:36" s="319" customFormat="1" ht="11.25" customHeight="1" thickBot="1" x14ac:dyDescent="0.25">
      <c r="A827" s="1115">
        <v>1</v>
      </c>
      <c r="B827" s="1044">
        <v>296090</v>
      </c>
      <c r="C827" s="320"/>
      <c r="D827" s="916" t="s">
        <v>1340</v>
      </c>
      <c r="E827" s="326">
        <v>1</v>
      </c>
      <c r="F827" s="265" t="s">
        <v>186</v>
      </c>
      <c r="G827" s="327">
        <v>34</v>
      </c>
      <c r="H827" s="326">
        <v>76</v>
      </c>
      <c r="I827" s="265" t="s">
        <v>1341</v>
      </c>
      <c r="J827" s="242">
        <f>I827/9.81</f>
        <v>380.02038735983689</v>
      </c>
      <c r="K827" s="265" t="s">
        <v>1330</v>
      </c>
      <c r="L827" s="265"/>
      <c r="M827" s="327"/>
      <c r="N827" s="320"/>
      <c r="O827" s="328"/>
      <c r="P827" s="328"/>
      <c r="Q827" s="328"/>
      <c r="R827" s="320"/>
      <c r="S827" s="327">
        <v>33.799999999999997</v>
      </c>
      <c r="T827" s="241" t="s">
        <v>61</v>
      </c>
      <c r="U827" s="320" t="s">
        <v>44</v>
      </c>
      <c r="V827" s="320" t="s">
        <v>1342</v>
      </c>
      <c r="W827" s="238" t="s">
        <v>675</v>
      </c>
      <c r="X827" s="320"/>
      <c r="Y827" s="415">
        <v>43061</v>
      </c>
      <c r="Z827" s="416">
        <f>Y827+365</f>
        <v>43426</v>
      </c>
      <c r="AA827" s="320"/>
      <c r="AB827" s="327">
        <v>1.5</v>
      </c>
      <c r="AC827" s="316">
        <f>(G827+AB827*2.5)*AG827</f>
        <v>875.8</v>
      </c>
      <c r="AD827" s="329">
        <v>300</v>
      </c>
      <c r="AE827" s="302">
        <v>1704</v>
      </c>
      <c r="AF827" s="339" t="s">
        <v>1343</v>
      </c>
      <c r="AG827" s="339">
        <v>23.2</v>
      </c>
      <c r="AJ827" s="255" t="str">
        <f t="shared" si="268"/>
        <v>HL1192</v>
      </c>
    </row>
    <row r="828" spans="1:36" s="319" customFormat="1" ht="11.25" customHeight="1" thickBot="1" x14ac:dyDescent="0.25">
      <c r="A828" s="1115">
        <v>1</v>
      </c>
      <c r="B828" s="1044">
        <v>296090</v>
      </c>
      <c r="C828" s="320"/>
      <c r="D828" s="916" t="s">
        <v>1340</v>
      </c>
      <c r="E828" s="326">
        <v>1</v>
      </c>
      <c r="F828" s="265" t="s">
        <v>186</v>
      </c>
      <c r="G828" s="327">
        <v>34</v>
      </c>
      <c r="H828" s="326">
        <v>76</v>
      </c>
      <c r="I828" s="265" t="s">
        <v>1341</v>
      </c>
      <c r="J828" s="242">
        <f>I828/9.81</f>
        <v>380.02038735983689</v>
      </c>
      <c r="K828" s="265" t="s">
        <v>1330</v>
      </c>
      <c r="L828" s="265"/>
      <c r="M828" s="327"/>
      <c r="N828" s="320"/>
      <c r="O828" s="328"/>
      <c r="P828" s="328"/>
      <c r="Q828" s="328"/>
      <c r="R828" s="320"/>
      <c r="S828" s="327">
        <v>33.9</v>
      </c>
      <c r="T828" s="241" t="s">
        <v>61</v>
      </c>
      <c r="U828" s="320" t="s">
        <v>44</v>
      </c>
      <c r="V828" s="320" t="s">
        <v>1344</v>
      </c>
      <c r="W828" s="238" t="s">
        <v>675</v>
      </c>
      <c r="X828" s="320"/>
      <c r="Y828" s="415">
        <v>43061</v>
      </c>
      <c r="Z828" s="416">
        <f>Y828+365</f>
        <v>43426</v>
      </c>
      <c r="AA828" s="320"/>
      <c r="AB828" s="327">
        <v>1.5</v>
      </c>
      <c r="AC828" s="316">
        <f>(G828+AB828*2.5)*AG828</f>
        <v>875.8</v>
      </c>
      <c r="AD828" s="329">
        <v>300</v>
      </c>
      <c r="AE828" s="302">
        <v>1704</v>
      </c>
      <c r="AF828" s="339" t="s">
        <v>1345</v>
      </c>
      <c r="AG828" s="339">
        <v>23.2</v>
      </c>
      <c r="AJ828" s="255" t="str">
        <f t="shared" ref="AJ828:AJ956" si="276">CONCATENATE(U828,AK828,V828)</f>
        <v>HL1193</v>
      </c>
    </row>
    <row r="829" spans="1:36" s="147" customFormat="1" ht="11.25" customHeight="1" thickBot="1" x14ac:dyDescent="0.25">
      <c r="A829" s="1115">
        <v>1</v>
      </c>
      <c r="B829" s="1044">
        <v>296090</v>
      </c>
      <c r="C829" s="266" t="s">
        <v>50</v>
      </c>
      <c r="D829" s="892" t="s">
        <v>1340</v>
      </c>
      <c r="E829" s="256">
        <v>2</v>
      </c>
      <c r="F829" s="240" t="s">
        <v>186</v>
      </c>
      <c r="G829" s="257">
        <v>34</v>
      </c>
      <c r="H829" s="258">
        <v>76</v>
      </c>
      <c r="I829" s="344" t="s">
        <v>1341</v>
      </c>
      <c r="J829" s="317">
        <f>I829/9.81</f>
        <v>380.02038735983689</v>
      </c>
      <c r="K829" s="240" t="s">
        <v>1330</v>
      </c>
      <c r="L829" s="240"/>
      <c r="M829" s="257"/>
      <c r="N829" s="239"/>
      <c r="O829" s="259"/>
      <c r="P829" s="259"/>
      <c r="Q829" s="259"/>
      <c r="R829" s="239"/>
      <c r="S829" s="257">
        <f>(S827+S828)/E829</f>
        <v>33.849999999999994</v>
      </c>
      <c r="T829" s="240" t="s">
        <v>61</v>
      </c>
      <c r="U829" s="239" t="s">
        <v>44</v>
      </c>
      <c r="V829" s="239" t="s">
        <v>1346</v>
      </c>
      <c r="W829" s="239" t="s">
        <v>1347</v>
      </c>
      <c r="X829" s="634" t="s">
        <v>1340</v>
      </c>
      <c r="Y829" s="415">
        <v>43061</v>
      </c>
      <c r="Z829" s="416">
        <f>Y829+365</f>
        <v>43426</v>
      </c>
      <c r="AA829" s="239"/>
      <c r="AB829" s="257">
        <v>1.5</v>
      </c>
      <c r="AC829" s="318"/>
      <c r="AD829" s="261"/>
      <c r="AE829" s="262"/>
      <c r="AF829" s="263"/>
      <c r="AG829" s="263"/>
      <c r="AJ829" s="255" t="str">
        <f t="shared" si="276"/>
        <v>HL1192-1193</v>
      </c>
    </row>
    <row r="830" spans="1:36" s="147" customFormat="1" ht="11.25" customHeight="1" thickBot="1" x14ac:dyDescent="0.25">
      <c r="A830" s="1129"/>
      <c r="B830" s="1004"/>
      <c r="C830" s="320"/>
      <c r="D830" s="905"/>
      <c r="E830" s="245"/>
      <c r="F830" s="241"/>
      <c r="G830" s="246"/>
      <c r="H830" s="245"/>
      <c r="I830" s="241"/>
      <c r="J830" s="242"/>
      <c r="K830" s="241"/>
      <c r="L830" s="241"/>
      <c r="M830" s="246"/>
      <c r="N830" s="238"/>
      <c r="O830" s="248"/>
      <c r="P830" s="248"/>
      <c r="Q830" s="248"/>
      <c r="R830" s="238"/>
      <c r="S830" s="246"/>
      <c r="T830" s="241"/>
      <c r="U830" s="238"/>
      <c r="V830" s="238"/>
      <c r="W830" s="238"/>
      <c r="X830" s="803"/>
      <c r="Y830" s="415"/>
      <c r="Z830" s="416" t="s">
        <v>38</v>
      </c>
      <c r="AA830" s="238"/>
      <c r="AB830" s="246"/>
      <c r="AC830" s="316"/>
      <c r="AD830" s="251"/>
      <c r="AE830" s="252"/>
      <c r="AF830" s="245"/>
      <c r="AG830" s="245"/>
      <c r="AJ830" s="255" t="str">
        <f t="shared" si="276"/>
        <v/>
      </c>
    </row>
    <row r="831" spans="1:36" ht="11.25" customHeight="1" thickBot="1" x14ac:dyDescent="0.25">
      <c r="A831" s="1129">
        <v>1</v>
      </c>
      <c r="B831" s="1113">
        <v>308113</v>
      </c>
      <c r="C831" s="238"/>
      <c r="D831" s="916" t="s">
        <v>1348</v>
      </c>
      <c r="E831" s="245">
        <v>1</v>
      </c>
      <c r="F831" s="241" t="s">
        <v>186</v>
      </c>
      <c r="G831" s="246">
        <v>30</v>
      </c>
      <c r="H831" s="245">
        <v>76</v>
      </c>
      <c r="I831" s="238" t="s">
        <v>1349</v>
      </c>
      <c r="J831" s="242">
        <f>I831/9.81</f>
        <v>371.04994903160036</v>
      </c>
      <c r="K831" s="241" t="s">
        <v>1350</v>
      </c>
      <c r="L831" s="241"/>
      <c r="M831" s="246"/>
      <c r="N831" s="238"/>
      <c r="O831" s="248"/>
      <c r="P831" s="248"/>
      <c r="Q831" s="248"/>
      <c r="R831" s="238"/>
      <c r="S831" s="246">
        <v>29.95</v>
      </c>
      <c r="T831" s="241" t="s">
        <v>811</v>
      </c>
      <c r="U831" s="238" t="s">
        <v>44</v>
      </c>
      <c r="V831" s="238" t="s">
        <v>1351</v>
      </c>
      <c r="W831" s="238" t="s">
        <v>675</v>
      </c>
      <c r="X831" s="315"/>
      <c r="Y831" s="415">
        <v>42438</v>
      </c>
      <c r="Z831" s="416">
        <f>Y831+365</f>
        <v>42803</v>
      </c>
      <c r="AA831" s="238"/>
      <c r="AB831" s="246">
        <v>2</v>
      </c>
      <c r="AC831" s="316">
        <f>(G831+AB831*2.5)*AG831</f>
        <v>805</v>
      </c>
      <c r="AD831" s="251">
        <v>250</v>
      </c>
      <c r="AE831" s="252"/>
      <c r="AF831" s="254" t="s">
        <v>1352</v>
      </c>
      <c r="AG831" s="254">
        <v>23</v>
      </c>
      <c r="AJ831" s="255" t="str">
        <f t="shared" si="276"/>
        <v>HL201</v>
      </c>
    </row>
    <row r="832" spans="1:36" ht="11.25" customHeight="1" thickBot="1" x14ac:dyDescent="0.25">
      <c r="A832" s="1129">
        <v>1</v>
      </c>
      <c r="B832" s="1113">
        <v>308113</v>
      </c>
      <c r="C832" s="238"/>
      <c r="D832" s="916" t="s">
        <v>1348</v>
      </c>
      <c r="E832" s="245">
        <v>1</v>
      </c>
      <c r="F832" s="241" t="s">
        <v>186</v>
      </c>
      <c r="G832" s="246">
        <v>30</v>
      </c>
      <c r="H832" s="245">
        <v>76</v>
      </c>
      <c r="I832" s="238" t="s">
        <v>1349</v>
      </c>
      <c r="J832" s="242">
        <f>I832/9.81</f>
        <v>371.04994903160036</v>
      </c>
      <c r="K832" s="241" t="s">
        <v>1350</v>
      </c>
      <c r="L832" s="241"/>
      <c r="M832" s="246"/>
      <c r="N832" s="238"/>
      <c r="O832" s="248"/>
      <c r="P832" s="248"/>
      <c r="Q832" s="248"/>
      <c r="R832" s="238"/>
      <c r="S832" s="246">
        <v>29.95</v>
      </c>
      <c r="T832" s="241" t="s">
        <v>811</v>
      </c>
      <c r="U832" s="238" t="s">
        <v>44</v>
      </c>
      <c r="V832" s="238" t="s">
        <v>1353</v>
      </c>
      <c r="W832" s="238" t="s">
        <v>1354</v>
      </c>
      <c r="X832" s="315"/>
      <c r="Y832" s="415">
        <v>42438</v>
      </c>
      <c r="Z832" s="416">
        <f>Y832+365</f>
        <v>42803</v>
      </c>
      <c r="AA832" s="238"/>
      <c r="AB832" s="246">
        <v>2</v>
      </c>
      <c r="AC832" s="316">
        <f>(G832+AB832*2.5)*AG832</f>
        <v>805</v>
      </c>
      <c r="AD832" s="251">
        <v>250</v>
      </c>
      <c r="AE832" s="252"/>
      <c r="AF832" s="254" t="s">
        <v>1355</v>
      </c>
      <c r="AG832" s="254">
        <v>23</v>
      </c>
      <c r="AJ832" s="255" t="str">
        <f t="shared" si="276"/>
        <v>HL203</v>
      </c>
    </row>
    <row r="833" spans="1:36" ht="11.25" customHeight="1" thickBot="1" x14ac:dyDescent="0.25">
      <c r="A833" s="1129">
        <v>1</v>
      </c>
      <c r="B833" s="1113">
        <v>308113</v>
      </c>
      <c r="C833" s="266" t="s">
        <v>50</v>
      </c>
      <c r="D833" s="892" t="s">
        <v>1348</v>
      </c>
      <c r="E833" s="256">
        <v>2</v>
      </c>
      <c r="F833" s="240" t="s">
        <v>186</v>
      </c>
      <c r="G833" s="257">
        <v>30</v>
      </c>
      <c r="H833" s="258">
        <v>76</v>
      </c>
      <c r="I833" s="239" t="s">
        <v>1349</v>
      </c>
      <c r="J833" s="317">
        <f>I833/9.81</f>
        <v>371.04994903160036</v>
      </c>
      <c r="K833" s="240" t="s">
        <v>1350</v>
      </c>
      <c r="L833" s="240"/>
      <c r="M833" s="257"/>
      <c r="N833" s="239"/>
      <c r="O833" s="259"/>
      <c r="P833" s="259"/>
      <c r="Q833" s="259"/>
      <c r="R833" s="239"/>
      <c r="S833" s="257">
        <f>(S831+S832)/E833</f>
        <v>29.95</v>
      </c>
      <c r="T833" s="240" t="s">
        <v>811</v>
      </c>
      <c r="U833" s="239" t="s">
        <v>44</v>
      </c>
      <c r="V833" s="239" t="s">
        <v>1356</v>
      </c>
      <c r="W833" s="239" t="s">
        <v>675</v>
      </c>
      <c r="X833" s="634">
        <v>1166</v>
      </c>
      <c r="Y833" s="415">
        <v>42438</v>
      </c>
      <c r="Z833" s="416">
        <f>Y833+365</f>
        <v>42803</v>
      </c>
      <c r="AA833" s="239"/>
      <c r="AB833" s="257">
        <v>2</v>
      </c>
      <c r="AC833" s="318"/>
      <c r="AD833" s="261"/>
      <c r="AE833" s="262"/>
      <c r="AF833" s="263"/>
      <c r="AG833" s="263"/>
      <c r="AJ833" s="255" t="str">
        <f t="shared" si="276"/>
        <v>HL201+203</v>
      </c>
    </row>
    <row r="834" spans="1:36" ht="11.25" customHeight="1" thickBot="1" x14ac:dyDescent="0.25">
      <c r="A834" s="1129"/>
      <c r="B834" s="1112"/>
      <c r="C834" s="850"/>
      <c r="D834" s="905"/>
      <c r="E834" s="851"/>
      <c r="F834" s="345"/>
      <c r="G834" s="852"/>
      <c r="H834" s="853"/>
      <c r="I834" s="854"/>
      <c r="J834" s="242"/>
      <c r="K834" s="345"/>
      <c r="L834" s="345"/>
      <c r="M834" s="852"/>
      <c r="N834" s="854"/>
      <c r="O834" s="855"/>
      <c r="P834" s="855"/>
      <c r="Q834" s="855"/>
      <c r="R834" s="854"/>
      <c r="S834" s="852"/>
      <c r="T834" s="345"/>
      <c r="U834" s="854"/>
      <c r="V834" s="854"/>
      <c r="W834" s="238"/>
      <c r="X834" s="804"/>
      <c r="Y834" s="415"/>
      <c r="Z834" s="416" t="s">
        <v>38</v>
      </c>
      <c r="AA834" s="854"/>
      <c r="AB834" s="852"/>
      <c r="AC834" s="316"/>
      <c r="AD834" s="856"/>
      <c r="AE834" s="252"/>
      <c r="AF834" s="857"/>
      <c r="AG834" s="857"/>
    </row>
    <row r="835" spans="1:36" ht="11.25" customHeight="1" thickBot="1" x14ac:dyDescent="0.25">
      <c r="A835" s="1129">
        <v>1</v>
      </c>
      <c r="B835" s="1113">
        <v>308823</v>
      </c>
      <c r="C835" s="238"/>
      <c r="D835" s="904" t="s">
        <v>1357</v>
      </c>
      <c r="E835" s="245">
        <v>1</v>
      </c>
      <c r="F835" s="241" t="s">
        <v>186</v>
      </c>
      <c r="G835" s="246">
        <v>20</v>
      </c>
      <c r="H835" s="245">
        <v>76</v>
      </c>
      <c r="I835" s="241" t="s">
        <v>1358</v>
      </c>
      <c r="J835" s="247">
        <f>I835/9.81</f>
        <v>450.05096839959225</v>
      </c>
      <c r="K835" s="241" t="s">
        <v>1204</v>
      </c>
      <c r="L835" s="241"/>
      <c r="M835" s="246"/>
      <c r="N835" s="238"/>
      <c r="O835" s="248"/>
      <c r="P835" s="248"/>
      <c r="Q835" s="248"/>
      <c r="R835" s="238"/>
      <c r="S835" s="246">
        <v>20.149999999999999</v>
      </c>
      <c r="T835" s="241" t="s">
        <v>326</v>
      </c>
      <c r="U835" s="238" t="s">
        <v>44</v>
      </c>
      <c r="V835" s="238" t="s">
        <v>1359</v>
      </c>
      <c r="W835" s="162"/>
      <c r="X835" s="238"/>
      <c r="Y835" s="415">
        <v>43977</v>
      </c>
      <c r="Z835" s="417">
        <f t="shared" ref="Z835:Z839" si="277">Y835+365</f>
        <v>44342</v>
      </c>
      <c r="AA835" s="238"/>
      <c r="AB835" s="246">
        <v>2.5</v>
      </c>
      <c r="AC835" s="250">
        <f>(G835+AB835*2.5)*AG835</f>
        <v>603.75</v>
      </c>
      <c r="AD835" s="251">
        <v>150</v>
      </c>
      <c r="AE835" s="252">
        <v>1875</v>
      </c>
      <c r="AF835" s="254" t="s">
        <v>1360</v>
      </c>
      <c r="AG835" s="254">
        <v>23</v>
      </c>
      <c r="AJ835" s="255" t="str">
        <f t="shared" ref="AJ835:AJ839" si="278">CONCATENATE(U835,AK835,V835)</f>
        <v>HL2047</v>
      </c>
    </row>
    <row r="836" spans="1:36" ht="11.25" customHeight="1" thickBot="1" x14ac:dyDescent="0.25">
      <c r="A836" s="1129">
        <v>1</v>
      </c>
      <c r="B836" s="1113">
        <v>308823</v>
      </c>
      <c r="C836" s="238"/>
      <c r="D836" s="904" t="s">
        <v>1357</v>
      </c>
      <c r="E836" s="245">
        <v>1</v>
      </c>
      <c r="F836" s="241" t="s">
        <v>186</v>
      </c>
      <c r="G836" s="246">
        <v>20</v>
      </c>
      <c r="H836" s="245">
        <v>76</v>
      </c>
      <c r="I836" s="241" t="s">
        <v>1358</v>
      </c>
      <c r="J836" s="247">
        <f>I836/9.81</f>
        <v>450.05096839959225</v>
      </c>
      <c r="K836" s="241" t="s">
        <v>1204</v>
      </c>
      <c r="L836" s="241"/>
      <c r="M836" s="246"/>
      <c r="N836" s="238"/>
      <c r="O836" s="248"/>
      <c r="P836" s="248"/>
      <c r="Q836" s="248"/>
      <c r="R836" s="238"/>
      <c r="S836" s="246">
        <v>20.149999999999999</v>
      </c>
      <c r="T836" s="241" t="s">
        <v>326</v>
      </c>
      <c r="U836" s="238" t="s">
        <v>44</v>
      </c>
      <c r="V836" s="238" t="s">
        <v>1361</v>
      </c>
      <c r="W836" s="238" t="s">
        <v>1362</v>
      </c>
      <c r="X836" s="238"/>
      <c r="Y836" s="415">
        <v>43977</v>
      </c>
      <c r="Z836" s="417">
        <f t="shared" si="277"/>
        <v>44342</v>
      </c>
      <c r="AA836" s="238"/>
      <c r="AB836" s="246">
        <v>2.5</v>
      </c>
      <c r="AC836" s="250">
        <f>(G836+AB836*2.5)*AG836</f>
        <v>603.75</v>
      </c>
      <c r="AD836" s="251">
        <v>150</v>
      </c>
      <c r="AE836" s="252">
        <v>1875</v>
      </c>
      <c r="AF836" s="254" t="s">
        <v>1363</v>
      </c>
      <c r="AG836" s="254">
        <v>23</v>
      </c>
      <c r="AJ836" s="255" t="str">
        <f t="shared" si="278"/>
        <v>HL2049</v>
      </c>
    </row>
    <row r="837" spans="1:36" ht="11.25" customHeight="1" thickBot="1" x14ac:dyDescent="0.25">
      <c r="A837" s="1129">
        <v>1</v>
      </c>
      <c r="B837" s="1113">
        <v>308823</v>
      </c>
      <c r="C837" s="238"/>
      <c r="D837" s="904" t="s">
        <v>1357</v>
      </c>
      <c r="E837" s="245">
        <v>1</v>
      </c>
      <c r="F837" s="241" t="s">
        <v>186</v>
      </c>
      <c r="G837" s="246">
        <v>20</v>
      </c>
      <c r="H837" s="245">
        <v>76</v>
      </c>
      <c r="I837" s="241" t="s">
        <v>1358</v>
      </c>
      <c r="J837" s="247">
        <f>I837/9.81</f>
        <v>450.05096839959225</v>
      </c>
      <c r="K837" s="241" t="s">
        <v>1204</v>
      </c>
      <c r="L837" s="241"/>
      <c r="M837" s="246"/>
      <c r="N837" s="238"/>
      <c r="O837" s="248"/>
      <c r="P837" s="248"/>
      <c r="Q837" s="248"/>
      <c r="R837" s="238"/>
      <c r="S837" s="246">
        <v>20.149999999999999</v>
      </c>
      <c r="T837" s="241" t="s">
        <v>326</v>
      </c>
      <c r="U837" s="238" t="s">
        <v>44</v>
      </c>
      <c r="V837" s="238" t="s">
        <v>1364</v>
      </c>
      <c r="W837" s="238"/>
      <c r="X837" s="238"/>
      <c r="Y837" s="415">
        <v>43977</v>
      </c>
      <c r="Z837" s="417">
        <f t="shared" si="277"/>
        <v>44342</v>
      </c>
      <c r="AA837" s="238"/>
      <c r="AB837" s="246">
        <v>2.5</v>
      </c>
      <c r="AC837" s="250">
        <f>(G837+AB837*2.5)*AG837</f>
        <v>603.75</v>
      </c>
      <c r="AD837" s="251">
        <v>150</v>
      </c>
      <c r="AE837" s="252">
        <v>1875</v>
      </c>
      <c r="AF837" s="254" t="s">
        <v>1365</v>
      </c>
      <c r="AG837" s="254">
        <v>23</v>
      </c>
      <c r="AJ837" s="255" t="str">
        <f t="shared" si="278"/>
        <v>HL2050</v>
      </c>
    </row>
    <row r="838" spans="1:36" ht="11.25" customHeight="1" thickBot="1" x14ac:dyDescent="0.25">
      <c r="A838" s="1129">
        <v>1</v>
      </c>
      <c r="B838" s="1113">
        <v>308823</v>
      </c>
      <c r="C838" s="238"/>
      <c r="D838" s="904" t="s">
        <v>1357</v>
      </c>
      <c r="E838" s="245">
        <v>1</v>
      </c>
      <c r="F838" s="241" t="s">
        <v>186</v>
      </c>
      <c r="G838" s="246">
        <v>20</v>
      </c>
      <c r="H838" s="245">
        <v>76</v>
      </c>
      <c r="I838" s="241" t="s">
        <v>1358</v>
      </c>
      <c r="J838" s="247">
        <f>I838/9.81</f>
        <v>450.05096839959225</v>
      </c>
      <c r="K838" s="241" t="s">
        <v>1204</v>
      </c>
      <c r="L838" s="241"/>
      <c r="M838" s="246"/>
      <c r="N838" s="238"/>
      <c r="O838" s="248"/>
      <c r="P838" s="248"/>
      <c r="Q838" s="248"/>
      <c r="R838" s="238"/>
      <c r="S838" s="246">
        <v>20.149999999999999</v>
      </c>
      <c r="T838" s="241" t="s">
        <v>326</v>
      </c>
      <c r="U838" s="238" t="s">
        <v>44</v>
      </c>
      <c r="V838" s="238" t="s">
        <v>1366</v>
      </c>
      <c r="W838" s="238"/>
      <c r="X838" s="253"/>
      <c r="Y838" s="415">
        <v>43977</v>
      </c>
      <c r="Z838" s="417">
        <f t="shared" si="277"/>
        <v>44342</v>
      </c>
      <c r="AA838" s="238"/>
      <c r="AB838" s="246">
        <v>2.5</v>
      </c>
      <c r="AC838" s="250">
        <f>(G838+AB838*2.5)*AG838</f>
        <v>603.75</v>
      </c>
      <c r="AD838" s="251">
        <v>150</v>
      </c>
      <c r="AE838" s="252">
        <v>1875</v>
      </c>
      <c r="AF838" s="254" t="s">
        <v>1367</v>
      </c>
      <c r="AG838" s="254">
        <v>23</v>
      </c>
      <c r="AJ838" s="255" t="str">
        <f t="shared" si="278"/>
        <v>HL2051</v>
      </c>
    </row>
    <row r="839" spans="1:36" s="147" customFormat="1" ht="11.15" customHeight="1" thickBot="1" x14ac:dyDescent="0.25">
      <c r="A839" s="1129">
        <v>1</v>
      </c>
      <c r="B839" s="1113">
        <v>308823</v>
      </c>
      <c r="C839" s="266" t="s">
        <v>50</v>
      </c>
      <c r="D839" s="892" t="s">
        <v>1357</v>
      </c>
      <c r="E839" s="256">
        <f>SUM(E835:E838)</f>
        <v>4</v>
      </c>
      <c r="F839" s="240" t="s">
        <v>186</v>
      </c>
      <c r="G839" s="257">
        <v>20</v>
      </c>
      <c r="H839" s="258">
        <v>76</v>
      </c>
      <c r="I839" s="240" t="s">
        <v>1358</v>
      </c>
      <c r="J839" s="317">
        <f>I839/9.81</f>
        <v>450.05096839959225</v>
      </c>
      <c r="K839" s="240" t="s">
        <v>1204</v>
      </c>
      <c r="L839" s="240"/>
      <c r="M839" s="257"/>
      <c r="N839" s="239"/>
      <c r="O839" s="259"/>
      <c r="P839" s="259"/>
      <c r="Q839" s="259"/>
      <c r="R839" s="239"/>
      <c r="S839" s="257">
        <f>(S837+S838+S835+S836)/E839</f>
        <v>20.149999999999999</v>
      </c>
      <c r="T839" s="240" t="s">
        <v>326</v>
      </c>
      <c r="U839" s="239" t="s">
        <v>44</v>
      </c>
      <c r="V839" s="239" t="s">
        <v>1368</v>
      </c>
      <c r="W839" s="239"/>
      <c r="X839" s="634">
        <v>1178</v>
      </c>
      <c r="Y839" s="415">
        <v>43977</v>
      </c>
      <c r="Z839" s="416">
        <f t="shared" si="277"/>
        <v>44342</v>
      </c>
      <c r="AA839" s="239"/>
      <c r="AB839" s="257">
        <v>2.5</v>
      </c>
      <c r="AC839" s="318"/>
      <c r="AD839" s="261"/>
      <c r="AE839" s="262"/>
      <c r="AF839" s="263"/>
      <c r="AG839" s="263"/>
      <c r="AJ839" s="255" t="str">
        <f t="shared" si="278"/>
        <v>HL2047,2049-2051</v>
      </c>
    </row>
    <row r="840" spans="1:36" ht="11.25" customHeight="1" thickBot="1" x14ac:dyDescent="0.25">
      <c r="A840" s="1129"/>
      <c r="B840" s="1112"/>
      <c r="C840" s="854"/>
      <c r="D840" s="916"/>
      <c r="E840" s="853"/>
      <c r="F840" s="345"/>
      <c r="G840" s="852"/>
      <c r="H840" s="857"/>
      <c r="I840" s="345"/>
      <c r="J840" s="242"/>
      <c r="K840" s="345"/>
      <c r="L840" s="345"/>
      <c r="M840" s="852"/>
      <c r="N840" s="854"/>
      <c r="O840" s="855"/>
      <c r="P840" s="855"/>
      <c r="Q840" s="855"/>
      <c r="R840" s="854"/>
      <c r="S840" s="852"/>
      <c r="T840" s="345"/>
      <c r="U840" s="854"/>
      <c r="V840" s="854"/>
      <c r="W840" s="238"/>
      <c r="Y840" s="415"/>
      <c r="Z840" s="416" t="s">
        <v>38</v>
      </c>
      <c r="AA840" s="854"/>
      <c r="AB840" s="852"/>
      <c r="AC840" s="316"/>
      <c r="AD840" s="856"/>
      <c r="AE840" s="252"/>
      <c r="AF840" s="853"/>
      <c r="AG840" s="853"/>
      <c r="AJ840" s="255" t="str">
        <f t="shared" si="276"/>
        <v/>
      </c>
    </row>
    <row r="841" spans="1:36" s="319" customFormat="1" ht="11.25" customHeight="1" thickBot="1" x14ac:dyDescent="0.25">
      <c r="A841" s="1129">
        <v>1</v>
      </c>
      <c r="B841" s="1113">
        <v>309175</v>
      </c>
      <c r="C841" s="320"/>
      <c r="D841" s="916" t="s">
        <v>1369</v>
      </c>
      <c r="E841" s="245">
        <v>1</v>
      </c>
      <c r="F841" s="241" t="s">
        <v>186</v>
      </c>
      <c r="G841" s="246">
        <v>20</v>
      </c>
      <c r="H841" s="245">
        <v>76</v>
      </c>
      <c r="I841" s="241">
        <v>4032</v>
      </c>
      <c r="J841" s="242">
        <f>I841/9.81</f>
        <v>411.00917431192659</v>
      </c>
      <c r="K841" s="241" t="s">
        <v>1370</v>
      </c>
      <c r="L841" s="241"/>
      <c r="M841" s="246"/>
      <c r="N841" s="238"/>
      <c r="O841" s="248"/>
      <c r="P841" s="248"/>
      <c r="Q841" s="248"/>
      <c r="R841" s="238"/>
      <c r="S841" s="246">
        <v>20.29</v>
      </c>
      <c r="T841" s="241" t="s">
        <v>326</v>
      </c>
      <c r="U841" s="238" t="s">
        <v>44</v>
      </c>
      <c r="V841" s="238" t="s">
        <v>1371</v>
      </c>
      <c r="W841" s="238" t="s">
        <v>1372</v>
      </c>
      <c r="X841" s="320"/>
      <c r="Y841" s="415">
        <v>43966</v>
      </c>
      <c r="Z841" s="416">
        <f t="shared" ref="Z841:Z843" si="279">Y841+365</f>
        <v>44331</v>
      </c>
      <c r="AA841" s="238"/>
      <c r="AB841" s="246">
        <v>2</v>
      </c>
      <c r="AC841" s="316">
        <f>(G841+AB841*2.5)*AG841</f>
        <v>575</v>
      </c>
      <c r="AD841" s="251">
        <v>150</v>
      </c>
      <c r="AE841" s="252">
        <v>1770</v>
      </c>
      <c r="AF841" s="254" t="s">
        <v>1373</v>
      </c>
      <c r="AG841" s="254">
        <v>23</v>
      </c>
      <c r="AJ841" s="255" t="str">
        <f t="shared" si="276"/>
        <v>HL539</v>
      </c>
    </row>
    <row r="842" spans="1:36" s="319" customFormat="1" ht="11.25" customHeight="1" thickBot="1" x14ac:dyDescent="0.25">
      <c r="A842" s="1129">
        <v>1</v>
      </c>
      <c r="B842" s="1113">
        <v>309175</v>
      </c>
      <c r="C842" s="320"/>
      <c r="D842" s="916" t="s">
        <v>1369</v>
      </c>
      <c r="E842" s="245">
        <v>1</v>
      </c>
      <c r="F842" s="241" t="s">
        <v>186</v>
      </c>
      <c r="G842" s="246">
        <v>20</v>
      </c>
      <c r="H842" s="245">
        <v>76</v>
      </c>
      <c r="I842" s="241">
        <v>4032</v>
      </c>
      <c r="J842" s="242">
        <f>I842/9.81</f>
        <v>411.00917431192659</v>
      </c>
      <c r="K842" s="241" t="s">
        <v>1370</v>
      </c>
      <c r="L842" s="241"/>
      <c r="M842" s="246"/>
      <c r="N842" s="238"/>
      <c r="O842" s="248"/>
      <c r="P842" s="248"/>
      <c r="Q842" s="248"/>
      <c r="R842" s="238"/>
      <c r="S842" s="246">
        <v>20.27</v>
      </c>
      <c r="T842" s="241" t="s">
        <v>326</v>
      </c>
      <c r="U842" s="238" t="s">
        <v>44</v>
      </c>
      <c r="V842" s="238" t="s">
        <v>1374</v>
      </c>
      <c r="W842" s="238" t="s">
        <v>1372</v>
      </c>
      <c r="X842" s="321"/>
      <c r="Y842" s="415">
        <v>43966</v>
      </c>
      <c r="Z842" s="416">
        <f t="shared" si="279"/>
        <v>44331</v>
      </c>
      <c r="AA842" s="238"/>
      <c r="AB842" s="246">
        <v>2</v>
      </c>
      <c r="AC842" s="316">
        <f>(G842+AB842*2.5)*AG842</f>
        <v>575</v>
      </c>
      <c r="AD842" s="251">
        <v>150</v>
      </c>
      <c r="AE842" s="252">
        <v>1770</v>
      </c>
      <c r="AF842" s="254" t="s">
        <v>1375</v>
      </c>
      <c r="AG842" s="254">
        <v>23</v>
      </c>
      <c r="AJ842" s="255" t="str">
        <f t="shared" si="276"/>
        <v>HL540</v>
      </c>
    </row>
    <row r="843" spans="1:36" s="147" customFormat="1" ht="11.25" customHeight="1" thickBot="1" x14ac:dyDescent="0.25">
      <c r="A843" s="1129">
        <v>1</v>
      </c>
      <c r="B843" s="1113">
        <v>309175</v>
      </c>
      <c r="C843" s="266" t="s">
        <v>50</v>
      </c>
      <c r="D843" s="892" t="s">
        <v>1369</v>
      </c>
      <c r="E843" s="256">
        <f>SUM(E841:E842)</f>
        <v>2</v>
      </c>
      <c r="F843" s="240" t="s">
        <v>186</v>
      </c>
      <c r="G843" s="257">
        <v>20</v>
      </c>
      <c r="H843" s="258">
        <v>76</v>
      </c>
      <c r="I843" s="240">
        <v>4032</v>
      </c>
      <c r="J843" s="317">
        <f>I843/9.81</f>
        <v>411.00917431192659</v>
      </c>
      <c r="K843" s="240" t="s">
        <v>1370</v>
      </c>
      <c r="L843" s="240"/>
      <c r="M843" s="257"/>
      <c r="N843" s="239"/>
      <c r="O843" s="259"/>
      <c r="P843" s="259"/>
      <c r="Q843" s="259"/>
      <c r="R843" s="239"/>
      <c r="S843" s="257">
        <f>(S841+S842)/E843</f>
        <v>20.28</v>
      </c>
      <c r="T843" s="240" t="s">
        <v>326</v>
      </c>
      <c r="U843" s="239" t="s">
        <v>44</v>
      </c>
      <c r="V843" s="239" t="s">
        <v>1376</v>
      </c>
      <c r="W843" s="239" t="s">
        <v>675</v>
      </c>
      <c r="X843" s="634">
        <v>1178</v>
      </c>
      <c r="Y843" s="415">
        <v>43966</v>
      </c>
      <c r="Z843" s="416">
        <f t="shared" si="279"/>
        <v>44331</v>
      </c>
      <c r="AA843" s="239"/>
      <c r="AB843" s="257">
        <v>2</v>
      </c>
      <c r="AC843" s="318"/>
      <c r="AD843" s="261"/>
      <c r="AE843" s="262"/>
      <c r="AF843" s="263"/>
      <c r="AG843" s="263"/>
      <c r="AJ843" s="255" t="str">
        <f t="shared" si="276"/>
        <v>HL539-540</v>
      </c>
    </row>
    <row r="844" spans="1:36" s="147" customFormat="1" ht="11.25" customHeight="1" thickBot="1" x14ac:dyDescent="0.25">
      <c r="A844" s="1129"/>
      <c r="B844" s="1112"/>
      <c r="C844" s="320"/>
      <c r="D844" s="905"/>
      <c r="E844" s="324"/>
      <c r="F844" s="241"/>
      <c r="G844" s="246"/>
      <c r="H844" s="245"/>
      <c r="I844" s="241"/>
      <c r="J844" s="242"/>
      <c r="K844" s="241"/>
      <c r="L844" s="241"/>
      <c r="M844" s="246"/>
      <c r="N844" s="238"/>
      <c r="O844" s="248"/>
      <c r="P844" s="248"/>
      <c r="Q844" s="248"/>
      <c r="R844" s="238"/>
      <c r="S844" s="246"/>
      <c r="T844" s="241"/>
      <c r="U844" s="238"/>
      <c r="V844" s="238"/>
      <c r="W844" s="238"/>
      <c r="X844" s="804"/>
      <c r="Y844" s="431"/>
      <c r="Z844" s="416" t="s">
        <v>38</v>
      </c>
      <c r="AA844" s="238"/>
      <c r="AB844" s="246"/>
      <c r="AC844" s="316"/>
      <c r="AD844" s="251"/>
      <c r="AE844" s="252"/>
      <c r="AF844" s="254"/>
      <c r="AG844" s="254"/>
      <c r="AJ844" s="255"/>
    </row>
    <row r="845" spans="1:36" s="649" customFormat="1" ht="11.25" customHeight="1" thickBot="1" x14ac:dyDescent="0.35">
      <c r="A845" s="1115">
        <v>1</v>
      </c>
      <c r="B845" s="1122">
        <v>307612</v>
      </c>
      <c r="C845" s="748"/>
      <c r="D845" s="749" t="s">
        <v>1377</v>
      </c>
      <c r="E845" s="750">
        <v>1</v>
      </c>
      <c r="F845" s="749" t="s">
        <v>186</v>
      </c>
      <c r="G845" s="751">
        <v>13.89</v>
      </c>
      <c r="H845" s="750">
        <v>76</v>
      </c>
      <c r="I845" s="749" t="s">
        <v>1378</v>
      </c>
      <c r="J845" s="752">
        <f>I845/9.81</f>
        <v>433.84301732925582</v>
      </c>
      <c r="K845" s="749" t="s">
        <v>1379</v>
      </c>
      <c r="L845" s="749"/>
      <c r="M845" s="751"/>
      <c r="N845" s="748"/>
      <c r="O845" s="754"/>
      <c r="P845" s="754"/>
      <c r="Q845" s="754"/>
      <c r="R845" s="748"/>
      <c r="S845" s="751">
        <v>13.89</v>
      </c>
      <c r="T845" s="749" t="s">
        <v>61</v>
      </c>
      <c r="U845" s="748" t="s">
        <v>44</v>
      </c>
      <c r="V845" s="748" t="s">
        <v>1380</v>
      </c>
      <c r="W845" s="748"/>
      <c r="X845" s="748"/>
      <c r="Y845" s="643">
        <v>44405</v>
      </c>
      <c r="Z845" s="643">
        <v>44588</v>
      </c>
      <c r="AA845" s="643">
        <v>46414</v>
      </c>
      <c r="AB845" s="751">
        <v>3</v>
      </c>
      <c r="AC845" s="1072">
        <f>(G845+AB845*2.5)*AG845</f>
        <v>546.94230000000005</v>
      </c>
      <c r="AD845" s="1071">
        <v>300</v>
      </c>
      <c r="AE845" s="759"/>
      <c r="AF845" s="760" t="s">
        <v>1381</v>
      </c>
      <c r="AG845" s="760">
        <v>25.57</v>
      </c>
      <c r="AJ845" s="649" t="str">
        <f>CONCATENATE(U845,AK845,V845)</f>
        <v>HL2091</v>
      </c>
    </row>
    <row r="846" spans="1:36" s="649" customFormat="1" ht="11.25" customHeight="1" thickBot="1" x14ac:dyDescent="0.35">
      <c r="A846" s="1115">
        <v>1</v>
      </c>
      <c r="B846" s="1122">
        <v>307612</v>
      </c>
      <c r="C846" s="761" t="s">
        <v>50</v>
      </c>
      <c r="D846" s="892" t="s">
        <v>1377</v>
      </c>
      <c r="E846" s="762">
        <v>1</v>
      </c>
      <c r="F846" s="763" t="s">
        <v>186</v>
      </c>
      <c r="G846" s="764">
        <v>13.89</v>
      </c>
      <c r="H846" s="765">
        <v>76</v>
      </c>
      <c r="I846" s="763" t="s">
        <v>1378</v>
      </c>
      <c r="J846" s="766">
        <f>I846/9.81</f>
        <v>433.84301732925582</v>
      </c>
      <c r="K846" s="763" t="s">
        <v>1379</v>
      </c>
      <c r="L846" s="763"/>
      <c r="M846" s="764"/>
      <c r="N846" s="761"/>
      <c r="O846" s="768"/>
      <c r="P846" s="768"/>
      <c r="Q846" s="768"/>
      <c r="R846" s="761"/>
      <c r="S846" s="764">
        <v>13.89</v>
      </c>
      <c r="T846" s="763" t="s">
        <v>61</v>
      </c>
      <c r="U846" s="761" t="s">
        <v>44</v>
      </c>
      <c r="V846" s="761" t="s">
        <v>1380</v>
      </c>
      <c r="W846" s="761" t="s">
        <v>1382</v>
      </c>
      <c r="X846" s="761" t="s">
        <v>1377</v>
      </c>
      <c r="Y846" s="643">
        <v>44405</v>
      </c>
      <c r="Z846" s="643">
        <v>44588</v>
      </c>
      <c r="AA846" s="643">
        <v>46414</v>
      </c>
      <c r="AB846" s="764">
        <v>3</v>
      </c>
      <c r="AC846" s="1070"/>
      <c r="AD846" s="1073"/>
      <c r="AE846" s="771"/>
      <c r="AF846" s="772"/>
      <c r="AG846" s="772"/>
      <c r="AJ846" s="649" t="str">
        <f>CONCATENATE(U846,AK846,V846)</f>
        <v>HL2091</v>
      </c>
    </row>
    <row r="847" spans="1:36" s="649" customFormat="1" ht="11.25" customHeight="1" thickBot="1" x14ac:dyDescent="0.35">
      <c r="A847" s="1115"/>
      <c r="B847" s="1122"/>
      <c r="C847" s="636"/>
      <c r="D847" s="945"/>
      <c r="E847" s="638"/>
      <c r="F847" s="637"/>
      <c r="G847" s="639"/>
      <c r="H847" s="640"/>
      <c r="I847" s="637"/>
      <c r="J847" s="641"/>
      <c r="K847" s="637"/>
      <c r="L847" s="637"/>
      <c r="M847" s="639"/>
      <c r="N847" s="636"/>
      <c r="O847" s="642"/>
      <c r="P847" s="642"/>
      <c r="Q847" s="642"/>
      <c r="R847" s="636"/>
      <c r="S847" s="639"/>
      <c r="T847" s="637"/>
      <c r="U847" s="636"/>
      <c r="V847" s="636"/>
      <c r="W847" s="636"/>
      <c r="X847" s="636"/>
      <c r="Y847" s="643"/>
      <c r="Z847" s="1239"/>
      <c r="AA847" s="1240"/>
      <c r="AB847" s="639"/>
      <c r="AC847" s="645"/>
      <c r="AD847" s="646"/>
      <c r="AE847" s="647"/>
      <c r="AF847" s="648"/>
      <c r="AG847" s="648"/>
    </row>
    <row r="848" spans="1:36" s="649" customFormat="1" ht="11.25" customHeight="1" thickBot="1" x14ac:dyDescent="0.35">
      <c r="A848" s="1115"/>
      <c r="B848" s="1122"/>
      <c r="C848" s="636"/>
      <c r="D848" s="897" t="s">
        <v>658</v>
      </c>
      <c r="E848" s="148">
        <v>1</v>
      </c>
      <c r="F848" s="149" t="s">
        <v>1383</v>
      </c>
      <c r="G848" s="150">
        <v>0</v>
      </c>
      <c r="H848" s="148">
        <v>76</v>
      </c>
      <c r="I848" s="149" t="s">
        <v>74</v>
      </c>
      <c r="J848" s="440" t="e">
        <f t="shared" ref="J848:J849" si="280">I848/9.81</f>
        <v>#VALUE!</v>
      </c>
      <c r="K848" s="637"/>
      <c r="L848" s="637"/>
      <c r="M848" s="150" t="s">
        <v>74</v>
      </c>
      <c r="N848" s="636"/>
      <c r="O848" s="642"/>
      <c r="P848" s="642"/>
      <c r="Q848" s="642"/>
      <c r="R848" s="636"/>
      <c r="S848" s="149">
        <v>12.5</v>
      </c>
      <c r="T848" s="149" t="s">
        <v>1384</v>
      </c>
      <c r="U848" s="151" t="s">
        <v>44</v>
      </c>
      <c r="V848" s="151" t="s">
        <v>1385</v>
      </c>
      <c r="W848" s="151" t="s">
        <v>46</v>
      </c>
      <c r="X848" s="636"/>
      <c r="Y848" s="429" t="s">
        <v>47</v>
      </c>
      <c r="Z848" s="427" t="e">
        <f t="shared" ref="Z848:Z849" si="281">Y848+365</f>
        <v>#VALUE!</v>
      </c>
      <c r="AA848" s="1240"/>
      <c r="AB848" s="639"/>
      <c r="AC848" s="645"/>
      <c r="AD848" s="646"/>
      <c r="AE848" s="647"/>
      <c r="AF848" s="648"/>
      <c r="AG848" s="648"/>
    </row>
    <row r="849" spans="1:36" s="649" customFormat="1" ht="11.25" customHeight="1" thickBot="1" x14ac:dyDescent="0.35">
      <c r="A849" s="1115"/>
      <c r="B849" s="1122"/>
      <c r="C849" s="636"/>
      <c r="D849" s="897" t="s">
        <v>658</v>
      </c>
      <c r="E849" s="148">
        <v>1</v>
      </c>
      <c r="F849" s="149" t="s">
        <v>1383</v>
      </c>
      <c r="G849" s="150">
        <v>0</v>
      </c>
      <c r="H849" s="148">
        <v>76</v>
      </c>
      <c r="I849" s="149" t="s">
        <v>74</v>
      </c>
      <c r="J849" s="440" t="e">
        <f t="shared" si="280"/>
        <v>#VALUE!</v>
      </c>
      <c r="K849" s="637"/>
      <c r="L849" s="637"/>
      <c r="M849" s="150" t="s">
        <v>74</v>
      </c>
      <c r="N849" s="636"/>
      <c r="O849" s="642"/>
      <c r="P849" s="642"/>
      <c r="Q849" s="642"/>
      <c r="R849" s="636"/>
      <c r="S849" s="149">
        <v>12.5</v>
      </c>
      <c r="T849" s="149" t="s">
        <v>1384</v>
      </c>
      <c r="U849" s="151" t="s">
        <v>44</v>
      </c>
      <c r="V849" s="151" t="s">
        <v>1386</v>
      </c>
      <c r="W849" s="151" t="s">
        <v>46</v>
      </c>
      <c r="X849" s="636"/>
      <c r="Y849" s="429" t="s">
        <v>47</v>
      </c>
      <c r="Z849" s="427" t="e">
        <f t="shared" si="281"/>
        <v>#VALUE!</v>
      </c>
      <c r="AA849" s="1240"/>
      <c r="AB849" s="639"/>
      <c r="AC849" s="645"/>
      <c r="AD849" s="646"/>
      <c r="AE849" s="647"/>
      <c r="AF849" s="648"/>
      <c r="AG849" s="648"/>
    </row>
    <row r="850" spans="1:36" s="156" customFormat="1" ht="11.25" customHeight="1" thickBot="1" x14ac:dyDescent="0.25">
      <c r="A850" s="1115">
        <v>1</v>
      </c>
      <c r="B850" s="1113"/>
      <c r="C850" s="151"/>
      <c r="D850" s="897" t="s">
        <v>658</v>
      </c>
      <c r="E850" s="148">
        <v>1</v>
      </c>
      <c r="F850" s="149" t="s">
        <v>1383</v>
      </c>
      <c r="G850" s="150">
        <v>0</v>
      </c>
      <c r="H850" s="148">
        <v>76</v>
      </c>
      <c r="I850" s="149" t="s">
        <v>74</v>
      </c>
      <c r="J850" s="440" t="e">
        <f>I850/9.81</f>
        <v>#VALUE!</v>
      </c>
      <c r="K850" s="149"/>
      <c r="L850" s="149"/>
      <c r="M850" s="150" t="s">
        <v>74</v>
      </c>
      <c r="N850" s="151"/>
      <c r="O850" s="152"/>
      <c r="P850" s="152"/>
      <c r="Q850" s="152"/>
      <c r="R850" s="151"/>
      <c r="S850" s="149">
        <v>12.5</v>
      </c>
      <c r="T850" s="149" t="s">
        <v>1384</v>
      </c>
      <c r="U850" s="151" t="s">
        <v>44</v>
      </c>
      <c r="V850" s="151" t="s">
        <v>1387</v>
      </c>
      <c r="W850" s="151" t="s">
        <v>46</v>
      </c>
      <c r="X850" s="151"/>
      <c r="Y850" s="429" t="s">
        <v>47</v>
      </c>
      <c r="Z850" s="427" t="e">
        <f>Y850+365</f>
        <v>#VALUE!</v>
      </c>
      <c r="AA850" s="151"/>
      <c r="AB850" s="150" t="s">
        <v>38</v>
      </c>
      <c r="AC850" s="250">
        <f>G850*AG850</f>
        <v>0</v>
      </c>
      <c r="AD850" s="251">
        <v>120</v>
      </c>
      <c r="AE850" s="252"/>
      <c r="AF850" s="245" t="s">
        <v>1388</v>
      </c>
      <c r="AG850" s="245">
        <v>22</v>
      </c>
      <c r="AJ850" s="156" t="str">
        <f>CONCATENATE(U850,AK850,V848)</f>
        <v>HL2753</v>
      </c>
    </row>
    <row r="851" spans="1:36" s="156" customFormat="1" ht="11.25" customHeight="1" thickBot="1" x14ac:dyDescent="0.25">
      <c r="A851" s="1115">
        <v>1</v>
      </c>
      <c r="B851" s="1113"/>
      <c r="C851" s="151"/>
      <c r="D851" s="897" t="s">
        <v>658</v>
      </c>
      <c r="E851" s="148">
        <v>1</v>
      </c>
      <c r="F851" s="149" t="s">
        <v>1383</v>
      </c>
      <c r="G851" s="150">
        <v>0</v>
      </c>
      <c r="H851" s="148">
        <v>76</v>
      </c>
      <c r="I851" s="149" t="s">
        <v>74</v>
      </c>
      <c r="J851" s="440" t="e">
        <f>I851/9.81</f>
        <v>#VALUE!</v>
      </c>
      <c r="K851" s="149"/>
      <c r="L851" s="149"/>
      <c r="M851" s="150" t="s">
        <v>74</v>
      </c>
      <c r="N851" s="151"/>
      <c r="O851" s="152"/>
      <c r="P851" s="152"/>
      <c r="Q851" s="152"/>
      <c r="R851" s="151"/>
      <c r="S851" s="149">
        <v>12.5</v>
      </c>
      <c r="T851" s="149" t="s">
        <v>1384</v>
      </c>
      <c r="U851" s="151" t="s">
        <v>44</v>
      </c>
      <c r="V851" s="151" t="s">
        <v>1389</v>
      </c>
      <c r="W851" s="151" t="s">
        <v>46</v>
      </c>
      <c r="X851" s="151"/>
      <c r="Y851" s="429" t="s">
        <v>47</v>
      </c>
      <c r="Z851" s="427" t="e">
        <f>Y851+365</f>
        <v>#VALUE!</v>
      </c>
      <c r="AA851" s="151"/>
      <c r="AB851" s="150" t="s">
        <v>38</v>
      </c>
      <c r="AC851" s="250">
        <f>G851*AG851</f>
        <v>0</v>
      </c>
      <c r="AD851" s="251">
        <v>120</v>
      </c>
      <c r="AE851" s="252"/>
      <c r="AF851" s="245" t="s">
        <v>1388</v>
      </c>
      <c r="AG851" s="245">
        <v>22</v>
      </c>
      <c r="AJ851" s="156" t="str">
        <f>CONCATENATE(U851,AK851,V849)</f>
        <v>HL2754</v>
      </c>
    </row>
    <row r="852" spans="1:36" ht="11.25" customHeight="1" thickBot="1" x14ac:dyDescent="0.25">
      <c r="A852" s="1115">
        <v>1</v>
      </c>
      <c r="B852" s="1113"/>
      <c r="C852" s="266" t="s">
        <v>50</v>
      </c>
      <c r="D852" s="892" t="s">
        <v>658</v>
      </c>
      <c r="E852" s="256">
        <v>2</v>
      </c>
      <c r="F852" s="985" t="s">
        <v>1383</v>
      </c>
      <c r="G852" s="899">
        <v>0</v>
      </c>
      <c r="H852" s="258">
        <v>76</v>
      </c>
      <c r="I852" s="985" t="s">
        <v>74</v>
      </c>
      <c r="J852" s="317" t="e">
        <f>I852/9.81</f>
        <v>#VALUE!</v>
      </c>
      <c r="K852" s="240"/>
      <c r="L852" s="240"/>
      <c r="M852" s="257" t="s">
        <v>74</v>
      </c>
      <c r="N852" s="239"/>
      <c r="O852" s="259"/>
      <c r="P852" s="259"/>
      <c r="Q852" s="259"/>
      <c r="R852" s="239"/>
      <c r="S852" s="985">
        <v>12.5</v>
      </c>
      <c r="T852" s="985" t="s">
        <v>1384</v>
      </c>
      <c r="U852" s="239" t="s">
        <v>44</v>
      </c>
      <c r="V852" s="987" t="s">
        <v>1390</v>
      </c>
      <c r="W852" s="987" t="s">
        <v>46</v>
      </c>
      <c r="X852" s="634" t="s">
        <v>658</v>
      </c>
      <c r="Y852" s="429" t="s">
        <v>47</v>
      </c>
      <c r="Z852" s="416" t="e">
        <f>Y852+365</f>
        <v>#VALUE!</v>
      </c>
      <c r="AA852" s="239"/>
      <c r="AB852" s="257" t="s">
        <v>38</v>
      </c>
      <c r="AC852" s="318"/>
      <c r="AD852" s="261"/>
      <c r="AE852" s="262"/>
      <c r="AF852" s="263"/>
      <c r="AG852" s="263"/>
      <c r="AJ852" s="255" t="str">
        <f t="shared" ref="AJ852" si="282">CONCATENATE(U852,AK852,V852)</f>
        <v>HL2753-2756</v>
      </c>
    </row>
    <row r="853" spans="1:36" s="147" customFormat="1" ht="11.25" customHeight="1" thickBot="1" x14ac:dyDescent="0.25">
      <c r="A853" s="1129"/>
      <c r="B853" s="1004"/>
      <c r="C853" s="320"/>
      <c r="D853" s="905"/>
      <c r="E853" s="324"/>
      <c r="F853" s="241"/>
      <c r="G853" s="246"/>
      <c r="H853" s="245"/>
      <c r="I853" s="241"/>
      <c r="J853" s="242"/>
      <c r="K853" s="241"/>
      <c r="L853" s="241"/>
      <c r="M853" s="246"/>
      <c r="N853" s="238"/>
      <c r="O853" s="248"/>
      <c r="P853" s="248"/>
      <c r="Q853" s="248"/>
      <c r="R853" s="238"/>
      <c r="S853" s="246"/>
      <c r="T853" s="241"/>
      <c r="U853" s="238"/>
      <c r="V853" s="238"/>
      <c r="W853" s="238"/>
      <c r="X853" s="804"/>
      <c r="Y853" s="431"/>
      <c r="Z853" s="416" t="s">
        <v>38</v>
      </c>
      <c r="AA853" s="238"/>
      <c r="AB853" s="246"/>
      <c r="AC853" s="316"/>
      <c r="AD853" s="251"/>
      <c r="AE853" s="252"/>
      <c r="AF853" s="254"/>
      <c r="AG853" s="254"/>
      <c r="AJ853" s="255"/>
    </row>
    <row r="854" spans="1:36" s="156" customFormat="1" ht="11.25" customHeight="1" thickBot="1" x14ac:dyDescent="0.25">
      <c r="A854" s="1115">
        <v>1</v>
      </c>
      <c r="B854" s="1113">
        <v>307945</v>
      </c>
      <c r="C854" s="151"/>
      <c r="D854" s="897" t="s">
        <v>64</v>
      </c>
      <c r="E854" s="148">
        <v>1</v>
      </c>
      <c r="F854" s="149" t="s">
        <v>127</v>
      </c>
      <c r="G854" s="150">
        <v>7.125</v>
      </c>
      <c r="H854" s="148">
        <v>72</v>
      </c>
      <c r="I854" s="149" t="s">
        <v>1391</v>
      </c>
      <c r="J854" s="440">
        <f>I854/9.81</f>
        <v>441.99796126401628</v>
      </c>
      <c r="K854" s="149" t="s">
        <v>1392</v>
      </c>
      <c r="L854" s="149"/>
      <c r="M854" s="150">
        <v>92</v>
      </c>
      <c r="N854" s="151"/>
      <c r="O854" s="152"/>
      <c r="P854" s="152"/>
      <c r="Q854" s="152"/>
      <c r="R854" s="151"/>
      <c r="S854" s="150">
        <v>7.125</v>
      </c>
      <c r="T854" s="149" t="s">
        <v>61</v>
      </c>
      <c r="U854" s="151" t="s">
        <v>44</v>
      </c>
      <c r="V854" s="151" t="s">
        <v>1393</v>
      </c>
      <c r="W854" s="238" t="s">
        <v>1394</v>
      </c>
      <c r="X854" s="151"/>
      <c r="Y854" s="429">
        <v>44180</v>
      </c>
      <c r="Z854" s="427">
        <f>Y854+365</f>
        <v>44545</v>
      </c>
      <c r="AA854" s="151"/>
      <c r="AB854" s="150" t="s">
        <v>38</v>
      </c>
      <c r="AC854" s="250">
        <f>G854*AG854</f>
        <v>156.75</v>
      </c>
      <c r="AD854" s="251">
        <v>120</v>
      </c>
      <c r="AE854" s="252"/>
      <c r="AF854" s="245" t="s">
        <v>1388</v>
      </c>
      <c r="AG854" s="245">
        <v>22</v>
      </c>
      <c r="AJ854" s="156" t="str">
        <f t="shared" ref="AJ854:AJ856" si="283">CONCATENATE(U854,AK854,V854)</f>
        <v>HL2163</v>
      </c>
    </row>
    <row r="855" spans="1:36" s="156" customFormat="1" ht="11.25" customHeight="1" thickBot="1" x14ac:dyDescent="0.25">
      <c r="A855" s="1115">
        <v>1</v>
      </c>
      <c r="B855" s="1113">
        <v>307945</v>
      </c>
      <c r="C855" s="151"/>
      <c r="D855" s="897" t="s">
        <v>64</v>
      </c>
      <c r="E855" s="148">
        <v>1</v>
      </c>
      <c r="F855" s="149" t="s">
        <v>127</v>
      </c>
      <c r="G855" s="150">
        <v>7.125</v>
      </c>
      <c r="H855" s="148">
        <v>72</v>
      </c>
      <c r="I855" s="149" t="s">
        <v>1391</v>
      </c>
      <c r="J855" s="440">
        <f>I855/9.81</f>
        <v>441.99796126401628</v>
      </c>
      <c r="K855" s="149" t="s">
        <v>1392</v>
      </c>
      <c r="L855" s="149"/>
      <c r="M855" s="150">
        <v>92</v>
      </c>
      <c r="N855" s="151"/>
      <c r="O855" s="152"/>
      <c r="P855" s="152"/>
      <c r="Q855" s="152"/>
      <c r="R855" s="151"/>
      <c r="S855" s="150">
        <v>7.125</v>
      </c>
      <c r="T855" s="149" t="s">
        <v>61</v>
      </c>
      <c r="U855" s="151" t="s">
        <v>44</v>
      </c>
      <c r="V855" s="151" t="s">
        <v>1395</v>
      </c>
      <c r="W855" s="300" t="s">
        <v>1394</v>
      </c>
      <c r="X855" s="151"/>
      <c r="Y855" s="429">
        <v>44180</v>
      </c>
      <c r="Z855" s="427">
        <f>Y855+365</f>
        <v>44545</v>
      </c>
      <c r="AA855" s="151"/>
      <c r="AB855" s="150" t="s">
        <v>38</v>
      </c>
      <c r="AC855" s="250">
        <f>G855*AG855</f>
        <v>156.75</v>
      </c>
      <c r="AD855" s="251">
        <v>120</v>
      </c>
      <c r="AE855" s="252"/>
      <c r="AF855" s="245" t="s">
        <v>1388</v>
      </c>
      <c r="AG855" s="245">
        <v>22</v>
      </c>
      <c r="AJ855" s="156" t="str">
        <f t="shared" si="283"/>
        <v>HL2164</v>
      </c>
    </row>
    <row r="856" spans="1:36" ht="11.25" customHeight="1" thickBot="1" x14ac:dyDescent="0.25">
      <c r="A856" s="1115">
        <v>1</v>
      </c>
      <c r="B856" s="1113">
        <v>307945</v>
      </c>
      <c r="C856" s="266" t="s">
        <v>50</v>
      </c>
      <c r="D856" s="892" t="s">
        <v>64</v>
      </c>
      <c r="E856" s="256">
        <v>2</v>
      </c>
      <c r="F856" s="240" t="s">
        <v>127</v>
      </c>
      <c r="G856" s="257">
        <v>7.125</v>
      </c>
      <c r="H856" s="258">
        <v>72</v>
      </c>
      <c r="I856" s="240" t="s">
        <v>1391</v>
      </c>
      <c r="J856" s="317">
        <f>I856/9.81</f>
        <v>441.99796126401628</v>
      </c>
      <c r="K856" s="240" t="s">
        <v>128</v>
      </c>
      <c r="L856" s="240"/>
      <c r="M856" s="257">
        <v>92</v>
      </c>
      <c r="N856" s="239"/>
      <c r="O856" s="259"/>
      <c r="P856" s="259"/>
      <c r="Q856" s="259"/>
      <c r="R856" s="239"/>
      <c r="S856" s="257">
        <v>7.125</v>
      </c>
      <c r="T856" s="240" t="s">
        <v>61</v>
      </c>
      <c r="U856" s="239" t="s">
        <v>44</v>
      </c>
      <c r="V856" s="239" t="s">
        <v>1396</v>
      </c>
      <c r="W856" s="300" t="s">
        <v>1394</v>
      </c>
      <c r="X856" s="634">
        <v>1169</v>
      </c>
      <c r="Y856" s="429">
        <v>44180</v>
      </c>
      <c r="Z856" s="416">
        <f>Y856+365</f>
        <v>44545</v>
      </c>
      <c r="AA856" s="239"/>
      <c r="AB856" s="257" t="s">
        <v>38</v>
      </c>
      <c r="AC856" s="318"/>
      <c r="AD856" s="261"/>
      <c r="AE856" s="262"/>
      <c r="AF856" s="263"/>
      <c r="AG856" s="263"/>
      <c r="AJ856" s="255" t="str">
        <f t="shared" si="283"/>
        <v>HL2163-2164</v>
      </c>
    </row>
    <row r="857" spans="1:36" s="147" customFormat="1" ht="11.25" customHeight="1" thickBot="1" x14ac:dyDescent="0.25">
      <c r="A857" s="1129"/>
      <c r="B857" s="1112"/>
      <c r="C857" s="320"/>
      <c r="D857" s="905"/>
      <c r="E857" s="324"/>
      <c r="F857" s="241"/>
      <c r="G857" s="246"/>
      <c r="H857" s="245"/>
      <c r="I857" s="241"/>
      <c r="J857" s="242"/>
      <c r="K857" s="241"/>
      <c r="L857" s="241"/>
      <c r="M857" s="246"/>
      <c r="N857" s="238"/>
      <c r="O857" s="248"/>
      <c r="P857" s="248"/>
      <c r="Q857" s="248"/>
      <c r="R857" s="238"/>
      <c r="S857" s="246"/>
      <c r="T857" s="241"/>
      <c r="U857" s="238"/>
      <c r="V857" s="238"/>
      <c r="W857" s="238"/>
      <c r="X857" s="803"/>
      <c r="Y857" s="415"/>
      <c r="Z857" s="416" t="s">
        <v>38</v>
      </c>
      <c r="AA857" s="238"/>
      <c r="AB857" s="246"/>
      <c r="AC857" s="316"/>
      <c r="AD857" s="251"/>
      <c r="AE857" s="252"/>
      <c r="AF857" s="254"/>
      <c r="AG857" s="254"/>
      <c r="AJ857" s="255"/>
    </row>
    <row r="858" spans="1:36" ht="11.25" customHeight="1" thickBot="1" x14ac:dyDescent="0.25">
      <c r="A858" s="1129">
        <v>1</v>
      </c>
      <c r="B858" s="1113">
        <v>308116</v>
      </c>
      <c r="C858" s="238"/>
      <c r="D858" s="916" t="s">
        <v>1397</v>
      </c>
      <c r="E858" s="245">
        <v>1</v>
      </c>
      <c r="F858" s="241" t="s">
        <v>186</v>
      </c>
      <c r="G858" s="246">
        <v>7</v>
      </c>
      <c r="H858" s="245">
        <v>70</v>
      </c>
      <c r="I858" s="241">
        <v>3267</v>
      </c>
      <c r="J858" s="242">
        <f>I858/9.81</f>
        <v>333.02752293577981</v>
      </c>
      <c r="K858" s="241" t="s">
        <v>1350</v>
      </c>
      <c r="L858" s="241"/>
      <c r="M858" s="246"/>
      <c r="N858" s="238"/>
      <c r="O858" s="248"/>
      <c r="P858" s="248"/>
      <c r="Q858" s="248"/>
      <c r="R858" s="238"/>
      <c r="S858" s="246">
        <v>7.03</v>
      </c>
      <c r="T858" s="241" t="s">
        <v>811</v>
      </c>
      <c r="U858" s="238" t="s">
        <v>44</v>
      </c>
      <c r="V858" s="238" t="s">
        <v>1398</v>
      </c>
      <c r="W858" s="238"/>
      <c r="X858" s="315"/>
      <c r="Y858" s="415">
        <v>42438</v>
      </c>
      <c r="Z858" s="416">
        <f>Y858+365</f>
        <v>42803</v>
      </c>
      <c r="AA858" s="238"/>
      <c r="AB858" s="246">
        <v>2</v>
      </c>
      <c r="AC858" s="316">
        <f>(G858+AB858*2.5)*AG858</f>
        <v>252</v>
      </c>
      <c r="AD858" s="251">
        <v>250</v>
      </c>
      <c r="AE858" s="252">
        <v>935</v>
      </c>
      <c r="AF858" s="254" t="s">
        <v>38</v>
      </c>
      <c r="AG858" s="254">
        <v>21</v>
      </c>
      <c r="AJ858" s="255" t="str">
        <f t="shared" si="276"/>
        <v>HL339</v>
      </c>
    </row>
    <row r="859" spans="1:36" ht="11.25" customHeight="1" thickBot="1" x14ac:dyDescent="0.25">
      <c r="A859" s="1129">
        <v>1</v>
      </c>
      <c r="B859" s="1113">
        <v>308116</v>
      </c>
      <c r="C859" s="238"/>
      <c r="D859" s="916" t="s">
        <v>1397</v>
      </c>
      <c r="E859" s="245">
        <v>1</v>
      </c>
      <c r="F859" s="241" t="s">
        <v>186</v>
      </c>
      <c r="G859" s="246">
        <v>7</v>
      </c>
      <c r="H859" s="245">
        <v>70</v>
      </c>
      <c r="I859" s="241">
        <v>3267</v>
      </c>
      <c r="J859" s="242">
        <f>I859/9.81</f>
        <v>333.02752293577981</v>
      </c>
      <c r="K859" s="241" t="s">
        <v>1350</v>
      </c>
      <c r="L859" s="241"/>
      <c r="M859" s="246"/>
      <c r="N859" s="238"/>
      <c r="O859" s="248"/>
      <c r="P859" s="248"/>
      <c r="Q859" s="248"/>
      <c r="R859" s="238"/>
      <c r="S859" s="246">
        <v>7.02</v>
      </c>
      <c r="T859" s="241" t="s">
        <v>811</v>
      </c>
      <c r="U859" s="238" t="s">
        <v>44</v>
      </c>
      <c r="V859" s="238" t="s">
        <v>1399</v>
      </c>
      <c r="W859" s="238"/>
      <c r="X859" s="315"/>
      <c r="Y859" s="415">
        <v>42438</v>
      </c>
      <c r="Z859" s="416">
        <f>Y859+365</f>
        <v>42803</v>
      </c>
      <c r="AA859" s="238"/>
      <c r="AB859" s="246">
        <v>2</v>
      </c>
      <c r="AC859" s="316">
        <f>(G859+AB859*2.5)*AG859</f>
        <v>252</v>
      </c>
      <c r="AD859" s="251">
        <v>250</v>
      </c>
      <c r="AE859" s="252">
        <v>935</v>
      </c>
      <c r="AF859" s="254" t="s">
        <v>38</v>
      </c>
      <c r="AG859" s="254">
        <v>21</v>
      </c>
      <c r="AJ859" s="255" t="str">
        <f t="shared" si="276"/>
        <v>HL340</v>
      </c>
    </row>
    <row r="860" spans="1:36" ht="11.25" customHeight="1" thickBot="1" x14ac:dyDescent="0.25">
      <c r="A860" s="1129">
        <v>1</v>
      </c>
      <c r="B860" s="1113">
        <v>308116</v>
      </c>
      <c r="C860" s="266" t="s">
        <v>50</v>
      </c>
      <c r="D860" s="892" t="s">
        <v>1397</v>
      </c>
      <c r="E860" s="256">
        <v>2</v>
      </c>
      <c r="F860" s="240" t="s">
        <v>186</v>
      </c>
      <c r="G860" s="257">
        <v>7</v>
      </c>
      <c r="H860" s="258">
        <v>70</v>
      </c>
      <c r="I860" s="240">
        <v>3267</v>
      </c>
      <c r="J860" s="317">
        <f>I860/9.81</f>
        <v>333.02752293577981</v>
      </c>
      <c r="K860" s="240" t="s">
        <v>1350</v>
      </c>
      <c r="L860" s="240"/>
      <c r="M860" s="257"/>
      <c r="N860" s="239"/>
      <c r="O860" s="259"/>
      <c r="P860" s="259"/>
      <c r="Q860" s="259"/>
      <c r="R860" s="239"/>
      <c r="S860" s="257">
        <f>(S858+S859)/E860</f>
        <v>7.0250000000000004</v>
      </c>
      <c r="T860" s="240" t="s">
        <v>811</v>
      </c>
      <c r="U860" s="239" t="s">
        <v>44</v>
      </c>
      <c r="V860" s="239" t="s">
        <v>1400</v>
      </c>
      <c r="W860" s="239"/>
      <c r="X860" s="634">
        <v>1169</v>
      </c>
      <c r="Y860" s="415">
        <v>42438</v>
      </c>
      <c r="Z860" s="416">
        <f>Y860+365</f>
        <v>42803</v>
      </c>
      <c r="AA860" s="239"/>
      <c r="AB860" s="257" t="s">
        <v>1219</v>
      </c>
      <c r="AC860" s="318"/>
      <c r="AD860" s="261"/>
      <c r="AE860" s="262"/>
      <c r="AF860" s="263"/>
      <c r="AG860" s="263"/>
      <c r="AJ860" s="255" t="str">
        <f t="shared" si="276"/>
        <v>HL339+340</v>
      </c>
    </row>
    <row r="861" spans="1:36" ht="11.25" customHeight="1" thickBot="1" x14ac:dyDescent="0.25">
      <c r="A861" s="1129"/>
      <c r="B861" s="995"/>
      <c r="C861" s="320"/>
      <c r="D861" s="905"/>
      <c r="E861" s="324"/>
      <c r="F861" s="241"/>
      <c r="G861" s="246"/>
      <c r="H861" s="245"/>
      <c r="I861" s="241"/>
      <c r="J861" s="242"/>
      <c r="K861" s="241"/>
      <c r="L861" s="241"/>
      <c r="M861" s="246"/>
      <c r="N861" s="238"/>
      <c r="O861" s="248"/>
      <c r="P861" s="248"/>
      <c r="Q861" s="248"/>
      <c r="R861" s="238"/>
      <c r="S861" s="246"/>
      <c r="T861" s="241"/>
      <c r="U861" s="238"/>
      <c r="V861" s="238"/>
      <c r="W861" s="238"/>
      <c r="X861" s="804"/>
      <c r="Y861" s="415"/>
      <c r="Z861" s="416"/>
      <c r="AA861" s="238"/>
      <c r="AB861" s="246"/>
      <c r="AC861" s="316"/>
      <c r="AD861" s="251"/>
      <c r="AE861" s="252"/>
      <c r="AF861" s="254"/>
      <c r="AG861" s="254"/>
    </row>
    <row r="862" spans="1:36" s="156" customFormat="1" ht="11.25" customHeight="1" thickBot="1" x14ac:dyDescent="0.25">
      <c r="A862" s="1115">
        <v>1</v>
      </c>
      <c r="B862" s="998"/>
      <c r="C862" s="151"/>
      <c r="D862" s="897" t="s">
        <v>1401</v>
      </c>
      <c r="E862" s="148">
        <v>1</v>
      </c>
      <c r="F862" s="149" t="s">
        <v>186</v>
      </c>
      <c r="G862" s="150">
        <v>5</v>
      </c>
      <c r="H862" s="148">
        <v>70</v>
      </c>
      <c r="I862" s="149" t="s">
        <v>1402</v>
      </c>
      <c r="J862" s="440">
        <f>I862/9.81</f>
        <v>409.98980632008153</v>
      </c>
      <c r="K862" s="149" t="s">
        <v>1403</v>
      </c>
      <c r="L862" s="149"/>
      <c r="M862" s="150"/>
      <c r="N862" s="151"/>
      <c r="O862" s="152"/>
      <c r="P862" s="152"/>
      <c r="Q862" s="152"/>
      <c r="R862" s="151"/>
      <c r="S862" s="150">
        <v>5</v>
      </c>
      <c r="T862" s="149" t="s">
        <v>61</v>
      </c>
      <c r="U862" s="151" t="s">
        <v>44</v>
      </c>
      <c r="V862" s="151" t="s">
        <v>1404</v>
      </c>
      <c r="W862" s="151"/>
      <c r="X862" s="151"/>
      <c r="Y862" s="429" t="s">
        <v>47</v>
      </c>
      <c r="Z862" s="427" t="e">
        <f t="shared" ref="Z862:Z866" si="284">Y862+365</f>
        <v>#VALUE!</v>
      </c>
      <c r="AA862" s="151"/>
      <c r="AB862" s="150">
        <v>1.2</v>
      </c>
      <c r="AC862" s="153" t="e">
        <f>(G862+AB862*2.5)*AG862</f>
        <v>#VALUE!</v>
      </c>
      <c r="AD862" s="154">
        <v>250</v>
      </c>
      <c r="AE862" s="155">
        <v>3500</v>
      </c>
      <c r="AF862" s="441"/>
      <c r="AG862" s="441" t="s">
        <v>38</v>
      </c>
      <c r="AJ862" s="156" t="str">
        <f t="shared" si="276"/>
        <v>HL2428</v>
      </c>
    </row>
    <row r="863" spans="1:36" s="156" customFormat="1" ht="11.25" customHeight="1" thickBot="1" x14ac:dyDescent="0.25">
      <c r="A863" s="1115">
        <v>1</v>
      </c>
      <c r="B863" s="998"/>
      <c r="C863" s="151"/>
      <c r="D863" s="897" t="s">
        <v>1401</v>
      </c>
      <c r="E863" s="148">
        <v>1</v>
      </c>
      <c r="F863" s="149" t="s">
        <v>186</v>
      </c>
      <c r="G863" s="150">
        <v>5</v>
      </c>
      <c r="H863" s="148">
        <v>70</v>
      </c>
      <c r="I863" s="149" t="s">
        <v>1402</v>
      </c>
      <c r="J863" s="440">
        <f>I863/9.81</f>
        <v>409.98980632008153</v>
      </c>
      <c r="K863" s="149" t="s">
        <v>1403</v>
      </c>
      <c r="L863" s="149"/>
      <c r="M863" s="150"/>
      <c r="N863" s="151"/>
      <c r="O863" s="152"/>
      <c r="P863" s="152"/>
      <c r="Q863" s="152"/>
      <c r="R863" s="151"/>
      <c r="S863" s="150">
        <v>5</v>
      </c>
      <c r="T863" s="149" t="s">
        <v>61</v>
      </c>
      <c r="U863" s="151" t="s">
        <v>44</v>
      </c>
      <c r="V863" s="151" t="s">
        <v>1405</v>
      </c>
      <c r="W863" s="151"/>
      <c r="X863" s="151"/>
      <c r="Y863" s="429" t="s">
        <v>47</v>
      </c>
      <c r="Z863" s="427" t="e">
        <f t="shared" si="284"/>
        <v>#VALUE!</v>
      </c>
      <c r="AA863" s="151"/>
      <c r="AB863" s="150">
        <v>1.2</v>
      </c>
      <c r="AC863" s="153" t="e">
        <f>(G863+AB863*2.5)*AG863</f>
        <v>#VALUE!</v>
      </c>
      <c r="AD863" s="154">
        <v>250</v>
      </c>
      <c r="AE863" s="155">
        <v>3500</v>
      </c>
      <c r="AF863" s="441"/>
      <c r="AG863" s="441" t="s">
        <v>38</v>
      </c>
      <c r="AJ863" s="156" t="str">
        <f t="shared" si="276"/>
        <v>HL2429</v>
      </c>
    </row>
    <row r="864" spans="1:36" s="156" customFormat="1" ht="11.25" customHeight="1" thickBot="1" x14ac:dyDescent="0.25">
      <c r="A864" s="1115">
        <v>1</v>
      </c>
      <c r="B864" s="998"/>
      <c r="C864" s="151"/>
      <c r="D864" s="897" t="s">
        <v>1401</v>
      </c>
      <c r="E864" s="148">
        <v>1</v>
      </c>
      <c r="F864" s="149" t="s">
        <v>186</v>
      </c>
      <c r="G864" s="150">
        <v>5</v>
      </c>
      <c r="H864" s="148">
        <v>70</v>
      </c>
      <c r="I864" s="149" t="s">
        <v>1402</v>
      </c>
      <c r="J864" s="440">
        <f>I864/9.81</f>
        <v>409.98980632008153</v>
      </c>
      <c r="K864" s="149" t="s">
        <v>1403</v>
      </c>
      <c r="L864" s="149"/>
      <c r="M864" s="150"/>
      <c r="N864" s="151"/>
      <c r="O864" s="152"/>
      <c r="P864" s="152"/>
      <c r="Q864" s="152"/>
      <c r="R864" s="151"/>
      <c r="S864" s="150">
        <v>5</v>
      </c>
      <c r="T864" s="149" t="s">
        <v>61</v>
      </c>
      <c r="U864" s="151" t="s">
        <v>44</v>
      </c>
      <c r="V864" s="151" t="s">
        <v>1406</v>
      </c>
      <c r="W864" s="151"/>
      <c r="X864" s="151"/>
      <c r="Y864" s="429" t="s">
        <v>47</v>
      </c>
      <c r="Z864" s="427" t="e">
        <f t="shared" si="284"/>
        <v>#VALUE!</v>
      </c>
      <c r="AA864" s="151"/>
      <c r="AB864" s="150">
        <v>1.2</v>
      </c>
      <c r="AC864" s="153" t="e">
        <f>(G864+AB864*2.5)*AG864</f>
        <v>#VALUE!</v>
      </c>
      <c r="AD864" s="154">
        <v>250</v>
      </c>
      <c r="AE864" s="155">
        <v>3500</v>
      </c>
      <c r="AF864" s="441"/>
      <c r="AG864" s="441" t="s">
        <v>38</v>
      </c>
      <c r="AJ864" s="156" t="str">
        <f t="shared" si="276"/>
        <v>HL2430</v>
      </c>
    </row>
    <row r="865" spans="1:36" s="156" customFormat="1" ht="11.25" customHeight="1" thickBot="1" x14ac:dyDescent="0.25">
      <c r="A865" s="1115">
        <v>1</v>
      </c>
      <c r="B865" s="998"/>
      <c r="C865" s="151"/>
      <c r="D865" s="897" t="s">
        <v>1401</v>
      </c>
      <c r="E865" s="148">
        <v>1</v>
      </c>
      <c r="F865" s="149" t="s">
        <v>186</v>
      </c>
      <c r="G865" s="150">
        <v>5</v>
      </c>
      <c r="H865" s="148">
        <v>70</v>
      </c>
      <c r="I865" s="149" t="s">
        <v>1402</v>
      </c>
      <c r="J865" s="440">
        <f>I865/9.81</f>
        <v>409.98980632008153</v>
      </c>
      <c r="K865" s="149" t="s">
        <v>1403</v>
      </c>
      <c r="L865" s="149"/>
      <c r="M865" s="150"/>
      <c r="N865" s="151"/>
      <c r="O865" s="152"/>
      <c r="P865" s="152"/>
      <c r="Q865" s="152"/>
      <c r="R865" s="151"/>
      <c r="S865" s="150">
        <v>5</v>
      </c>
      <c r="T865" s="149" t="s">
        <v>61</v>
      </c>
      <c r="U865" s="151" t="s">
        <v>44</v>
      </c>
      <c r="V865" s="151" t="s">
        <v>1407</v>
      </c>
      <c r="W865" s="151"/>
      <c r="X865" s="151"/>
      <c r="Y865" s="429" t="s">
        <v>47</v>
      </c>
      <c r="Z865" s="427" t="e">
        <f t="shared" si="284"/>
        <v>#VALUE!</v>
      </c>
      <c r="AA865" s="151"/>
      <c r="AB865" s="150">
        <v>1.2</v>
      </c>
      <c r="AC865" s="153" t="e">
        <f>(G865+AB865*2.5)*AG865</f>
        <v>#VALUE!</v>
      </c>
      <c r="AD865" s="154">
        <v>250</v>
      </c>
      <c r="AE865" s="155">
        <v>3500</v>
      </c>
      <c r="AF865" s="441"/>
      <c r="AG865" s="441" t="s">
        <v>38</v>
      </c>
      <c r="AJ865" s="156" t="str">
        <f t="shared" si="276"/>
        <v>HL2431</v>
      </c>
    </row>
    <row r="866" spans="1:36" s="156" customFormat="1" ht="11.25" customHeight="1" thickBot="1" x14ac:dyDescent="0.25">
      <c r="A866" s="1115">
        <v>1</v>
      </c>
      <c r="B866" s="998"/>
      <c r="C866" s="579" t="s">
        <v>50</v>
      </c>
      <c r="D866" s="892" t="s">
        <v>1401</v>
      </c>
      <c r="E866" s="580">
        <f>SUM(E862:E865)</f>
        <v>4</v>
      </c>
      <c r="F866" s="582" t="s">
        <v>186</v>
      </c>
      <c r="G866" s="216">
        <v>5</v>
      </c>
      <c r="H866" s="581">
        <v>70</v>
      </c>
      <c r="I866" s="582" t="s">
        <v>1402</v>
      </c>
      <c r="J866" s="583">
        <f>I866/9.81</f>
        <v>409.98980632008153</v>
      </c>
      <c r="K866" s="582" t="s">
        <v>1403</v>
      </c>
      <c r="L866" s="582"/>
      <c r="M866" s="216"/>
      <c r="N866" s="579"/>
      <c r="O866" s="584"/>
      <c r="P866" s="584"/>
      <c r="Q866" s="584"/>
      <c r="R866" s="579"/>
      <c r="S866" s="216">
        <f>(S864+S865+S862+S863)/E866</f>
        <v>5</v>
      </c>
      <c r="T866" s="582" t="s">
        <v>61</v>
      </c>
      <c r="U866" s="579" t="s">
        <v>44</v>
      </c>
      <c r="V866" s="579" t="s">
        <v>1408</v>
      </c>
      <c r="W866" s="869" t="s">
        <v>1409</v>
      </c>
      <c r="X866" s="813" t="s">
        <v>1401</v>
      </c>
      <c r="Y866" s="429" t="s">
        <v>47</v>
      </c>
      <c r="Z866" s="427" t="e">
        <f t="shared" si="284"/>
        <v>#VALUE!</v>
      </c>
      <c r="AA866" s="579"/>
      <c r="AB866" s="216">
        <v>1.2</v>
      </c>
      <c r="AC866" s="585"/>
      <c r="AD866" s="586"/>
      <c r="AE866" s="587"/>
      <c r="AF866" s="597"/>
      <c r="AG866" s="597"/>
      <c r="AJ866" s="156" t="str">
        <f t="shared" si="276"/>
        <v>HL2428-2431</v>
      </c>
    </row>
    <row r="867" spans="1:36" ht="11.25" customHeight="1" thickBot="1" x14ac:dyDescent="0.25">
      <c r="A867" s="1129"/>
      <c r="B867" s="995"/>
      <c r="C867" s="320"/>
      <c r="D867" s="905"/>
      <c r="E867" s="324"/>
      <c r="F867" s="241"/>
      <c r="G867" s="246"/>
      <c r="H867" s="245"/>
      <c r="I867" s="241"/>
      <c r="J867" s="242"/>
      <c r="K867" s="241"/>
      <c r="L867" s="241"/>
      <c r="M867" s="246"/>
      <c r="N867" s="238"/>
      <c r="O867" s="248"/>
      <c r="P867" s="248"/>
      <c r="Q867" s="248"/>
      <c r="R867" s="238"/>
      <c r="S867" s="246"/>
      <c r="T867" s="241"/>
      <c r="U867" s="238"/>
      <c r="V867" s="238"/>
      <c r="W867" s="238"/>
      <c r="X867" s="804"/>
      <c r="Y867" s="415"/>
      <c r="Z867" s="416" t="s">
        <v>38</v>
      </c>
      <c r="AA867" s="238"/>
      <c r="AB867" s="246"/>
      <c r="AC867" s="316"/>
      <c r="AD867" s="251"/>
      <c r="AE867" s="252"/>
      <c r="AF867" s="254"/>
      <c r="AG867" s="254"/>
      <c r="AJ867" s="255" t="str">
        <f t="shared" si="276"/>
        <v/>
      </c>
    </row>
    <row r="868" spans="1:36" ht="11.25" customHeight="1" thickBot="1" x14ac:dyDescent="0.25">
      <c r="A868" s="1115">
        <v>1</v>
      </c>
      <c r="B868" s="995"/>
      <c r="C868" s="238"/>
      <c r="D868" s="904" t="s">
        <v>62</v>
      </c>
      <c r="E868" s="245">
        <v>1</v>
      </c>
      <c r="F868" s="523" t="s">
        <v>1410</v>
      </c>
      <c r="G868" s="246">
        <v>60</v>
      </c>
      <c r="H868" s="245">
        <v>0</v>
      </c>
      <c r="I868" s="241" t="s">
        <v>1411</v>
      </c>
      <c r="J868" s="247">
        <v>3160</v>
      </c>
      <c r="K868" s="241" t="s">
        <v>1412</v>
      </c>
      <c r="L868" s="241"/>
      <c r="M868" s="246"/>
      <c r="N868" s="238"/>
      <c r="O868" s="248"/>
      <c r="P868" s="248"/>
      <c r="Q868" s="248"/>
      <c r="R868" s="238"/>
      <c r="S868" s="246">
        <v>30</v>
      </c>
      <c r="T868" s="241" t="s">
        <v>61</v>
      </c>
      <c r="U868" s="238" t="s">
        <v>44</v>
      </c>
      <c r="V868" s="238" t="s">
        <v>1413</v>
      </c>
      <c r="W868" s="238"/>
      <c r="X868" s="773"/>
      <c r="Y868" s="415">
        <v>42430</v>
      </c>
      <c r="Z868" s="858">
        <f t="shared" ref="Z868" si="285">Y868+365</f>
        <v>42795</v>
      </c>
      <c r="AA868" s="238"/>
      <c r="AB868" s="246"/>
      <c r="AC868" s="250"/>
      <c r="AD868" s="251"/>
      <c r="AE868" s="252"/>
      <c r="AF868" s="249">
        <v>2725250021</v>
      </c>
      <c r="AG868" s="254"/>
      <c r="AJ868" s="238" t="s">
        <v>1413</v>
      </c>
    </row>
    <row r="869" spans="1:36" s="520" customFormat="1" ht="10.5" thickBot="1" x14ac:dyDescent="0.25">
      <c r="A869" s="1115">
        <v>1</v>
      </c>
      <c r="B869" s="995"/>
      <c r="C869" s="239" t="s">
        <v>50</v>
      </c>
      <c r="D869" s="892" t="s">
        <v>62</v>
      </c>
      <c r="E869" s="256">
        <v>1</v>
      </c>
      <c r="F869" s="524" t="s">
        <v>1410</v>
      </c>
      <c r="G869" s="257">
        <v>60</v>
      </c>
      <c r="H869" s="258" t="s">
        <v>38</v>
      </c>
      <c r="I869" s="240" t="s">
        <v>1411</v>
      </c>
      <c r="J869" s="489">
        <v>3160</v>
      </c>
      <c r="K869" s="240" t="s">
        <v>1412</v>
      </c>
      <c r="L869" s="240"/>
      <c r="M869" s="257"/>
      <c r="N869" s="239"/>
      <c r="O869" s="259"/>
      <c r="P869" s="259"/>
      <c r="Q869" s="259"/>
      <c r="R869" s="239"/>
      <c r="S869" s="257">
        <v>30</v>
      </c>
      <c r="T869" s="240" t="s">
        <v>61</v>
      </c>
      <c r="U869" s="239" t="s">
        <v>44</v>
      </c>
      <c r="V869" s="239" t="s">
        <v>1413</v>
      </c>
      <c r="W869" s="525" t="s">
        <v>1414</v>
      </c>
      <c r="X869" s="780" t="s">
        <v>1415</v>
      </c>
      <c r="Y869" s="415">
        <v>42430</v>
      </c>
      <c r="Z869" s="417">
        <f>Y869+365</f>
        <v>42795</v>
      </c>
      <c r="AA869" s="239"/>
      <c r="AB869" s="257">
        <v>0</v>
      </c>
      <c r="AC869" s="260"/>
      <c r="AD869" s="261"/>
      <c r="AE869" s="262"/>
      <c r="AF869" s="258"/>
      <c r="AG869" s="258"/>
      <c r="AJ869" s="520" t="str">
        <f t="shared" ref="AJ869" si="286">CONCATENATE(U869,AK869,V869)</f>
        <v>HL2161</v>
      </c>
    </row>
    <row r="870" spans="1:36" ht="10.5" thickBot="1" x14ac:dyDescent="0.25">
      <c r="A870" s="1129"/>
      <c r="B870" s="995"/>
      <c r="C870" s="238"/>
      <c r="D870" s="905"/>
      <c r="E870" s="324"/>
      <c r="F870" s="523"/>
      <c r="G870" s="246"/>
      <c r="H870" s="245"/>
      <c r="I870" s="241"/>
      <c r="J870" s="247"/>
      <c r="K870" s="241"/>
      <c r="L870" s="241"/>
      <c r="M870" s="246"/>
      <c r="N870" s="238"/>
      <c r="O870" s="248"/>
      <c r="P870" s="248"/>
      <c r="Q870" s="248"/>
      <c r="R870" s="238"/>
      <c r="S870" s="246"/>
      <c r="T870" s="241"/>
      <c r="U870" s="238"/>
      <c r="V870" s="238"/>
      <c r="W870" s="590"/>
      <c r="X870" s="773"/>
      <c r="Y870" s="415"/>
      <c r="Z870" s="417" t="s">
        <v>38</v>
      </c>
      <c r="AA870" s="238"/>
      <c r="AB870" s="246"/>
      <c r="AC870" s="250"/>
      <c r="AD870" s="251"/>
      <c r="AE870" s="252"/>
      <c r="AF870" s="245"/>
      <c r="AG870" s="245"/>
    </row>
    <row r="871" spans="1:36" ht="11.25" customHeight="1" thickBot="1" x14ac:dyDescent="0.25">
      <c r="A871" s="1115">
        <v>1</v>
      </c>
      <c r="B871" s="995"/>
      <c r="C871" s="238"/>
      <c r="D871" s="904" t="s">
        <v>91</v>
      </c>
      <c r="E871" s="245">
        <v>1</v>
      </c>
      <c r="F871" s="523" t="s">
        <v>1410</v>
      </c>
      <c r="G871" s="246">
        <v>35.1</v>
      </c>
      <c r="H871" s="245">
        <v>0</v>
      </c>
      <c r="I871" s="241" t="s">
        <v>1416</v>
      </c>
      <c r="J871" s="247">
        <v>2252</v>
      </c>
      <c r="K871" s="241" t="s">
        <v>1412</v>
      </c>
      <c r="L871" s="241"/>
      <c r="M871" s="246"/>
      <c r="N871" s="238"/>
      <c r="O871" s="248"/>
      <c r="P871" s="248"/>
      <c r="Q871" s="248"/>
      <c r="R871" s="238"/>
      <c r="S871" s="246">
        <v>17</v>
      </c>
      <c r="T871" s="241" t="s">
        <v>61</v>
      </c>
      <c r="U871" s="238" t="s">
        <v>44</v>
      </c>
      <c r="V871" s="238" t="s">
        <v>1417</v>
      </c>
      <c r="W871" s="238"/>
      <c r="X871" s="773"/>
      <c r="Y871" s="415">
        <v>42401</v>
      </c>
      <c r="Z871" s="417">
        <f t="shared" ref="Z871:Z876" si="287">Y871+365</f>
        <v>42766</v>
      </c>
      <c r="AA871" s="238"/>
      <c r="AB871" s="246"/>
      <c r="AC871" s="250"/>
      <c r="AD871" s="251"/>
      <c r="AE871" s="252"/>
      <c r="AF871" s="249">
        <v>2725250015</v>
      </c>
      <c r="AG871" s="254"/>
      <c r="AJ871" s="238" t="s">
        <v>1417</v>
      </c>
    </row>
    <row r="872" spans="1:36" ht="11.25" customHeight="1" thickBot="1" x14ac:dyDescent="0.25">
      <c r="A872" s="1115">
        <v>1</v>
      </c>
      <c r="B872" s="995"/>
      <c r="C872" s="238"/>
      <c r="D872" s="904" t="s">
        <v>91</v>
      </c>
      <c r="E872" s="245">
        <v>1</v>
      </c>
      <c r="F872" s="523" t="s">
        <v>1410</v>
      </c>
      <c r="G872" s="246">
        <v>35.1</v>
      </c>
      <c r="H872" s="245">
        <v>0</v>
      </c>
      <c r="I872" s="241" t="s">
        <v>1416</v>
      </c>
      <c r="J872" s="247">
        <v>2252</v>
      </c>
      <c r="K872" s="241" t="s">
        <v>1412</v>
      </c>
      <c r="L872" s="241"/>
      <c r="M872" s="246"/>
      <c r="N872" s="238"/>
      <c r="O872" s="248"/>
      <c r="P872" s="248"/>
      <c r="Q872" s="248"/>
      <c r="R872" s="238"/>
      <c r="S872" s="246">
        <v>17</v>
      </c>
      <c r="T872" s="241" t="s">
        <v>61</v>
      </c>
      <c r="U872" s="238" t="s">
        <v>44</v>
      </c>
      <c r="V872" s="238" t="s">
        <v>1418</v>
      </c>
      <c r="W872" s="238"/>
      <c r="X872" s="773"/>
      <c r="Y872" s="415">
        <v>42401</v>
      </c>
      <c r="Z872" s="417">
        <f t="shared" si="287"/>
        <v>42766</v>
      </c>
      <c r="AA872" s="238"/>
      <c r="AB872" s="246"/>
      <c r="AC872" s="250"/>
      <c r="AD872" s="251"/>
      <c r="AE872" s="252"/>
      <c r="AF872" s="249">
        <v>2725250016</v>
      </c>
      <c r="AG872" s="254"/>
      <c r="AJ872" s="238" t="s">
        <v>1418</v>
      </c>
    </row>
    <row r="873" spans="1:36" ht="11.25" customHeight="1" thickBot="1" x14ac:dyDescent="0.25">
      <c r="A873" s="1115">
        <v>1</v>
      </c>
      <c r="B873" s="995"/>
      <c r="C873" s="238"/>
      <c r="D873" s="904" t="s">
        <v>91</v>
      </c>
      <c r="E873" s="245">
        <v>1</v>
      </c>
      <c r="F873" s="523" t="s">
        <v>1410</v>
      </c>
      <c r="G873" s="246">
        <v>35.1</v>
      </c>
      <c r="H873" s="245">
        <v>0</v>
      </c>
      <c r="I873" s="241" t="s">
        <v>1416</v>
      </c>
      <c r="J873" s="247">
        <v>2252</v>
      </c>
      <c r="K873" s="241" t="s">
        <v>1412</v>
      </c>
      <c r="L873" s="241"/>
      <c r="M873" s="246"/>
      <c r="N873" s="238"/>
      <c r="O873" s="248"/>
      <c r="P873" s="248"/>
      <c r="Q873" s="248"/>
      <c r="R873" s="238"/>
      <c r="S873" s="246">
        <v>17</v>
      </c>
      <c r="T873" s="241" t="s">
        <v>61</v>
      </c>
      <c r="U873" s="238" t="s">
        <v>44</v>
      </c>
      <c r="V873" s="238" t="s">
        <v>1419</v>
      </c>
      <c r="W873" s="238"/>
      <c r="X873" s="773"/>
      <c r="Y873" s="415">
        <v>42401</v>
      </c>
      <c r="Z873" s="417">
        <f t="shared" si="287"/>
        <v>42766</v>
      </c>
      <c r="AA873" s="238"/>
      <c r="AB873" s="246"/>
      <c r="AC873" s="250"/>
      <c r="AD873" s="251"/>
      <c r="AE873" s="252"/>
      <c r="AF873" s="249">
        <v>2725250017</v>
      </c>
      <c r="AG873" s="254"/>
      <c r="AJ873" s="238" t="s">
        <v>1419</v>
      </c>
    </row>
    <row r="874" spans="1:36" ht="11.25" customHeight="1" thickBot="1" x14ac:dyDescent="0.25">
      <c r="A874" s="1115">
        <v>1</v>
      </c>
      <c r="B874" s="995"/>
      <c r="C874" s="238"/>
      <c r="D874" s="904" t="s">
        <v>91</v>
      </c>
      <c r="E874" s="245">
        <v>1</v>
      </c>
      <c r="F874" s="523" t="s">
        <v>1410</v>
      </c>
      <c r="G874" s="246">
        <v>35.1</v>
      </c>
      <c r="H874" s="245">
        <v>0</v>
      </c>
      <c r="I874" s="241" t="s">
        <v>1416</v>
      </c>
      <c r="J874" s="247">
        <v>2252</v>
      </c>
      <c r="K874" s="241" t="s">
        <v>1412</v>
      </c>
      <c r="L874" s="241"/>
      <c r="M874" s="246"/>
      <c r="N874" s="238"/>
      <c r="O874" s="248"/>
      <c r="P874" s="248"/>
      <c r="Q874" s="248"/>
      <c r="R874" s="238"/>
      <c r="S874" s="246">
        <v>17</v>
      </c>
      <c r="T874" s="241" t="s">
        <v>61</v>
      </c>
      <c r="U874" s="238" t="s">
        <v>44</v>
      </c>
      <c r="V874" s="238" t="s">
        <v>1420</v>
      </c>
      <c r="W874" s="238"/>
      <c r="X874" s="773"/>
      <c r="Y874" s="415">
        <v>42401</v>
      </c>
      <c r="Z874" s="417">
        <f t="shared" si="287"/>
        <v>42766</v>
      </c>
      <c r="AA874" s="238"/>
      <c r="AB874" s="246"/>
      <c r="AC874" s="250"/>
      <c r="AD874" s="251"/>
      <c r="AE874" s="252"/>
      <c r="AF874" s="249">
        <v>2725250018</v>
      </c>
      <c r="AG874" s="254"/>
      <c r="AJ874" s="238" t="s">
        <v>1420</v>
      </c>
    </row>
    <row r="875" spans="1:36" ht="11.25" customHeight="1" thickBot="1" x14ac:dyDescent="0.25">
      <c r="A875" s="1115">
        <v>1</v>
      </c>
      <c r="B875" s="995"/>
      <c r="C875" s="238"/>
      <c r="D875" s="904" t="s">
        <v>91</v>
      </c>
      <c r="E875" s="245">
        <v>1</v>
      </c>
      <c r="F875" s="523" t="s">
        <v>1410</v>
      </c>
      <c r="G875" s="246">
        <v>35.1</v>
      </c>
      <c r="H875" s="245">
        <v>0</v>
      </c>
      <c r="I875" s="241" t="s">
        <v>1416</v>
      </c>
      <c r="J875" s="247">
        <v>2252</v>
      </c>
      <c r="K875" s="241" t="s">
        <v>1412</v>
      </c>
      <c r="L875" s="241"/>
      <c r="M875" s="246"/>
      <c r="N875" s="238"/>
      <c r="O875" s="248"/>
      <c r="P875" s="248"/>
      <c r="Q875" s="248"/>
      <c r="R875" s="238"/>
      <c r="S875" s="246">
        <v>17</v>
      </c>
      <c r="T875" s="241" t="s">
        <v>61</v>
      </c>
      <c r="U875" s="238" t="s">
        <v>44</v>
      </c>
      <c r="V875" s="238" t="s">
        <v>1421</v>
      </c>
      <c r="W875" s="238"/>
      <c r="X875" s="773"/>
      <c r="Y875" s="415">
        <v>42401</v>
      </c>
      <c r="Z875" s="417">
        <f t="shared" si="287"/>
        <v>42766</v>
      </c>
      <c r="AA875" s="238"/>
      <c r="AB875" s="246"/>
      <c r="AC875" s="250"/>
      <c r="AD875" s="251"/>
      <c r="AE875" s="252"/>
      <c r="AF875" s="249">
        <v>2725250019</v>
      </c>
      <c r="AG875" s="254"/>
      <c r="AJ875" s="238" t="s">
        <v>1421</v>
      </c>
    </row>
    <row r="876" spans="1:36" ht="11.25" customHeight="1" thickBot="1" x14ac:dyDescent="0.25">
      <c r="A876" s="1115">
        <v>1</v>
      </c>
      <c r="B876" s="995"/>
      <c r="C876" s="238"/>
      <c r="D876" s="904" t="s">
        <v>91</v>
      </c>
      <c r="E876" s="245">
        <v>1</v>
      </c>
      <c r="F876" s="523" t="s">
        <v>1410</v>
      </c>
      <c r="G876" s="246">
        <v>35.1</v>
      </c>
      <c r="H876" s="245">
        <v>0</v>
      </c>
      <c r="I876" s="241" t="s">
        <v>1416</v>
      </c>
      <c r="J876" s="247">
        <v>2252</v>
      </c>
      <c r="K876" s="241" t="s">
        <v>1412</v>
      </c>
      <c r="L876" s="241"/>
      <c r="M876" s="246"/>
      <c r="N876" s="238"/>
      <c r="O876" s="248"/>
      <c r="P876" s="248"/>
      <c r="Q876" s="248"/>
      <c r="R876" s="238"/>
      <c r="S876" s="246">
        <v>17</v>
      </c>
      <c r="T876" s="241" t="s">
        <v>61</v>
      </c>
      <c r="U876" s="238" t="s">
        <v>44</v>
      </c>
      <c r="V876" s="238" t="s">
        <v>1422</v>
      </c>
      <c r="W876" s="238"/>
      <c r="X876" s="773"/>
      <c r="Y876" s="415">
        <v>42401</v>
      </c>
      <c r="Z876" s="858">
        <f t="shared" si="287"/>
        <v>42766</v>
      </c>
      <c r="AA876" s="238"/>
      <c r="AB876" s="246"/>
      <c r="AC876" s="250"/>
      <c r="AD876" s="251"/>
      <c r="AE876" s="252"/>
      <c r="AF876" s="249">
        <v>2725250020</v>
      </c>
      <c r="AG876" s="254"/>
      <c r="AJ876" s="238" t="s">
        <v>1422</v>
      </c>
    </row>
    <row r="877" spans="1:36" s="520" customFormat="1" ht="10.5" thickBot="1" x14ac:dyDescent="0.25">
      <c r="A877" s="1115">
        <v>1</v>
      </c>
      <c r="B877" s="995"/>
      <c r="C877" s="239" t="s">
        <v>50</v>
      </c>
      <c r="D877" s="892" t="s">
        <v>91</v>
      </c>
      <c r="E877" s="256">
        <v>6</v>
      </c>
      <c r="F877" s="524" t="s">
        <v>1410</v>
      </c>
      <c r="G877" s="257">
        <v>35.1</v>
      </c>
      <c r="H877" s="258" t="s">
        <v>38</v>
      </c>
      <c r="I877" s="240" t="s">
        <v>1416</v>
      </c>
      <c r="J877" s="489">
        <v>2252</v>
      </c>
      <c r="K877" s="240" t="s">
        <v>1412</v>
      </c>
      <c r="L877" s="240"/>
      <c r="M877" s="257"/>
      <c r="N877" s="239"/>
      <c r="O877" s="259"/>
      <c r="P877" s="259"/>
      <c r="Q877" s="259"/>
      <c r="R877" s="239"/>
      <c r="S877" s="257">
        <v>17</v>
      </c>
      <c r="T877" s="240" t="s">
        <v>61</v>
      </c>
      <c r="U877" s="239" t="s">
        <v>44</v>
      </c>
      <c r="V877" s="239" t="s">
        <v>1423</v>
      </c>
      <c r="W877" s="525" t="s">
        <v>1414</v>
      </c>
      <c r="X877" s="780" t="s">
        <v>1415</v>
      </c>
      <c r="Y877" s="415">
        <v>42401</v>
      </c>
      <c r="Z877" s="417">
        <f>Y877+365</f>
        <v>42766</v>
      </c>
      <c r="AA877" s="239"/>
      <c r="AB877" s="257">
        <v>0</v>
      </c>
      <c r="AC877" s="260"/>
      <c r="AD877" s="261"/>
      <c r="AE877" s="262"/>
      <c r="AF877" s="258"/>
      <c r="AG877" s="258"/>
      <c r="AJ877" s="520" t="str">
        <f t="shared" ref="AJ877" si="288">CONCATENATE(U877,AK877,V877)</f>
        <v>HL2155-2160</v>
      </c>
    </row>
    <row r="878" spans="1:36" ht="10.5" thickBot="1" x14ac:dyDescent="0.25">
      <c r="A878" s="1129"/>
      <c r="B878" s="995"/>
      <c r="C878" s="238"/>
      <c r="D878" s="905"/>
      <c r="E878" s="324"/>
      <c r="F878" s="523"/>
      <c r="G878" s="246"/>
      <c r="H878" s="245"/>
      <c r="I878" s="241"/>
      <c r="J878" s="247"/>
      <c r="K878" s="241"/>
      <c r="L878" s="241"/>
      <c r="M878" s="246"/>
      <c r="N878" s="238"/>
      <c r="O878" s="248"/>
      <c r="P878" s="248"/>
      <c r="Q878" s="248"/>
      <c r="R878" s="238"/>
      <c r="S878" s="246"/>
      <c r="T878" s="241"/>
      <c r="U878" s="238"/>
      <c r="V878" s="238"/>
      <c r="W878" s="590"/>
      <c r="X878" s="773"/>
      <c r="Y878" s="415"/>
      <c r="Z878" s="417" t="s">
        <v>38</v>
      </c>
      <c r="AA878" s="238"/>
      <c r="AB878" s="246"/>
      <c r="AC878" s="250"/>
      <c r="AD878" s="251"/>
      <c r="AE878" s="252"/>
      <c r="AF878" s="245"/>
      <c r="AG878" s="245"/>
    </row>
    <row r="879" spans="1:36" ht="11.25" customHeight="1" thickBot="1" x14ac:dyDescent="0.25">
      <c r="A879" s="1115">
        <v>1</v>
      </c>
      <c r="B879" s="1044">
        <v>298255</v>
      </c>
      <c r="C879" s="239" t="s">
        <v>50</v>
      </c>
      <c r="D879" s="905" t="s">
        <v>88</v>
      </c>
      <c r="E879" s="245">
        <v>1</v>
      </c>
      <c r="F879" s="523" t="s">
        <v>1410</v>
      </c>
      <c r="G879" s="246">
        <v>22.9</v>
      </c>
      <c r="H879" s="245">
        <f>-I7295</f>
        <v>0</v>
      </c>
      <c r="I879" s="241" t="s">
        <v>1424</v>
      </c>
      <c r="J879" s="247">
        <v>1048</v>
      </c>
      <c r="K879" s="241" t="s">
        <v>1412</v>
      </c>
      <c r="L879" s="241"/>
      <c r="M879" s="246"/>
      <c r="N879" s="238"/>
      <c r="O879" s="248"/>
      <c r="P879" s="248"/>
      <c r="Q879" s="248"/>
      <c r="R879" s="238"/>
      <c r="S879" s="246">
        <v>11</v>
      </c>
      <c r="T879" s="241" t="s">
        <v>61</v>
      </c>
      <c r="U879" s="238" t="s">
        <v>44</v>
      </c>
      <c r="V879" s="238" t="s">
        <v>1425</v>
      </c>
      <c r="W879" s="238"/>
      <c r="X879" s="773"/>
      <c r="Y879" s="415">
        <v>42401</v>
      </c>
      <c r="Z879" s="417">
        <f>Y879+365</f>
        <v>42766</v>
      </c>
      <c r="AA879" s="238"/>
      <c r="AB879" s="246"/>
      <c r="AC879" s="250"/>
      <c r="AD879" s="251"/>
      <c r="AE879" s="252"/>
      <c r="AF879" s="249">
        <v>2725250001</v>
      </c>
      <c r="AG879" s="254"/>
      <c r="AJ879" s="238" t="s">
        <v>1425</v>
      </c>
    </row>
    <row r="880" spans="1:36" ht="11.25" customHeight="1" thickBot="1" x14ac:dyDescent="0.25">
      <c r="A880" s="1115">
        <v>1</v>
      </c>
      <c r="B880" s="1044">
        <v>298255</v>
      </c>
      <c r="C880" s="238"/>
      <c r="D880" s="904" t="s">
        <v>88</v>
      </c>
      <c r="E880" s="245">
        <v>1</v>
      </c>
      <c r="F880" s="523" t="s">
        <v>1410</v>
      </c>
      <c r="G880" s="246">
        <v>22.9</v>
      </c>
      <c r="H880" s="245">
        <v>0</v>
      </c>
      <c r="I880" s="241" t="s">
        <v>1424</v>
      </c>
      <c r="J880" s="247">
        <v>1048</v>
      </c>
      <c r="K880" s="241" t="s">
        <v>1412</v>
      </c>
      <c r="L880" s="241"/>
      <c r="M880" s="246"/>
      <c r="N880" s="238"/>
      <c r="O880" s="248"/>
      <c r="P880" s="248"/>
      <c r="Q880" s="248"/>
      <c r="R880" s="238"/>
      <c r="S880" s="246">
        <v>11</v>
      </c>
      <c r="T880" s="241" t="s">
        <v>61</v>
      </c>
      <c r="U880" s="238" t="s">
        <v>44</v>
      </c>
      <c r="V880" s="238" t="s">
        <v>1426</v>
      </c>
      <c r="W880" s="238"/>
      <c r="X880" s="773"/>
      <c r="Y880" s="415">
        <v>42401</v>
      </c>
      <c r="Z880" s="417">
        <f t="shared" ref="Z880:Z886" si="289">Y880+365</f>
        <v>42766</v>
      </c>
      <c r="AA880" s="238"/>
      <c r="AB880" s="246"/>
      <c r="AC880" s="250"/>
      <c r="AD880" s="251"/>
      <c r="AE880" s="252"/>
      <c r="AF880" s="249">
        <v>2725250002</v>
      </c>
      <c r="AG880" s="254"/>
      <c r="AJ880" s="238" t="s">
        <v>1426</v>
      </c>
    </row>
    <row r="881" spans="1:36" ht="11.25" customHeight="1" thickBot="1" x14ac:dyDescent="0.25">
      <c r="A881" s="1115">
        <v>1</v>
      </c>
      <c r="B881" s="1044">
        <v>298255</v>
      </c>
      <c r="C881" s="238"/>
      <c r="D881" s="904" t="s">
        <v>88</v>
      </c>
      <c r="E881" s="245">
        <v>1</v>
      </c>
      <c r="F881" s="523" t="s">
        <v>1410</v>
      </c>
      <c r="G881" s="246">
        <v>22.9</v>
      </c>
      <c r="H881" s="245">
        <v>0</v>
      </c>
      <c r="I881" s="241" t="s">
        <v>1424</v>
      </c>
      <c r="J881" s="247">
        <v>1048</v>
      </c>
      <c r="K881" s="241" t="s">
        <v>1412</v>
      </c>
      <c r="L881" s="241"/>
      <c r="M881" s="246"/>
      <c r="N881" s="238"/>
      <c r="O881" s="248"/>
      <c r="P881" s="248"/>
      <c r="Q881" s="248"/>
      <c r="R881" s="238"/>
      <c r="S881" s="246">
        <v>11</v>
      </c>
      <c r="T881" s="241" t="s">
        <v>61</v>
      </c>
      <c r="U881" s="238" t="s">
        <v>44</v>
      </c>
      <c r="V881" s="238" t="s">
        <v>1427</v>
      </c>
      <c r="W881" s="238"/>
      <c r="X881" s="773"/>
      <c r="Y881" s="415">
        <v>42401</v>
      </c>
      <c r="Z881" s="417">
        <f t="shared" si="289"/>
        <v>42766</v>
      </c>
      <c r="AA881" s="238"/>
      <c r="AB881" s="246"/>
      <c r="AC881" s="250"/>
      <c r="AD881" s="251"/>
      <c r="AE881" s="252"/>
      <c r="AF881" s="249">
        <v>2725250003</v>
      </c>
      <c r="AG881" s="254"/>
      <c r="AJ881" s="238" t="s">
        <v>1427</v>
      </c>
    </row>
    <row r="882" spans="1:36" ht="11.25" customHeight="1" thickBot="1" x14ac:dyDescent="0.25">
      <c r="A882" s="1115">
        <v>1</v>
      </c>
      <c r="B882" s="1044">
        <v>298255</v>
      </c>
      <c r="C882" s="238"/>
      <c r="D882" s="904" t="s">
        <v>88</v>
      </c>
      <c r="E882" s="245">
        <v>1</v>
      </c>
      <c r="F882" s="523" t="s">
        <v>1410</v>
      </c>
      <c r="G882" s="246">
        <v>22.9</v>
      </c>
      <c r="H882" s="245">
        <v>0</v>
      </c>
      <c r="I882" s="241" t="s">
        <v>1424</v>
      </c>
      <c r="J882" s="247">
        <v>1048</v>
      </c>
      <c r="K882" s="241" t="s">
        <v>1412</v>
      </c>
      <c r="L882" s="241"/>
      <c r="M882" s="246"/>
      <c r="N882" s="238"/>
      <c r="O882" s="248"/>
      <c r="P882" s="248"/>
      <c r="Q882" s="248"/>
      <c r="R882" s="238"/>
      <c r="S882" s="246">
        <v>11</v>
      </c>
      <c r="T882" s="241" t="s">
        <v>61</v>
      </c>
      <c r="U882" s="238" t="s">
        <v>44</v>
      </c>
      <c r="V882" s="238" t="s">
        <v>1428</v>
      </c>
      <c r="W882" s="238"/>
      <c r="X882" s="773"/>
      <c r="Y882" s="415">
        <v>42401</v>
      </c>
      <c r="Z882" s="417">
        <f t="shared" si="289"/>
        <v>42766</v>
      </c>
      <c r="AA882" s="238"/>
      <c r="AB882" s="246"/>
      <c r="AC882" s="250"/>
      <c r="AD882" s="251"/>
      <c r="AE882" s="252"/>
      <c r="AF882" s="249">
        <v>2725250004</v>
      </c>
      <c r="AG882" s="254"/>
      <c r="AJ882" s="238" t="s">
        <v>1428</v>
      </c>
    </row>
    <row r="883" spans="1:36" ht="11.25" customHeight="1" thickBot="1" x14ac:dyDescent="0.25">
      <c r="A883" s="1115">
        <v>1</v>
      </c>
      <c r="B883" s="1044">
        <v>298255</v>
      </c>
      <c r="C883" s="238"/>
      <c r="D883" s="904" t="s">
        <v>88</v>
      </c>
      <c r="E883" s="245">
        <v>1</v>
      </c>
      <c r="F883" s="523" t="s">
        <v>1410</v>
      </c>
      <c r="G883" s="246">
        <v>22.9</v>
      </c>
      <c r="H883" s="245">
        <v>0</v>
      </c>
      <c r="I883" s="241" t="s">
        <v>1424</v>
      </c>
      <c r="J883" s="247">
        <v>1048</v>
      </c>
      <c r="K883" s="241" t="s">
        <v>1412</v>
      </c>
      <c r="L883" s="241"/>
      <c r="M883" s="246"/>
      <c r="N883" s="238"/>
      <c r="O883" s="248"/>
      <c r="P883" s="248"/>
      <c r="Q883" s="248"/>
      <c r="R883" s="238"/>
      <c r="S883" s="246">
        <v>11</v>
      </c>
      <c r="T883" s="241" t="s">
        <v>61</v>
      </c>
      <c r="U883" s="238" t="s">
        <v>44</v>
      </c>
      <c r="V883" s="238" t="s">
        <v>1429</v>
      </c>
      <c r="W883" s="238"/>
      <c r="X883" s="773"/>
      <c r="Y883" s="415">
        <v>42401</v>
      </c>
      <c r="Z883" s="417">
        <f t="shared" si="289"/>
        <v>42766</v>
      </c>
      <c r="AA883" s="238"/>
      <c r="AB883" s="246"/>
      <c r="AC883" s="250"/>
      <c r="AD883" s="251"/>
      <c r="AE883" s="252"/>
      <c r="AF883" s="249">
        <v>2725250005</v>
      </c>
      <c r="AG883" s="254"/>
      <c r="AJ883" s="238" t="s">
        <v>1429</v>
      </c>
    </row>
    <row r="884" spans="1:36" ht="11.25" customHeight="1" thickBot="1" x14ac:dyDescent="0.25">
      <c r="A884" s="1115">
        <v>1</v>
      </c>
      <c r="B884" s="1044">
        <v>298255</v>
      </c>
      <c r="C884" s="238"/>
      <c r="D884" s="904" t="s">
        <v>88</v>
      </c>
      <c r="E884" s="245">
        <v>1</v>
      </c>
      <c r="F884" s="523" t="s">
        <v>1410</v>
      </c>
      <c r="G884" s="246">
        <v>22.9</v>
      </c>
      <c r="H884" s="245">
        <v>0</v>
      </c>
      <c r="I884" s="241" t="s">
        <v>1424</v>
      </c>
      <c r="J884" s="247">
        <v>1048</v>
      </c>
      <c r="K884" s="241" t="s">
        <v>1412</v>
      </c>
      <c r="L884" s="241"/>
      <c r="M884" s="246"/>
      <c r="N884" s="238"/>
      <c r="O884" s="248"/>
      <c r="P884" s="248"/>
      <c r="Q884" s="248"/>
      <c r="R884" s="238"/>
      <c r="S884" s="246">
        <v>11</v>
      </c>
      <c r="T884" s="241" t="s">
        <v>61</v>
      </c>
      <c r="U884" s="238" t="s">
        <v>44</v>
      </c>
      <c r="V884" s="238" t="s">
        <v>1430</v>
      </c>
      <c r="W884" s="238"/>
      <c r="X884" s="773"/>
      <c r="Y884" s="415">
        <v>42401</v>
      </c>
      <c r="Z884" s="417">
        <f t="shared" si="289"/>
        <v>42766</v>
      </c>
      <c r="AA884" s="238"/>
      <c r="AB884" s="246"/>
      <c r="AC884" s="250"/>
      <c r="AD884" s="251"/>
      <c r="AE884" s="252"/>
      <c r="AF884" s="249">
        <v>2725250006</v>
      </c>
      <c r="AG884" s="254"/>
      <c r="AJ884" s="238" t="s">
        <v>1430</v>
      </c>
    </row>
    <row r="885" spans="1:36" ht="11.25" customHeight="1" thickBot="1" x14ac:dyDescent="0.25">
      <c r="A885" s="1115">
        <v>1</v>
      </c>
      <c r="B885" s="1044">
        <v>298255</v>
      </c>
      <c r="C885" s="238"/>
      <c r="D885" s="904" t="s">
        <v>88</v>
      </c>
      <c r="E885" s="245">
        <v>1</v>
      </c>
      <c r="F885" s="523" t="s">
        <v>1410</v>
      </c>
      <c r="G885" s="246">
        <v>22.9</v>
      </c>
      <c r="H885" s="245">
        <v>0</v>
      </c>
      <c r="I885" s="241" t="s">
        <v>1424</v>
      </c>
      <c r="J885" s="247">
        <v>1048</v>
      </c>
      <c r="K885" s="241" t="s">
        <v>1412</v>
      </c>
      <c r="L885" s="241"/>
      <c r="M885" s="246"/>
      <c r="N885" s="238"/>
      <c r="O885" s="248"/>
      <c r="P885" s="248"/>
      <c r="Q885" s="248"/>
      <c r="R885" s="238"/>
      <c r="S885" s="246">
        <v>11</v>
      </c>
      <c r="T885" s="241" t="s">
        <v>61</v>
      </c>
      <c r="U885" s="238" t="s">
        <v>44</v>
      </c>
      <c r="V885" s="238" t="s">
        <v>1431</v>
      </c>
      <c r="W885" s="238"/>
      <c r="X885" s="773"/>
      <c r="Y885" s="415">
        <v>42401</v>
      </c>
      <c r="Z885" s="417">
        <f t="shared" si="289"/>
        <v>42766</v>
      </c>
      <c r="AA885" s="238"/>
      <c r="AB885" s="246"/>
      <c r="AC885" s="250"/>
      <c r="AD885" s="251"/>
      <c r="AE885" s="252"/>
      <c r="AF885" s="249">
        <v>2725250007</v>
      </c>
      <c r="AG885" s="254"/>
      <c r="AJ885" s="238" t="s">
        <v>1431</v>
      </c>
    </row>
    <row r="886" spans="1:36" ht="11.25" customHeight="1" thickBot="1" x14ac:dyDescent="0.25">
      <c r="A886" s="1115">
        <v>1</v>
      </c>
      <c r="B886" s="1044">
        <v>298255</v>
      </c>
      <c r="C886" s="238"/>
      <c r="D886" s="904" t="s">
        <v>88</v>
      </c>
      <c r="E886" s="245">
        <v>1</v>
      </c>
      <c r="F886" s="523" t="s">
        <v>1410</v>
      </c>
      <c r="G886" s="246">
        <v>22.9</v>
      </c>
      <c r="H886" s="245">
        <v>0</v>
      </c>
      <c r="I886" s="241" t="s">
        <v>1424</v>
      </c>
      <c r="J886" s="247">
        <v>1048</v>
      </c>
      <c r="K886" s="241" t="s">
        <v>1412</v>
      </c>
      <c r="L886" s="241"/>
      <c r="M886" s="246"/>
      <c r="N886" s="238"/>
      <c r="O886" s="248"/>
      <c r="P886" s="248"/>
      <c r="Q886" s="248"/>
      <c r="R886" s="238"/>
      <c r="S886" s="246">
        <v>11</v>
      </c>
      <c r="T886" s="241" t="s">
        <v>61</v>
      </c>
      <c r="U886" s="238" t="s">
        <v>44</v>
      </c>
      <c r="V886" s="238" t="s">
        <v>1432</v>
      </c>
      <c r="W886" s="238"/>
      <c r="X886" s="773"/>
      <c r="Y886" s="415">
        <v>42401</v>
      </c>
      <c r="Z886" s="858">
        <f t="shared" si="289"/>
        <v>42766</v>
      </c>
      <c r="AA886" s="238"/>
      <c r="AB886" s="246"/>
      <c r="AC886" s="250"/>
      <c r="AD886" s="251"/>
      <c r="AE886" s="252"/>
      <c r="AF886" s="249">
        <v>2725250008</v>
      </c>
      <c r="AG886" s="254"/>
      <c r="AJ886" s="238" t="s">
        <v>1432</v>
      </c>
    </row>
    <row r="887" spans="1:36" s="520" customFormat="1" ht="10.5" thickBot="1" x14ac:dyDescent="0.25">
      <c r="A887" s="1115">
        <v>1</v>
      </c>
      <c r="B887" s="1044">
        <v>298255</v>
      </c>
      <c r="C887" s="239" t="s">
        <v>50</v>
      </c>
      <c r="D887" s="892" t="s">
        <v>88</v>
      </c>
      <c r="E887" s="256">
        <v>8</v>
      </c>
      <c r="F887" s="524" t="s">
        <v>1410</v>
      </c>
      <c r="G887" s="257">
        <v>22.9</v>
      </c>
      <c r="H887" s="258" t="s">
        <v>38</v>
      </c>
      <c r="I887" s="240" t="s">
        <v>1424</v>
      </c>
      <c r="J887" s="489">
        <v>1048</v>
      </c>
      <c r="K887" s="240" t="s">
        <v>1412</v>
      </c>
      <c r="L887" s="240"/>
      <c r="M887" s="257"/>
      <c r="N887" s="239"/>
      <c r="O887" s="259"/>
      <c r="P887" s="259"/>
      <c r="Q887" s="259"/>
      <c r="R887" s="239"/>
      <c r="S887" s="257">
        <v>11</v>
      </c>
      <c r="T887" s="240" t="s">
        <v>61</v>
      </c>
      <c r="U887" s="239" t="s">
        <v>44</v>
      </c>
      <c r="V887" s="239" t="s">
        <v>1433</v>
      </c>
      <c r="W887" s="525" t="s">
        <v>1414</v>
      </c>
      <c r="X887" s="780" t="s">
        <v>1415</v>
      </c>
      <c r="Y887" s="415">
        <v>42401</v>
      </c>
      <c r="Z887" s="417">
        <f>Y887+365</f>
        <v>42766</v>
      </c>
      <c r="AA887" s="239"/>
      <c r="AB887" s="257">
        <v>0</v>
      </c>
      <c r="AC887" s="260"/>
      <c r="AD887" s="261"/>
      <c r="AE887" s="262"/>
      <c r="AF887" s="258"/>
      <c r="AG887" s="258"/>
      <c r="AJ887" s="520" t="str">
        <f t="shared" ref="AJ887" si="290">CONCATENATE(U887,AK887,V887)</f>
        <v>HL2141-2148</v>
      </c>
    </row>
    <row r="888" spans="1:36" ht="10.5" thickBot="1" x14ac:dyDescent="0.25">
      <c r="A888" s="1129"/>
      <c r="B888" s="995"/>
      <c r="C888" s="238"/>
      <c r="D888" s="905"/>
      <c r="E888" s="324"/>
      <c r="F888" s="523"/>
      <c r="G888" s="246"/>
      <c r="H888" s="245"/>
      <c r="I888" s="241"/>
      <c r="J888" s="247"/>
      <c r="K888" s="241"/>
      <c r="L888" s="241"/>
      <c r="M888" s="246"/>
      <c r="N888" s="238"/>
      <c r="O888" s="248"/>
      <c r="P888" s="248"/>
      <c r="Q888" s="248"/>
      <c r="R888" s="238"/>
      <c r="S888" s="246"/>
      <c r="T888" s="241"/>
      <c r="U888" s="238"/>
      <c r="V888" s="238"/>
      <c r="W888" s="590"/>
      <c r="X888" s="773"/>
      <c r="Y888" s="415"/>
      <c r="Z888" s="417" t="s">
        <v>38</v>
      </c>
      <c r="AA888" s="238"/>
      <c r="AB888" s="246"/>
      <c r="AC888" s="250"/>
      <c r="AD888" s="251"/>
      <c r="AE888" s="252"/>
      <c r="AF888" s="245"/>
      <c r="AG888" s="245"/>
    </row>
    <row r="889" spans="1:36" ht="11.25" customHeight="1" thickBot="1" x14ac:dyDescent="0.25">
      <c r="A889" s="1115">
        <v>1</v>
      </c>
      <c r="B889" s="1044">
        <v>298445</v>
      </c>
      <c r="C889" s="238"/>
      <c r="D889" s="904" t="s">
        <v>89</v>
      </c>
      <c r="E889" s="245">
        <v>1</v>
      </c>
      <c r="F889" s="523" t="s">
        <v>1410</v>
      </c>
      <c r="G889" s="246">
        <v>43.9</v>
      </c>
      <c r="H889" s="245">
        <v>0</v>
      </c>
      <c r="I889" s="241" t="s">
        <v>1434</v>
      </c>
      <c r="J889" s="247">
        <v>956</v>
      </c>
      <c r="K889" s="241" t="s">
        <v>1412</v>
      </c>
      <c r="L889" s="241"/>
      <c r="M889" s="246"/>
      <c r="N889" s="238"/>
      <c r="O889" s="248"/>
      <c r="P889" s="248"/>
      <c r="Q889" s="248"/>
      <c r="R889" s="238"/>
      <c r="S889" s="246">
        <v>21</v>
      </c>
      <c r="T889" s="241" t="s">
        <v>61</v>
      </c>
      <c r="U889" s="238" t="s">
        <v>44</v>
      </c>
      <c r="V889" s="238" t="s">
        <v>1435</v>
      </c>
      <c r="W889" s="238"/>
      <c r="X889" s="773"/>
      <c r="Y889" s="415">
        <v>42401</v>
      </c>
      <c r="Z889" s="417">
        <f t="shared" ref="Z889:Z894" si="291">Y889+365</f>
        <v>42766</v>
      </c>
      <c r="AA889" s="238"/>
      <c r="AB889" s="246"/>
      <c r="AC889" s="250"/>
      <c r="AD889" s="251"/>
      <c r="AE889" s="252"/>
      <c r="AF889" s="249">
        <v>2725250009</v>
      </c>
      <c r="AG889" s="254"/>
      <c r="AJ889" s="238" t="s">
        <v>1435</v>
      </c>
    </row>
    <row r="890" spans="1:36" ht="11.25" customHeight="1" thickBot="1" x14ac:dyDescent="0.25">
      <c r="A890" s="1115">
        <v>1</v>
      </c>
      <c r="B890" s="1044">
        <v>298445</v>
      </c>
      <c r="C890" s="238"/>
      <c r="D890" s="904" t="s">
        <v>89</v>
      </c>
      <c r="E890" s="245">
        <v>1</v>
      </c>
      <c r="F890" s="523" t="s">
        <v>1410</v>
      </c>
      <c r="G890" s="246">
        <v>43.9</v>
      </c>
      <c r="H890" s="245">
        <v>0</v>
      </c>
      <c r="I890" s="241" t="s">
        <v>1434</v>
      </c>
      <c r="J890" s="247">
        <v>956</v>
      </c>
      <c r="K890" s="241" t="s">
        <v>1412</v>
      </c>
      <c r="L890" s="241"/>
      <c r="M890" s="246"/>
      <c r="N890" s="238"/>
      <c r="O890" s="248"/>
      <c r="P890" s="248"/>
      <c r="Q890" s="248"/>
      <c r="R890" s="238"/>
      <c r="S890" s="246">
        <v>21</v>
      </c>
      <c r="T890" s="241" t="s">
        <v>61</v>
      </c>
      <c r="U890" s="238" t="s">
        <v>44</v>
      </c>
      <c r="V890" s="238" t="s">
        <v>1436</v>
      </c>
      <c r="W890" s="238"/>
      <c r="X890" s="773"/>
      <c r="Y890" s="415">
        <v>42401</v>
      </c>
      <c r="Z890" s="417">
        <f t="shared" si="291"/>
        <v>42766</v>
      </c>
      <c r="AA890" s="238"/>
      <c r="AB890" s="246"/>
      <c r="AC890" s="250"/>
      <c r="AD890" s="251"/>
      <c r="AE890" s="252"/>
      <c r="AF890" s="249">
        <v>2725250010</v>
      </c>
      <c r="AG890" s="254"/>
      <c r="AJ890" s="238" t="s">
        <v>1436</v>
      </c>
    </row>
    <row r="891" spans="1:36" ht="11.25" customHeight="1" thickBot="1" x14ac:dyDescent="0.25">
      <c r="A891" s="1115">
        <v>1</v>
      </c>
      <c r="B891" s="1044">
        <v>298445</v>
      </c>
      <c r="C891" s="238"/>
      <c r="D891" s="904" t="s">
        <v>89</v>
      </c>
      <c r="E891" s="245">
        <v>1</v>
      </c>
      <c r="F891" s="523" t="s">
        <v>1410</v>
      </c>
      <c r="G891" s="246">
        <v>43.9</v>
      </c>
      <c r="H891" s="245">
        <v>0</v>
      </c>
      <c r="I891" s="241" t="s">
        <v>1434</v>
      </c>
      <c r="J891" s="247">
        <v>956</v>
      </c>
      <c r="K891" s="241" t="s">
        <v>1412</v>
      </c>
      <c r="L891" s="241"/>
      <c r="M891" s="246"/>
      <c r="N891" s="238"/>
      <c r="O891" s="248"/>
      <c r="P891" s="248"/>
      <c r="Q891" s="248"/>
      <c r="R891" s="238"/>
      <c r="S891" s="246">
        <v>21</v>
      </c>
      <c r="T891" s="241" t="s">
        <v>61</v>
      </c>
      <c r="U891" s="238" t="s">
        <v>44</v>
      </c>
      <c r="V891" s="238" t="s">
        <v>1437</v>
      </c>
      <c r="W891" s="238"/>
      <c r="X891" s="773"/>
      <c r="Y891" s="415">
        <v>42401</v>
      </c>
      <c r="Z891" s="417">
        <f t="shared" si="291"/>
        <v>42766</v>
      </c>
      <c r="AA891" s="238"/>
      <c r="AB891" s="246"/>
      <c r="AC891" s="250"/>
      <c r="AD891" s="251"/>
      <c r="AE891" s="252"/>
      <c r="AF891" s="249">
        <v>2725250011</v>
      </c>
      <c r="AG891" s="254"/>
      <c r="AJ891" s="238" t="s">
        <v>1437</v>
      </c>
    </row>
    <row r="892" spans="1:36" ht="11.25" customHeight="1" thickBot="1" x14ac:dyDescent="0.25">
      <c r="A892" s="1115">
        <v>1</v>
      </c>
      <c r="B892" s="1044">
        <v>298445</v>
      </c>
      <c r="C892" s="238"/>
      <c r="D892" s="904" t="s">
        <v>89</v>
      </c>
      <c r="E892" s="245">
        <v>1</v>
      </c>
      <c r="F892" s="523" t="s">
        <v>1410</v>
      </c>
      <c r="G892" s="246">
        <v>43.9</v>
      </c>
      <c r="H892" s="245">
        <v>0</v>
      </c>
      <c r="I892" s="241" t="s">
        <v>1434</v>
      </c>
      <c r="J892" s="247">
        <v>956</v>
      </c>
      <c r="K892" s="241" t="s">
        <v>1412</v>
      </c>
      <c r="L892" s="241"/>
      <c r="M892" s="246"/>
      <c r="N892" s="238"/>
      <c r="O892" s="248"/>
      <c r="P892" s="248"/>
      <c r="Q892" s="248"/>
      <c r="R892" s="238"/>
      <c r="S892" s="246">
        <v>21</v>
      </c>
      <c r="T892" s="241" t="s">
        <v>61</v>
      </c>
      <c r="U892" s="238" t="s">
        <v>44</v>
      </c>
      <c r="V892" s="238" t="s">
        <v>1438</v>
      </c>
      <c r="W892" s="238"/>
      <c r="X892" s="773"/>
      <c r="Y892" s="415">
        <v>42401</v>
      </c>
      <c r="Z892" s="417">
        <f t="shared" si="291"/>
        <v>42766</v>
      </c>
      <c r="AA892" s="238"/>
      <c r="AB892" s="246"/>
      <c r="AC892" s="250"/>
      <c r="AD892" s="251"/>
      <c r="AE892" s="252"/>
      <c r="AF892" s="249">
        <v>2725250012</v>
      </c>
      <c r="AG892" s="254"/>
      <c r="AJ892" s="238" t="s">
        <v>1438</v>
      </c>
    </row>
    <row r="893" spans="1:36" ht="11.25" customHeight="1" thickBot="1" x14ac:dyDescent="0.25">
      <c r="A893" s="1115">
        <v>1</v>
      </c>
      <c r="B893" s="1044">
        <v>298445</v>
      </c>
      <c r="C893" s="238"/>
      <c r="D893" s="904" t="s">
        <v>89</v>
      </c>
      <c r="E893" s="245">
        <v>1</v>
      </c>
      <c r="F893" s="523" t="s">
        <v>1410</v>
      </c>
      <c r="G893" s="246">
        <v>43.9</v>
      </c>
      <c r="H893" s="245">
        <v>0</v>
      </c>
      <c r="I893" s="241" t="s">
        <v>1434</v>
      </c>
      <c r="J893" s="247">
        <v>956</v>
      </c>
      <c r="K893" s="241" t="s">
        <v>1412</v>
      </c>
      <c r="L893" s="241"/>
      <c r="M893" s="246"/>
      <c r="N893" s="238"/>
      <c r="O893" s="248"/>
      <c r="P893" s="248"/>
      <c r="Q893" s="248"/>
      <c r="R893" s="238"/>
      <c r="S893" s="246">
        <v>21</v>
      </c>
      <c r="T893" s="241" t="s">
        <v>61</v>
      </c>
      <c r="U893" s="238" t="s">
        <v>44</v>
      </c>
      <c r="V893" s="238" t="s">
        <v>1439</v>
      </c>
      <c r="W893" s="238"/>
      <c r="X893" s="773"/>
      <c r="Y893" s="415">
        <v>42401</v>
      </c>
      <c r="Z893" s="417">
        <f t="shared" si="291"/>
        <v>42766</v>
      </c>
      <c r="AA893" s="238"/>
      <c r="AB893" s="246"/>
      <c r="AC893" s="250"/>
      <c r="AD893" s="251"/>
      <c r="AE893" s="252"/>
      <c r="AF893" s="249">
        <v>2725250013</v>
      </c>
      <c r="AG893" s="254"/>
      <c r="AJ893" s="238" t="s">
        <v>1439</v>
      </c>
    </row>
    <row r="894" spans="1:36" ht="11.25" customHeight="1" thickBot="1" x14ac:dyDescent="0.25">
      <c r="A894" s="1115">
        <v>1</v>
      </c>
      <c r="B894" s="1044">
        <v>298445</v>
      </c>
      <c r="C894" s="238"/>
      <c r="D894" s="904" t="s">
        <v>89</v>
      </c>
      <c r="E894" s="245">
        <v>1</v>
      </c>
      <c r="F894" s="523" t="s">
        <v>1410</v>
      </c>
      <c r="G894" s="246">
        <v>43.9</v>
      </c>
      <c r="H894" s="245">
        <v>0</v>
      </c>
      <c r="I894" s="241" t="s">
        <v>1434</v>
      </c>
      <c r="J894" s="247">
        <v>956</v>
      </c>
      <c r="K894" s="241" t="s">
        <v>1412</v>
      </c>
      <c r="L894" s="241"/>
      <c r="M894" s="246"/>
      <c r="N894" s="238"/>
      <c r="O894" s="248"/>
      <c r="P894" s="248"/>
      <c r="Q894" s="248"/>
      <c r="R894" s="238"/>
      <c r="S894" s="246">
        <v>21</v>
      </c>
      <c r="T894" s="241" t="s">
        <v>61</v>
      </c>
      <c r="U894" s="238" t="s">
        <v>44</v>
      </c>
      <c r="V894" s="238" t="s">
        <v>1440</v>
      </c>
      <c r="W894" s="238"/>
      <c r="X894" s="773"/>
      <c r="Y894" s="415">
        <v>42401</v>
      </c>
      <c r="Z894" s="858">
        <f t="shared" si="291"/>
        <v>42766</v>
      </c>
      <c r="AA894" s="238"/>
      <c r="AB894" s="246"/>
      <c r="AC894" s="250"/>
      <c r="AD894" s="251"/>
      <c r="AE894" s="252"/>
      <c r="AF894" s="249">
        <v>2725250014</v>
      </c>
      <c r="AG894" s="254"/>
      <c r="AJ894" s="238" t="s">
        <v>1440</v>
      </c>
    </row>
    <row r="895" spans="1:36" s="520" customFormat="1" ht="10.5" thickBot="1" x14ac:dyDescent="0.25">
      <c r="A895" s="1115">
        <v>1</v>
      </c>
      <c r="B895" s="1044">
        <v>298445</v>
      </c>
      <c r="C895" s="239" t="s">
        <v>50</v>
      </c>
      <c r="D895" s="892" t="s">
        <v>89</v>
      </c>
      <c r="E895" s="256">
        <v>6</v>
      </c>
      <c r="F895" s="524" t="s">
        <v>1410</v>
      </c>
      <c r="G895" s="257">
        <v>43.9</v>
      </c>
      <c r="H895" s="258" t="s">
        <v>38</v>
      </c>
      <c r="I895" s="240" t="s">
        <v>1434</v>
      </c>
      <c r="J895" s="489">
        <v>956</v>
      </c>
      <c r="K895" s="240" t="s">
        <v>1412</v>
      </c>
      <c r="L895" s="240"/>
      <c r="M895" s="257"/>
      <c r="N895" s="239"/>
      <c r="O895" s="259"/>
      <c r="P895" s="259"/>
      <c r="Q895" s="259"/>
      <c r="R895" s="239"/>
      <c r="S895" s="257">
        <v>21</v>
      </c>
      <c r="T895" s="240" t="s">
        <v>61</v>
      </c>
      <c r="U895" s="239" t="s">
        <v>44</v>
      </c>
      <c r="V895" s="239" t="s">
        <v>1441</v>
      </c>
      <c r="W895" s="525" t="s">
        <v>1414</v>
      </c>
      <c r="X895" s="780" t="s">
        <v>1415</v>
      </c>
      <c r="Y895" s="415">
        <v>42401</v>
      </c>
      <c r="Z895" s="417">
        <f>Y895+365</f>
        <v>42766</v>
      </c>
      <c r="AA895" s="239"/>
      <c r="AB895" s="257">
        <v>0</v>
      </c>
      <c r="AC895" s="260"/>
      <c r="AD895" s="261"/>
      <c r="AE895" s="262"/>
      <c r="AF895" s="258"/>
      <c r="AG895" s="258"/>
      <c r="AJ895" s="520" t="str">
        <f t="shared" ref="AJ895" si="292">CONCATENATE(U895,AK895,V895)</f>
        <v>HL2149-2154</v>
      </c>
    </row>
    <row r="896" spans="1:36" ht="11.25" customHeight="1" thickBot="1" x14ac:dyDescent="0.25">
      <c r="A896" s="1129"/>
      <c r="B896" s="995"/>
      <c r="C896" s="320"/>
      <c r="D896" s="905"/>
      <c r="E896" s="324"/>
      <c r="F896" s="241"/>
      <c r="G896" s="246"/>
      <c r="H896" s="245"/>
      <c r="I896" s="241"/>
      <c r="J896" s="242"/>
      <c r="K896" s="241"/>
      <c r="L896" s="241"/>
      <c r="M896" s="246"/>
      <c r="N896" s="238"/>
      <c r="O896" s="248"/>
      <c r="P896" s="248"/>
      <c r="Q896" s="248"/>
      <c r="R896" s="238"/>
      <c r="S896" s="246"/>
      <c r="T896" s="241"/>
      <c r="U896" s="238"/>
      <c r="V896" s="238"/>
      <c r="W896" s="238"/>
      <c r="X896" s="804"/>
      <c r="Y896" s="415"/>
      <c r="Z896" s="416" t="s">
        <v>38</v>
      </c>
      <c r="AA896" s="238"/>
      <c r="AB896" s="246"/>
      <c r="AC896" s="316"/>
      <c r="AD896" s="251"/>
      <c r="AE896" s="252"/>
      <c r="AF896" s="254"/>
      <c r="AG896" s="254"/>
    </row>
    <row r="897" spans="1:36" ht="11.25" customHeight="1" thickBot="1" x14ac:dyDescent="0.25">
      <c r="A897" s="1115">
        <v>1</v>
      </c>
      <c r="B897" s="1044">
        <v>298670</v>
      </c>
      <c r="C897" s="238"/>
      <c r="D897" s="904" t="s">
        <v>1442</v>
      </c>
      <c r="E897" s="245">
        <v>1</v>
      </c>
      <c r="F897" s="523" t="s">
        <v>1004</v>
      </c>
      <c r="G897" s="246">
        <v>46</v>
      </c>
      <c r="H897" s="245">
        <v>69</v>
      </c>
      <c r="I897" s="241" t="s">
        <v>1443</v>
      </c>
      <c r="J897" s="247">
        <f t="shared" ref="J897" si="293">I897/9.81</f>
        <v>474.00611620795104</v>
      </c>
      <c r="K897" s="241" t="s">
        <v>1444</v>
      </c>
      <c r="L897" s="241"/>
      <c r="M897" s="246"/>
      <c r="N897" s="238"/>
      <c r="O897" s="248"/>
      <c r="P897" s="248"/>
      <c r="Q897" s="248"/>
      <c r="R897" s="238"/>
      <c r="S897" s="246">
        <v>22.88</v>
      </c>
      <c r="T897" s="241" t="s">
        <v>326</v>
      </c>
      <c r="U897" s="238" t="s">
        <v>44</v>
      </c>
      <c r="V897" s="238" t="s">
        <v>1445</v>
      </c>
      <c r="W897" s="238"/>
      <c r="X897" s="773"/>
      <c r="Y897" s="415">
        <v>43977</v>
      </c>
      <c r="Z897" s="417">
        <f>Y897+365</f>
        <v>44342</v>
      </c>
      <c r="AA897" s="238"/>
      <c r="AB897" s="246"/>
      <c r="AC897" s="250">
        <v>80</v>
      </c>
      <c r="AD897" s="251"/>
      <c r="AE897" s="252">
        <v>7160</v>
      </c>
      <c r="AF897" s="249" t="s">
        <v>1446</v>
      </c>
      <c r="AG897" s="254"/>
    </row>
    <row r="898" spans="1:36" ht="10.5" thickBot="1" x14ac:dyDescent="0.25">
      <c r="A898" s="1115">
        <v>1</v>
      </c>
      <c r="B898" s="1044">
        <v>298670</v>
      </c>
      <c r="C898" s="239" t="s">
        <v>50</v>
      </c>
      <c r="D898" s="892" t="s">
        <v>1442</v>
      </c>
      <c r="E898" s="256">
        <v>1</v>
      </c>
      <c r="F898" s="524" t="s">
        <v>1004</v>
      </c>
      <c r="G898" s="257">
        <v>46</v>
      </c>
      <c r="H898" s="258">
        <v>69</v>
      </c>
      <c r="I898" s="240" t="s">
        <v>1443</v>
      </c>
      <c r="J898" s="489">
        <f>I898/9.81</f>
        <v>474.00611620795104</v>
      </c>
      <c r="K898" s="240" t="s">
        <v>1444</v>
      </c>
      <c r="L898" s="240"/>
      <c r="M898" s="257"/>
      <c r="N898" s="239"/>
      <c r="O898" s="259"/>
      <c r="P898" s="259"/>
      <c r="Q898" s="259"/>
      <c r="R898" s="239"/>
      <c r="S898" s="257">
        <v>22.88</v>
      </c>
      <c r="T898" s="240" t="s">
        <v>326</v>
      </c>
      <c r="U898" s="239" t="s">
        <v>44</v>
      </c>
      <c r="V898" s="239" t="s">
        <v>1445</v>
      </c>
      <c r="W898" s="525" t="s">
        <v>53</v>
      </c>
      <c r="X898" s="780" t="s">
        <v>1442</v>
      </c>
      <c r="Y898" s="415">
        <v>43977</v>
      </c>
      <c r="Z898" s="417">
        <f>Y898+365</f>
        <v>44342</v>
      </c>
      <c r="AA898" s="239"/>
      <c r="AB898" s="257">
        <v>2</v>
      </c>
      <c r="AC898" s="260">
        <v>80</v>
      </c>
      <c r="AD898" s="261"/>
      <c r="AE898" s="262"/>
      <c r="AF898" s="258"/>
      <c r="AG898" s="258"/>
      <c r="AJ898" s="255" t="str">
        <f t="shared" ref="AJ898" si="294">CONCATENATE(U898,AK898,V898)</f>
        <v>HL2039</v>
      </c>
    </row>
    <row r="899" spans="1:36" ht="10.5" thickBot="1" x14ac:dyDescent="0.25">
      <c r="A899" s="1129"/>
      <c r="B899" s="995"/>
      <c r="C899" s="238"/>
      <c r="D899" s="909"/>
      <c r="E899" s="324"/>
      <c r="F899" s="523"/>
      <c r="G899" s="246"/>
      <c r="H899" s="245"/>
      <c r="I899" s="241"/>
      <c r="J899" s="247"/>
      <c r="K899" s="241"/>
      <c r="L899" s="241"/>
      <c r="M899" s="246"/>
      <c r="N899" s="238"/>
      <c r="O899" s="248"/>
      <c r="P899" s="248"/>
      <c r="Q899" s="248"/>
      <c r="R899" s="238"/>
      <c r="S899" s="246"/>
      <c r="T899" s="241"/>
      <c r="U899" s="238"/>
      <c r="V899" s="238"/>
      <c r="W899" s="590"/>
      <c r="X899" s="773"/>
      <c r="Y899" s="415"/>
      <c r="Z899" s="417" t="s">
        <v>38</v>
      </c>
      <c r="AA899" s="238"/>
      <c r="AB899" s="246"/>
      <c r="AC899" s="250"/>
      <c r="AD899" s="251"/>
      <c r="AE899" s="252"/>
      <c r="AF899" s="245"/>
      <c r="AG899" s="245"/>
    </row>
    <row r="900" spans="1:36" ht="11.25" customHeight="1" thickBot="1" x14ac:dyDescent="0.25">
      <c r="A900" s="1115">
        <v>1</v>
      </c>
      <c r="B900" s="995"/>
      <c r="C900" s="238"/>
      <c r="D900" s="904" t="s">
        <v>1415</v>
      </c>
      <c r="E900" s="245">
        <v>1</v>
      </c>
      <c r="F900" s="523" t="s">
        <v>1004</v>
      </c>
      <c r="G900" s="246">
        <v>22</v>
      </c>
      <c r="H900" s="245">
        <v>69</v>
      </c>
      <c r="I900" s="241" t="s">
        <v>1443</v>
      </c>
      <c r="J900" s="247">
        <f t="shared" ref="J900" si="295">I900/9.81</f>
        <v>474.00611620795104</v>
      </c>
      <c r="K900" s="241" t="s">
        <v>1444</v>
      </c>
      <c r="L900" s="241"/>
      <c r="M900" s="246"/>
      <c r="N900" s="238"/>
      <c r="O900" s="248"/>
      <c r="P900" s="248"/>
      <c r="Q900" s="248"/>
      <c r="R900" s="238"/>
      <c r="S900" s="246">
        <v>10.88</v>
      </c>
      <c r="T900" s="241" t="s">
        <v>61</v>
      </c>
      <c r="U900" s="238" t="s">
        <v>44</v>
      </c>
      <c r="V900" s="238" t="s">
        <v>1447</v>
      </c>
      <c r="W900" s="238"/>
      <c r="X900" s="773"/>
      <c r="Y900" s="415">
        <v>43977</v>
      </c>
      <c r="Z900" s="417">
        <f>Y900+365</f>
        <v>44342</v>
      </c>
      <c r="AA900" s="238"/>
      <c r="AB900" s="246"/>
      <c r="AC900" s="250">
        <v>80</v>
      </c>
      <c r="AD900" s="251"/>
      <c r="AE900" s="252">
        <v>4970</v>
      </c>
      <c r="AF900" s="249" t="s">
        <v>1448</v>
      </c>
      <c r="AG900" s="254"/>
    </row>
    <row r="901" spans="1:36" ht="10.5" thickBot="1" x14ac:dyDescent="0.25">
      <c r="A901" s="1115">
        <v>1</v>
      </c>
      <c r="B901" s="995"/>
      <c r="C901" s="239" t="s">
        <v>50</v>
      </c>
      <c r="D901" s="892" t="s">
        <v>1415</v>
      </c>
      <c r="E901" s="256">
        <v>1</v>
      </c>
      <c r="F901" s="524" t="s">
        <v>1004</v>
      </c>
      <c r="G901" s="257">
        <v>22</v>
      </c>
      <c r="H901" s="258">
        <v>69</v>
      </c>
      <c r="I901" s="240" t="s">
        <v>1443</v>
      </c>
      <c r="J901" s="489">
        <f>I901/9.81</f>
        <v>474.00611620795104</v>
      </c>
      <c r="K901" s="240" t="s">
        <v>1444</v>
      </c>
      <c r="L901" s="240"/>
      <c r="M901" s="257"/>
      <c r="N901" s="239"/>
      <c r="O901" s="259"/>
      <c r="P901" s="259"/>
      <c r="Q901" s="259"/>
      <c r="R901" s="239"/>
      <c r="S901" s="257">
        <v>10.88</v>
      </c>
      <c r="T901" s="240" t="s">
        <v>61</v>
      </c>
      <c r="U901" s="239" t="s">
        <v>44</v>
      </c>
      <c r="V901" s="239" t="s">
        <v>1447</v>
      </c>
      <c r="W901" s="525" t="s">
        <v>53</v>
      </c>
      <c r="X901" s="780" t="s">
        <v>1415</v>
      </c>
      <c r="Y901" s="415">
        <v>43977</v>
      </c>
      <c r="Z901" s="417">
        <f>Y901+365</f>
        <v>44342</v>
      </c>
      <c r="AA901" s="239"/>
      <c r="AB901" s="257">
        <v>2</v>
      </c>
      <c r="AC901" s="260">
        <v>80</v>
      </c>
      <c r="AD901" s="261"/>
      <c r="AE901" s="262"/>
      <c r="AF901" s="258"/>
      <c r="AG901" s="258"/>
      <c r="AJ901" s="255" t="str">
        <f t="shared" ref="AJ901" si="296">CONCATENATE(U901,AK901,V901)</f>
        <v>HL2043</v>
      </c>
    </row>
    <row r="902" spans="1:36" s="156" customFormat="1" ht="10.5" thickBot="1" x14ac:dyDescent="0.25">
      <c r="A902" s="1129"/>
      <c r="B902" s="998"/>
      <c r="C902" s="151"/>
      <c r="D902" s="914"/>
      <c r="E902" s="198"/>
      <c r="F902" s="650"/>
      <c r="G902" s="150"/>
      <c r="H902" s="148"/>
      <c r="I902" s="149"/>
      <c r="J902" s="440"/>
      <c r="K902" s="149"/>
      <c r="L902" s="149"/>
      <c r="M902" s="150"/>
      <c r="N902" s="151"/>
      <c r="O902" s="152"/>
      <c r="P902" s="152"/>
      <c r="Q902" s="152"/>
      <c r="R902" s="151"/>
      <c r="S902" s="150"/>
      <c r="T902" s="149"/>
      <c r="U902" s="151"/>
      <c r="V902" s="151"/>
      <c r="W902" s="859"/>
      <c r="X902" s="860"/>
      <c r="Y902" s="429"/>
      <c r="Z902" s="427" t="s">
        <v>38</v>
      </c>
      <c r="AA902" s="151"/>
      <c r="AB902" s="150"/>
      <c r="AC902" s="153"/>
      <c r="AD902" s="154"/>
      <c r="AE902" s="155"/>
      <c r="AF902" s="148"/>
      <c r="AG902" s="148"/>
    </row>
    <row r="903" spans="1:36" ht="11.25" customHeight="1" thickBot="1" x14ac:dyDescent="0.25">
      <c r="A903" s="1115">
        <v>1</v>
      </c>
      <c r="B903" s="1044">
        <v>298668</v>
      </c>
      <c r="C903" s="238"/>
      <c r="D903" s="904" t="s">
        <v>1449</v>
      </c>
      <c r="E903" s="245">
        <v>1</v>
      </c>
      <c r="F903" s="523" t="s">
        <v>1004</v>
      </c>
      <c r="G903" s="246">
        <v>30.3</v>
      </c>
      <c r="H903" s="245">
        <v>69</v>
      </c>
      <c r="I903" s="241" t="s">
        <v>1443</v>
      </c>
      <c r="J903" s="247">
        <f t="shared" ref="J903" si="297">I903/9.81</f>
        <v>474.00611620795104</v>
      </c>
      <c r="K903" s="241" t="s">
        <v>1444</v>
      </c>
      <c r="L903" s="241"/>
      <c r="M903" s="246"/>
      <c r="N903" s="238"/>
      <c r="O903" s="248"/>
      <c r="P903" s="248"/>
      <c r="Q903" s="248"/>
      <c r="R903" s="238"/>
      <c r="S903" s="246">
        <v>15.03</v>
      </c>
      <c r="T903" s="241" t="s">
        <v>326</v>
      </c>
      <c r="U903" s="238" t="s">
        <v>44</v>
      </c>
      <c r="V903" s="238" t="s">
        <v>1450</v>
      </c>
      <c r="W903" s="238"/>
      <c r="X903" s="773"/>
      <c r="Y903" s="415">
        <v>43977</v>
      </c>
      <c r="Z903" s="417">
        <f>Y903+365</f>
        <v>44342</v>
      </c>
      <c r="AA903" s="238"/>
      <c r="AB903" s="246"/>
      <c r="AC903" s="250">
        <v>80</v>
      </c>
      <c r="AD903" s="251"/>
      <c r="AE903" s="252">
        <v>4175</v>
      </c>
      <c r="AF903" s="249" t="s">
        <v>1451</v>
      </c>
      <c r="AG903" s="254"/>
    </row>
    <row r="904" spans="1:36" ht="10.5" thickBot="1" x14ac:dyDescent="0.25">
      <c r="A904" s="1115">
        <v>1</v>
      </c>
      <c r="B904" s="1044">
        <v>298668</v>
      </c>
      <c r="C904" s="239" t="s">
        <v>50</v>
      </c>
      <c r="D904" s="892" t="s">
        <v>1449</v>
      </c>
      <c r="E904" s="256">
        <v>1</v>
      </c>
      <c r="F904" s="524" t="s">
        <v>1004</v>
      </c>
      <c r="G904" s="257">
        <v>30.3</v>
      </c>
      <c r="H904" s="258">
        <v>69</v>
      </c>
      <c r="I904" s="240" t="s">
        <v>1443</v>
      </c>
      <c r="J904" s="489">
        <f>I904/9.81</f>
        <v>474.00611620795104</v>
      </c>
      <c r="K904" s="240" t="s">
        <v>1444</v>
      </c>
      <c r="L904" s="240"/>
      <c r="M904" s="257"/>
      <c r="N904" s="239"/>
      <c r="O904" s="259"/>
      <c r="P904" s="259"/>
      <c r="Q904" s="259"/>
      <c r="R904" s="239"/>
      <c r="S904" s="257">
        <v>15.03</v>
      </c>
      <c r="T904" s="240" t="s">
        <v>326</v>
      </c>
      <c r="U904" s="239" t="s">
        <v>44</v>
      </c>
      <c r="V904" s="239" t="s">
        <v>1450</v>
      </c>
      <c r="W904" s="525" t="s">
        <v>53</v>
      </c>
      <c r="X904" s="780" t="s">
        <v>1449</v>
      </c>
      <c r="Y904" s="415">
        <v>43977</v>
      </c>
      <c r="Z904" s="417">
        <f>Y904+365</f>
        <v>44342</v>
      </c>
      <c r="AA904" s="239"/>
      <c r="AB904" s="257">
        <v>2</v>
      </c>
      <c r="AC904" s="260">
        <v>80</v>
      </c>
      <c r="AD904" s="261"/>
      <c r="AE904" s="262"/>
      <c r="AF904" s="258"/>
      <c r="AG904" s="258"/>
      <c r="AJ904" s="255" t="str">
        <f t="shared" ref="AJ904" si="298">CONCATENATE(U904,AK904,V904)</f>
        <v>HL2045</v>
      </c>
    </row>
    <row r="905" spans="1:36" ht="10.5" thickBot="1" x14ac:dyDescent="0.25">
      <c r="A905" s="1129"/>
      <c r="B905" s="995"/>
      <c r="C905" s="238"/>
      <c r="D905" s="916"/>
      <c r="E905" s="245"/>
      <c r="F905" s="241"/>
      <c r="G905" s="246"/>
      <c r="H905" s="245"/>
      <c r="I905" s="241"/>
      <c r="J905" s="242"/>
      <c r="K905" s="149"/>
      <c r="L905" s="241"/>
      <c r="M905" s="246"/>
      <c r="N905" s="238"/>
      <c r="O905" s="248"/>
      <c r="P905" s="248"/>
      <c r="Q905" s="248"/>
      <c r="R905" s="238"/>
      <c r="S905" s="246"/>
      <c r="T905" s="241"/>
      <c r="U905" s="238"/>
      <c r="V905" s="238"/>
      <c r="W905" s="590"/>
      <c r="X905" s="773"/>
      <c r="Y905" s="415"/>
      <c r="Z905" s="416" t="s">
        <v>38</v>
      </c>
      <c r="AA905" s="238"/>
      <c r="AB905" s="246"/>
      <c r="AC905" s="316"/>
      <c r="AD905" s="251"/>
      <c r="AE905" s="252"/>
      <c r="AF905" s="254"/>
      <c r="AG905" s="245"/>
    </row>
    <row r="906" spans="1:36" s="156" customFormat="1" ht="10.5" thickBot="1" x14ac:dyDescent="0.25">
      <c r="A906" s="1115">
        <v>1</v>
      </c>
      <c r="B906" s="1113">
        <v>307959</v>
      </c>
      <c r="C906" s="151"/>
      <c r="D906" s="897" t="s">
        <v>1452</v>
      </c>
      <c r="E906" s="148">
        <v>1</v>
      </c>
      <c r="F906" s="149" t="s">
        <v>186</v>
      </c>
      <c r="G906" s="150">
        <v>5.6</v>
      </c>
      <c r="H906" s="148">
        <v>64</v>
      </c>
      <c r="I906" s="149" t="s">
        <v>1453</v>
      </c>
      <c r="J906" s="440">
        <f t="shared" ref="J906:J936" si="299">I906/9.81</f>
        <v>291.02956167176347</v>
      </c>
      <c r="K906" s="149" t="s">
        <v>1392</v>
      </c>
      <c r="L906" s="149"/>
      <c r="M906" s="150"/>
      <c r="N906" s="151"/>
      <c r="O906" s="152"/>
      <c r="P906" s="152"/>
      <c r="Q906" s="152"/>
      <c r="R906" s="151"/>
      <c r="S906" s="150">
        <v>5.6</v>
      </c>
      <c r="T906" s="149" t="s">
        <v>61</v>
      </c>
      <c r="U906" s="151" t="s">
        <v>44</v>
      </c>
      <c r="V906" s="151" t="s">
        <v>1454</v>
      </c>
      <c r="W906" s="859"/>
      <c r="X906" s="860"/>
      <c r="Y906" s="429">
        <v>44175</v>
      </c>
      <c r="Z906" s="427">
        <f t="shared" ref="Z906:Z916" si="300">Y906+365</f>
        <v>44540</v>
      </c>
      <c r="AA906" s="151"/>
      <c r="AB906" s="150">
        <v>1.5</v>
      </c>
      <c r="AC906" s="153">
        <v>105</v>
      </c>
      <c r="AD906" s="154" t="s">
        <v>38</v>
      </c>
      <c r="AE906" s="155" t="s">
        <v>38</v>
      </c>
      <c r="AF906" s="441" t="s">
        <v>1455</v>
      </c>
      <c r="AG906" s="148"/>
    </row>
    <row r="907" spans="1:36" s="156" customFormat="1" ht="10.5" thickBot="1" x14ac:dyDescent="0.25">
      <c r="A907" s="1115">
        <v>1</v>
      </c>
      <c r="B907" s="1114">
        <v>307959</v>
      </c>
      <c r="C907" s="151"/>
      <c r="D907" s="897" t="s">
        <v>1452</v>
      </c>
      <c r="E907" s="148">
        <v>1</v>
      </c>
      <c r="F907" s="149" t="s">
        <v>186</v>
      </c>
      <c r="G907" s="150">
        <v>5.6</v>
      </c>
      <c r="H907" s="148">
        <v>64</v>
      </c>
      <c r="I907" s="149" t="s">
        <v>1453</v>
      </c>
      <c r="J907" s="440">
        <f t="shared" si="299"/>
        <v>291.02956167176347</v>
      </c>
      <c r="K907" s="149" t="s">
        <v>1392</v>
      </c>
      <c r="L907" s="149"/>
      <c r="M907" s="150"/>
      <c r="N907" s="151"/>
      <c r="O907" s="152"/>
      <c r="P907" s="152"/>
      <c r="Q907" s="152"/>
      <c r="R907" s="151"/>
      <c r="S907" s="150">
        <v>5.6</v>
      </c>
      <c r="T907" s="149" t="s">
        <v>61</v>
      </c>
      <c r="U907" s="151" t="s">
        <v>44</v>
      </c>
      <c r="V907" s="151" t="s">
        <v>1456</v>
      </c>
      <c r="W907" s="859"/>
      <c r="X907" s="860"/>
      <c r="Y907" s="429">
        <v>44175</v>
      </c>
      <c r="Z907" s="427">
        <f t="shared" si="300"/>
        <v>44540</v>
      </c>
      <c r="AA907" s="151"/>
      <c r="AB907" s="150">
        <v>1.5</v>
      </c>
      <c r="AC907" s="153">
        <v>105</v>
      </c>
      <c r="AD907" s="154" t="s">
        <v>38</v>
      </c>
      <c r="AE907" s="155" t="s">
        <v>38</v>
      </c>
      <c r="AF907" s="441" t="s">
        <v>1455</v>
      </c>
      <c r="AG907" s="148"/>
    </row>
    <row r="908" spans="1:36" s="156" customFormat="1" ht="10.5" thickBot="1" x14ac:dyDescent="0.25">
      <c r="A908" s="1115">
        <v>1</v>
      </c>
      <c r="B908" s="1114">
        <v>307959</v>
      </c>
      <c r="C908" s="151"/>
      <c r="D908" s="897" t="s">
        <v>1452</v>
      </c>
      <c r="E908" s="148">
        <v>1</v>
      </c>
      <c r="F908" s="149" t="s">
        <v>186</v>
      </c>
      <c r="G908" s="150">
        <v>5.6</v>
      </c>
      <c r="H908" s="148">
        <v>64</v>
      </c>
      <c r="I908" s="149" t="s">
        <v>1453</v>
      </c>
      <c r="J908" s="440">
        <f t="shared" si="299"/>
        <v>291.02956167176347</v>
      </c>
      <c r="K908" s="149" t="s">
        <v>1392</v>
      </c>
      <c r="L908" s="149"/>
      <c r="M908" s="150"/>
      <c r="N908" s="151"/>
      <c r="O908" s="152"/>
      <c r="P908" s="152"/>
      <c r="Q908" s="152"/>
      <c r="R908" s="151"/>
      <c r="S908" s="150">
        <v>5.6</v>
      </c>
      <c r="T908" s="149" t="s">
        <v>61</v>
      </c>
      <c r="U908" s="151" t="s">
        <v>44</v>
      </c>
      <c r="V908" s="151" t="s">
        <v>1457</v>
      </c>
      <c r="W908" s="859"/>
      <c r="X908" s="860"/>
      <c r="Y908" s="429">
        <v>44175</v>
      </c>
      <c r="Z908" s="427">
        <f t="shared" si="300"/>
        <v>44540</v>
      </c>
      <c r="AA908" s="151"/>
      <c r="AB908" s="150">
        <v>1.5</v>
      </c>
      <c r="AC908" s="153">
        <v>105</v>
      </c>
      <c r="AD908" s="154" t="s">
        <v>38</v>
      </c>
      <c r="AE908" s="155" t="s">
        <v>38</v>
      </c>
      <c r="AF908" s="441" t="s">
        <v>1455</v>
      </c>
      <c r="AG908" s="148"/>
    </row>
    <row r="909" spans="1:36" s="156" customFormat="1" ht="10.5" thickBot="1" x14ac:dyDescent="0.25">
      <c r="A909" s="1115">
        <v>1</v>
      </c>
      <c r="B909" s="1114">
        <v>307959</v>
      </c>
      <c r="C909" s="151"/>
      <c r="D909" s="897" t="s">
        <v>1452</v>
      </c>
      <c r="E909" s="148">
        <v>1</v>
      </c>
      <c r="F909" s="149" t="s">
        <v>186</v>
      </c>
      <c r="G909" s="150">
        <v>5.6</v>
      </c>
      <c r="H909" s="148">
        <v>64</v>
      </c>
      <c r="I909" s="149" t="s">
        <v>1453</v>
      </c>
      <c r="J909" s="440">
        <f t="shared" si="299"/>
        <v>291.02956167176347</v>
      </c>
      <c r="K909" s="149" t="s">
        <v>1392</v>
      </c>
      <c r="L909" s="149"/>
      <c r="M909" s="150"/>
      <c r="N909" s="151"/>
      <c r="O909" s="152"/>
      <c r="P909" s="152"/>
      <c r="Q909" s="152"/>
      <c r="R909" s="151"/>
      <c r="S909" s="150">
        <v>5.6</v>
      </c>
      <c r="T909" s="149" t="s">
        <v>61</v>
      </c>
      <c r="U909" s="151" t="s">
        <v>44</v>
      </c>
      <c r="V909" s="151" t="s">
        <v>1458</v>
      </c>
      <c r="W909" s="859"/>
      <c r="X909" s="860"/>
      <c r="Y909" s="429">
        <v>44175</v>
      </c>
      <c r="Z909" s="427">
        <f t="shared" si="300"/>
        <v>44540</v>
      </c>
      <c r="AA909" s="151"/>
      <c r="AB909" s="150">
        <v>1.5</v>
      </c>
      <c r="AC909" s="153">
        <v>105</v>
      </c>
      <c r="AD909" s="154" t="s">
        <v>38</v>
      </c>
      <c r="AE909" s="155" t="s">
        <v>38</v>
      </c>
      <c r="AF909" s="441" t="s">
        <v>1455</v>
      </c>
      <c r="AG909" s="148"/>
    </row>
    <row r="910" spans="1:36" s="156" customFormat="1" ht="10.5" thickBot="1" x14ac:dyDescent="0.25">
      <c r="A910" s="1115">
        <v>1</v>
      </c>
      <c r="B910" s="1114">
        <v>307959</v>
      </c>
      <c r="C910" s="151"/>
      <c r="D910" s="897" t="s">
        <v>1452</v>
      </c>
      <c r="E910" s="148">
        <v>1</v>
      </c>
      <c r="F910" s="149" t="s">
        <v>186</v>
      </c>
      <c r="G910" s="150">
        <v>5.6</v>
      </c>
      <c r="H910" s="148">
        <v>64</v>
      </c>
      <c r="I910" s="149" t="s">
        <v>1453</v>
      </c>
      <c r="J910" s="440">
        <f t="shared" si="299"/>
        <v>291.02956167176347</v>
      </c>
      <c r="K910" s="149" t="s">
        <v>1392</v>
      </c>
      <c r="L910" s="149"/>
      <c r="M910" s="150"/>
      <c r="N910" s="151"/>
      <c r="O910" s="152"/>
      <c r="P910" s="152"/>
      <c r="Q910" s="152"/>
      <c r="R910" s="151"/>
      <c r="S910" s="150">
        <v>5.6</v>
      </c>
      <c r="T910" s="149" t="s">
        <v>61</v>
      </c>
      <c r="U910" s="151" t="s">
        <v>44</v>
      </c>
      <c r="V910" s="151" t="s">
        <v>1459</v>
      </c>
      <c r="W910" s="859"/>
      <c r="X910" s="860"/>
      <c r="Y910" s="429">
        <v>44175</v>
      </c>
      <c r="Z910" s="427">
        <f t="shared" si="300"/>
        <v>44540</v>
      </c>
      <c r="AA910" s="151"/>
      <c r="AB910" s="150">
        <v>1.5</v>
      </c>
      <c r="AC910" s="153">
        <v>105</v>
      </c>
      <c r="AD910" s="154" t="s">
        <v>38</v>
      </c>
      <c r="AE910" s="155" t="s">
        <v>38</v>
      </c>
      <c r="AF910" s="441" t="s">
        <v>1455</v>
      </c>
      <c r="AG910" s="148"/>
    </row>
    <row r="911" spans="1:36" s="156" customFormat="1" ht="10.5" thickBot="1" x14ac:dyDescent="0.25">
      <c r="A911" s="1115">
        <v>1</v>
      </c>
      <c r="B911" s="1114">
        <v>307959</v>
      </c>
      <c r="C911" s="151"/>
      <c r="D911" s="897" t="s">
        <v>1452</v>
      </c>
      <c r="E911" s="148">
        <v>1</v>
      </c>
      <c r="F911" s="149" t="s">
        <v>186</v>
      </c>
      <c r="G911" s="150">
        <v>5.6</v>
      </c>
      <c r="H911" s="148">
        <v>64</v>
      </c>
      <c r="I911" s="149" t="s">
        <v>1453</v>
      </c>
      <c r="J911" s="440">
        <f t="shared" si="299"/>
        <v>291.02956167176347</v>
      </c>
      <c r="K911" s="149" t="s">
        <v>1392</v>
      </c>
      <c r="L911" s="149"/>
      <c r="M911" s="150"/>
      <c r="N911" s="151"/>
      <c r="O911" s="152"/>
      <c r="P911" s="152"/>
      <c r="Q911" s="152"/>
      <c r="R911" s="151"/>
      <c r="S911" s="150">
        <v>5.6</v>
      </c>
      <c r="T911" s="149" t="s">
        <v>61</v>
      </c>
      <c r="U911" s="151" t="s">
        <v>44</v>
      </c>
      <c r="V911" s="151" t="s">
        <v>1460</v>
      </c>
      <c r="W911" s="859"/>
      <c r="X911" s="860"/>
      <c r="Y911" s="429">
        <v>44175</v>
      </c>
      <c r="Z911" s="427">
        <f t="shared" si="300"/>
        <v>44540</v>
      </c>
      <c r="AA911" s="151"/>
      <c r="AB911" s="150">
        <v>1.5</v>
      </c>
      <c r="AC911" s="153">
        <v>105</v>
      </c>
      <c r="AD911" s="154" t="s">
        <v>38</v>
      </c>
      <c r="AE911" s="155" t="s">
        <v>38</v>
      </c>
      <c r="AF911" s="441" t="s">
        <v>1455</v>
      </c>
      <c r="AG911" s="148"/>
    </row>
    <row r="912" spans="1:36" s="156" customFormat="1" ht="10.5" thickBot="1" x14ac:dyDescent="0.25">
      <c r="A912" s="1115">
        <v>1</v>
      </c>
      <c r="B912" s="1114">
        <v>307959</v>
      </c>
      <c r="C912" s="151"/>
      <c r="D912" s="897" t="s">
        <v>1452</v>
      </c>
      <c r="E912" s="148">
        <v>1</v>
      </c>
      <c r="F912" s="149" t="s">
        <v>186</v>
      </c>
      <c r="G912" s="150">
        <v>5.6</v>
      </c>
      <c r="H912" s="148">
        <v>64</v>
      </c>
      <c r="I912" s="149" t="s">
        <v>1453</v>
      </c>
      <c r="J912" s="440">
        <f t="shared" si="299"/>
        <v>291.02956167176347</v>
      </c>
      <c r="K912" s="149" t="s">
        <v>1392</v>
      </c>
      <c r="L912" s="149"/>
      <c r="M912" s="150"/>
      <c r="N912" s="151"/>
      <c r="O912" s="152"/>
      <c r="P912" s="152"/>
      <c r="Q912" s="152"/>
      <c r="R912" s="151"/>
      <c r="S912" s="150">
        <v>5.6</v>
      </c>
      <c r="T912" s="149" t="s">
        <v>61</v>
      </c>
      <c r="U912" s="151" t="s">
        <v>44</v>
      </c>
      <c r="V912" s="151" t="s">
        <v>1461</v>
      </c>
      <c r="W912" s="859"/>
      <c r="X912" s="860"/>
      <c r="Y912" s="429">
        <v>44175</v>
      </c>
      <c r="Z912" s="427">
        <f t="shared" si="300"/>
        <v>44540</v>
      </c>
      <c r="AA912" s="151"/>
      <c r="AB912" s="150">
        <v>1.5</v>
      </c>
      <c r="AC912" s="153">
        <v>105</v>
      </c>
      <c r="AD912" s="154" t="s">
        <v>38</v>
      </c>
      <c r="AE912" s="155" t="s">
        <v>38</v>
      </c>
      <c r="AF912" s="441" t="s">
        <v>1455</v>
      </c>
      <c r="AG912" s="148"/>
    </row>
    <row r="913" spans="1:36" s="156" customFormat="1" ht="10.5" thickBot="1" x14ac:dyDescent="0.25">
      <c r="A913" s="1115">
        <v>1</v>
      </c>
      <c r="B913" s="1114">
        <v>307959</v>
      </c>
      <c r="C913" s="151"/>
      <c r="D913" s="897" t="s">
        <v>1452</v>
      </c>
      <c r="E913" s="148">
        <v>1</v>
      </c>
      <c r="F913" s="149" t="s">
        <v>186</v>
      </c>
      <c r="G913" s="150">
        <v>5.6</v>
      </c>
      <c r="H913" s="148">
        <v>64</v>
      </c>
      <c r="I913" s="149" t="s">
        <v>1453</v>
      </c>
      <c r="J913" s="440">
        <f t="shared" si="299"/>
        <v>291.02956167176347</v>
      </c>
      <c r="K913" s="149" t="s">
        <v>1392</v>
      </c>
      <c r="L913" s="149"/>
      <c r="M913" s="150"/>
      <c r="N913" s="151"/>
      <c r="O913" s="152"/>
      <c r="P913" s="152"/>
      <c r="Q913" s="152"/>
      <c r="R913" s="151"/>
      <c r="S913" s="150">
        <v>5.6</v>
      </c>
      <c r="T913" s="149" t="s">
        <v>61</v>
      </c>
      <c r="U913" s="151" t="s">
        <v>44</v>
      </c>
      <c r="V913" s="151" t="s">
        <v>1462</v>
      </c>
      <c r="W913" s="859"/>
      <c r="X913" s="860"/>
      <c r="Y913" s="429">
        <v>44175</v>
      </c>
      <c r="Z913" s="427">
        <f t="shared" si="300"/>
        <v>44540</v>
      </c>
      <c r="AA913" s="151"/>
      <c r="AB913" s="150">
        <v>1.5</v>
      </c>
      <c r="AC913" s="153">
        <v>105</v>
      </c>
      <c r="AD913" s="154" t="s">
        <v>38</v>
      </c>
      <c r="AE913" s="155" t="s">
        <v>38</v>
      </c>
      <c r="AF913" s="441" t="s">
        <v>1455</v>
      </c>
      <c r="AG913" s="148"/>
    </row>
    <row r="914" spans="1:36" s="156" customFormat="1" ht="10.5" thickBot="1" x14ac:dyDescent="0.25">
      <c r="A914" s="1115">
        <v>1</v>
      </c>
      <c r="B914" s="1114">
        <v>307959</v>
      </c>
      <c r="C914" s="151"/>
      <c r="D914" s="897" t="s">
        <v>1452</v>
      </c>
      <c r="E914" s="148">
        <v>1</v>
      </c>
      <c r="F914" s="149" t="s">
        <v>186</v>
      </c>
      <c r="G914" s="150">
        <v>5.6</v>
      </c>
      <c r="H914" s="148">
        <v>64</v>
      </c>
      <c r="I914" s="149" t="s">
        <v>1453</v>
      </c>
      <c r="J914" s="440">
        <f t="shared" si="299"/>
        <v>291.02956167176347</v>
      </c>
      <c r="K914" s="149" t="s">
        <v>1392</v>
      </c>
      <c r="L914" s="149"/>
      <c r="M914" s="150"/>
      <c r="N914" s="151"/>
      <c r="O914" s="152"/>
      <c r="P914" s="152"/>
      <c r="Q914" s="152"/>
      <c r="R914" s="151"/>
      <c r="S914" s="150">
        <v>5.6</v>
      </c>
      <c r="T914" s="149" t="s">
        <v>61</v>
      </c>
      <c r="U914" s="151" t="s">
        <v>44</v>
      </c>
      <c r="V914" s="151" t="s">
        <v>1463</v>
      </c>
      <c r="W914" s="859"/>
      <c r="X914" s="860"/>
      <c r="Y914" s="429">
        <v>44175</v>
      </c>
      <c r="Z914" s="427">
        <f t="shared" si="300"/>
        <v>44540</v>
      </c>
      <c r="AA914" s="151"/>
      <c r="AB914" s="150">
        <v>1.5</v>
      </c>
      <c r="AC914" s="153">
        <v>105</v>
      </c>
      <c r="AD914" s="154" t="s">
        <v>38</v>
      </c>
      <c r="AE914" s="155" t="s">
        <v>38</v>
      </c>
      <c r="AF914" s="441" t="s">
        <v>1455</v>
      </c>
      <c r="AG914" s="148"/>
    </row>
    <row r="915" spans="1:36" s="156" customFormat="1" ht="11.25" customHeight="1" thickBot="1" x14ac:dyDescent="0.25">
      <c r="A915" s="1115">
        <v>1</v>
      </c>
      <c r="B915" s="1114">
        <v>307959</v>
      </c>
      <c r="C915" s="151"/>
      <c r="D915" s="897" t="s">
        <v>1452</v>
      </c>
      <c r="E915" s="148">
        <v>1</v>
      </c>
      <c r="F915" s="149" t="s">
        <v>186</v>
      </c>
      <c r="G915" s="150">
        <v>5.6</v>
      </c>
      <c r="H915" s="148">
        <v>64</v>
      </c>
      <c r="I915" s="149" t="s">
        <v>1453</v>
      </c>
      <c r="J915" s="440">
        <f>I915/9.81</f>
        <v>291.02956167176347</v>
      </c>
      <c r="K915" s="149" t="s">
        <v>1392</v>
      </c>
      <c r="L915" s="149"/>
      <c r="M915" s="150"/>
      <c r="N915" s="151"/>
      <c r="O915" s="152"/>
      <c r="P915" s="152"/>
      <c r="Q915" s="152"/>
      <c r="R915" s="151"/>
      <c r="S915" s="150">
        <v>5.6</v>
      </c>
      <c r="T915" s="149" t="s">
        <v>61</v>
      </c>
      <c r="U915" s="151" t="s">
        <v>44</v>
      </c>
      <c r="V915" s="151" t="s">
        <v>1464</v>
      </c>
      <c r="W915" s="151"/>
      <c r="X915" s="264"/>
      <c r="Y915" s="429">
        <v>44175</v>
      </c>
      <c r="Z915" s="427">
        <f t="shared" si="300"/>
        <v>44540</v>
      </c>
      <c r="AA915" s="151"/>
      <c r="AB915" s="150">
        <v>1.5</v>
      </c>
      <c r="AC915" s="153">
        <v>105</v>
      </c>
      <c r="AD915" s="154" t="s">
        <v>38</v>
      </c>
      <c r="AE915" s="155" t="s">
        <v>38</v>
      </c>
      <c r="AF915" s="441" t="s">
        <v>1455</v>
      </c>
      <c r="AG915" s="441"/>
      <c r="AJ915" s="156" t="str">
        <f t="shared" ref="AJ915:AJ916" si="301">CONCATENATE(U915,AK915,V915)</f>
        <v>HL2204</v>
      </c>
    </row>
    <row r="916" spans="1:36" s="156" customFormat="1" ht="11.25" customHeight="1" thickBot="1" x14ac:dyDescent="0.25">
      <c r="A916" s="1115">
        <v>1</v>
      </c>
      <c r="B916" s="1114">
        <v>307959</v>
      </c>
      <c r="C916" s="579" t="s">
        <v>50</v>
      </c>
      <c r="D916" s="892" t="s">
        <v>1452</v>
      </c>
      <c r="E916" s="581">
        <v>10</v>
      </c>
      <c r="F916" s="582" t="s">
        <v>186</v>
      </c>
      <c r="G916" s="216">
        <v>5.6</v>
      </c>
      <c r="H916" s="581">
        <v>64</v>
      </c>
      <c r="I916" s="582" t="s">
        <v>1453</v>
      </c>
      <c r="J916" s="583">
        <f>I916/9.81</f>
        <v>291.02956167176347</v>
      </c>
      <c r="K916" s="582" t="s">
        <v>128</v>
      </c>
      <c r="L916" s="582"/>
      <c r="M916" s="216"/>
      <c r="N916" s="579"/>
      <c r="O916" s="584"/>
      <c r="P916" s="584"/>
      <c r="Q916" s="584"/>
      <c r="R916" s="579"/>
      <c r="S916" s="216">
        <v>5.6</v>
      </c>
      <c r="T916" s="582" t="s">
        <v>61</v>
      </c>
      <c r="U916" s="579" t="s">
        <v>44</v>
      </c>
      <c r="V916" s="579" t="s">
        <v>1465</v>
      </c>
      <c r="W916" s="582" t="s">
        <v>1466</v>
      </c>
      <c r="X916" s="813" t="s">
        <v>1452</v>
      </c>
      <c r="Y916" s="429">
        <v>44175</v>
      </c>
      <c r="Z916" s="427">
        <f t="shared" si="300"/>
        <v>44540</v>
      </c>
      <c r="AA916" s="579"/>
      <c r="AB916" s="216">
        <v>1.5</v>
      </c>
      <c r="AC916" s="585"/>
      <c r="AD916" s="586"/>
      <c r="AE916" s="587"/>
      <c r="AF916" s="900" t="s">
        <v>1455</v>
      </c>
      <c r="AG916" s="597"/>
      <c r="AJ916" s="156" t="str">
        <f t="shared" si="301"/>
        <v>HL2195-2204</v>
      </c>
    </row>
    <row r="917" spans="1:36" s="156" customFormat="1" ht="10.5" thickBot="1" x14ac:dyDescent="0.25">
      <c r="A917" s="1129"/>
      <c r="B917" s="998"/>
      <c r="C917" s="151"/>
      <c r="D917" s="914"/>
      <c r="E917" s="198"/>
      <c r="F917" s="650"/>
      <c r="G917" s="150"/>
      <c r="H917" s="148"/>
      <c r="I917" s="149"/>
      <c r="J917" s="440"/>
      <c r="K917" s="149"/>
      <c r="L917" s="149"/>
      <c r="M917" s="150"/>
      <c r="N917" s="151"/>
      <c r="O917" s="152"/>
      <c r="P917" s="152"/>
      <c r="Q917" s="152"/>
      <c r="R917" s="151"/>
      <c r="S917" s="150"/>
      <c r="T917" s="149"/>
      <c r="U917" s="151"/>
      <c r="V917" s="151"/>
      <c r="W917" s="859"/>
      <c r="X917" s="860"/>
      <c r="Y917" s="429"/>
      <c r="Z917" s="427" t="s">
        <v>38</v>
      </c>
      <c r="AA917" s="151"/>
      <c r="AB917" s="150"/>
      <c r="AC917" s="153"/>
      <c r="AD917" s="154"/>
      <c r="AE917" s="155"/>
      <c r="AF917" s="148"/>
      <c r="AG917" s="148"/>
    </row>
    <row r="918" spans="1:36" s="156" customFormat="1" ht="10.5" thickBot="1" x14ac:dyDescent="0.25">
      <c r="A918" s="1115">
        <v>1</v>
      </c>
      <c r="B918" s="1126">
        <v>307955</v>
      </c>
      <c r="C918" s="151"/>
      <c r="D918" s="897" t="s">
        <v>1467</v>
      </c>
      <c r="E918" s="148">
        <v>1</v>
      </c>
      <c r="F918" s="149" t="s">
        <v>186</v>
      </c>
      <c r="G918" s="150">
        <v>5.26</v>
      </c>
      <c r="H918" s="148">
        <v>64</v>
      </c>
      <c r="I918" s="149" t="s">
        <v>1453</v>
      </c>
      <c r="J918" s="440">
        <f t="shared" si="299"/>
        <v>291.02956167176347</v>
      </c>
      <c r="K918" s="149" t="s">
        <v>1392</v>
      </c>
      <c r="L918" s="149"/>
      <c r="M918" s="150"/>
      <c r="N918" s="151"/>
      <c r="O918" s="152"/>
      <c r="P918" s="152"/>
      <c r="Q918" s="152"/>
      <c r="R918" s="151"/>
      <c r="S918" s="150">
        <v>5.26</v>
      </c>
      <c r="T918" s="149" t="s">
        <v>61</v>
      </c>
      <c r="U918" s="151" t="s">
        <v>44</v>
      </c>
      <c r="V918" s="151" t="s">
        <v>1468</v>
      </c>
      <c r="W918" s="859"/>
      <c r="X918" s="860"/>
      <c r="Y918" s="429">
        <v>44175</v>
      </c>
      <c r="Z918" s="427">
        <f t="shared" ref="Z918:Z936" si="302">Y918+365</f>
        <v>44540</v>
      </c>
      <c r="AA918" s="151"/>
      <c r="AB918" s="150">
        <v>1.5</v>
      </c>
      <c r="AC918" s="153">
        <v>105</v>
      </c>
      <c r="AD918" s="154" t="s">
        <v>38</v>
      </c>
      <c r="AE918" s="155" t="s">
        <v>38</v>
      </c>
      <c r="AF918" s="441" t="s">
        <v>1455</v>
      </c>
      <c r="AG918" s="148"/>
      <c r="AJ918" s="156" t="str">
        <f t="shared" ref="AJ918:AJ936" si="303">CONCATENATE(U918,AK918,V918)</f>
        <v>HL2175</v>
      </c>
    </row>
    <row r="919" spans="1:36" s="156" customFormat="1" ht="10.5" thickBot="1" x14ac:dyDescent="0.25">
      <c r="A919" s="1115">
        <v>1</v>
      </c>
      <c r="B919" s="1127">
        <v>307955</v>
      </c>
      <c r="C919" s="151"/>
      <c r="D919" s="897" t="s">
        <v>1467</v>
      </c>
      <c r="E919" s="148">
        <v>1</v>
      </c>
      <c r="F919" s="149" t="s">
        <v>186</v>
      </c>
      <c r="G919" s="150">
        <v>5.26</v>
      </c>
      <c r="H919" s="148">
        <v>64</v>
      </c>
      <c r="I919" s="149" t="s">
        <v>1453</v>
      </c>
      <c r="J919" s="440">
        <f t="shared" si="299"/>
        <v>291.02956167176347</v>
      </c>
      <c r="K919" s="149" t="s">
        <v>1392</v>
      </c>
      <c r="L919" s="149"/>
      <c r="M919" s="150"/>
      <c r="N919" s="151"/>
      <c r="O919" s="152"/>
      <c r="P919" s="152"/>
      <c r="Q919" s="152"/>
      <c r="R919" s="151"/>
      <c r="S919" s="150">
        <v>5.26</v>
      </c>
      <c r="T919" s="149" t="s">
        <v>61</v>
      </c>
      <c r="U919" s="151" t="s">
        <v>44</v>
      </c>
      <c r="V919" s="151" t="s">
        <v>1469</v>
      </c>
      <c r="W919" s="859"/>
      <c r="X919" s="860"/>
      <c r="Y919" s="429">
        <v>44175</v>
      </c>
      <c r="Z919" s="427">
        <f t="shared" si="302"/>
        <v>44540</v>
      </c>
      <c r="AA919" s="151"/>
      <c r="AB919" s="150">
        <v>1.5</v>
      </c>
      <c r="AC919" s="153">
        <v>105</v>
      </c>
      <c r="AD919" s="154" t="s">
        <v>38</v>
      </c>
      <c r="AE919" s="155" t="s">
        <v>38</v>
      </c>
      <c r="AF919" s="441" t="s">
        <v>1455</v>
      </c>
      <c r="AG919" s="148"/>
      <c r="AJ919" s="156" t="str">
        <f t="shared" si="303"/>
        <v>HL2176</v>
      </c>
    </row>
    <row r="920" spans="1:36" s="156" customFormat="1" ht="10.5" thickBot="1" x14ac:dyDescent="0.25">
      <c r="A920" s="1115">
        <v>1</v>
      </c>
      <c r="B920" s="1127">
        <v>307955</v>
      </c>
      <c r="C920" s="151"/>
      <c r="D920" s="897" t="s">
        <v>1467</v>
      </c>
      <c r="E920" s="148">
        <v>1</v>
      </c>
      <c r="F920" s="149" t="s">
        <v>186</v>
      </c>
      <c r="G920" s="150">
        <v>5.26</v>
      </c>
      <c r="H920" s="148">
        <v>64</v>
      </c>
      <c r="I920" s="149" t="s">
        <v>1453</v>
      </c>
      <c r="J920" s="440">
        <f t="shared" si="299"/>
        <v>291.02956167176347</v>
      </c>
      <c r="K920" s="149" t="s">
        <v>1392</v>
      </c>
      <c r="L920" s="149"/>
      <c r="M920" s="150"/>
      <c r="N920" s="151"/>
      <c r="O920" s="152"/>
      <c r="P920" s="152"/>
      <c r="Q920" s="152"/>
      <c r="R920" s="151"/>
      <c r="S920" s="150">
        <v>5.26</v>
      </c>
      <c r="T920" s="149" t="s">
        <v>61</v>
      </c>
      <c r="U920" s="151" t="s">
        <v>44</v>
      </c>
      <c r="V920" s="151" t="s">
        <v>1470</v>
      </c>
      <c r="W920" s="859"/>
      <c r="X920" s="860"/>
      <c r="Y920" s="429">
        <v>44175</v>
      </c>
      <c r="Z920" s="427">
        <f t="shared" si="302"/>
        <v>44540</v>
      </c>
      <c r="AA920" s="151"/>
      <c r="AB920" s="150">
        <v>1.5</v>
      </c>
      <c r="AC920" s="153">
        <v>105</v>
      </c>
      <c r="AD920" s="154" t="s">
        <v>38</v>
      </c>
      <c r="AE920" s="155" t="s">
        <v>38</v>
      </c>
      <c r="AF920" s="441" t="s">
        <v>1455</v>
      </c>
      <c r="AG920" s="148"/>
      <c r="AJ920" s="156" t="str">
        <f t="shared" si="303"/>
        <v>HL2177</v>
      </c>
    </row>
    <row r="921" spans="1:36" s="156" customFormat="1" ht="10.5" thickBot="1" x14ac:dyDescent="0.25">
      <c r="A921" s="1115">
        <v>1</v>
      </c>
      <c r="B921" s="1127">
        <v>307955</v>
      </c>
      <c r="C921" s="151"/>
      <c r="D921" s="897" t="s">
        <v>1467</v>
      </c>
      <c r="E921" s="148">
        <v>1</v>
      </c>
      <c r="F921" s="149" t="s">
        <v>186</v>
      </c>
      <c r="G921" s="150">
        <v>5.26</v>
      </c>
      <c r="H921" s="148">
        <v>64</v>
      </c>
      <c r="I921" s="149" t="s">
        <v>1453</v>
      </c>
      <c r="J921" s="440">
        <f t="shared" si="299"/>
        <v>291.02956167176347</v>
      </c>
      <c r="K921" s="149" t="s">
        <v>1392</v>
      </c>
      <c r="L921" s="149"/>
      <c r="M921" s="150"/>
      <c r="N921" s="151"/>
      <c r="O921" s="152"/>
      <c r="P921" s="152"/>
      <c r="Q921" s="152"/>
      <c r="R921" s="151"/>
      <c r="S921" s="150">
        <v>5.26</v>
      </c>
      <c r="T921" s="149" t="s">
        <v>61</v>
      </c>
      <c r="U921" s="151" t="s">
        <v>44</v>
      </c>
      <c r="V921" s="151" t="s">
        <v>1471</v>
      </c>
      <c r="W921" s="859"/>
      <c r="X921" s="860"/>
      <c r="Y921" s="429">
        <v>44175</v>
      </c>
      <c r="Z921" s="427">
        <f t="shared" si="302"/>
        <v>44540</v>
      </c>
      <c r="AA921" s="151"/>
      <c r="AB921" s="150">
        <v>1.5</v>
      </c>
      <c r="AC921" s="153">
        <v>105</v>
      </c>
      <c r="AD921" s="154" t="s">
        <v>38</v>
      </c>
      <c r="AE921" s="155" t="s">
        <v>38</v>
      </c>
      <c r="AF921" s="441" t="s">
        <v>1455</v>
      </c>
      <c r="AG921" s="148"/>
      <c r="AJ921" s="156" t="str">
        <f t="shared" si="303"/>
        <v>HL2178</v>
      </c>
    </row>
    <row r="922" spans="1:36" s="156" customFormat="1" ht="10.5" thickBot="1" x14ac:dyDescent="0.25">
      <c r="A922" s="1115">
        <v>1</v>
      </c>
      <c r="B922" s="1127">
        <v>307955</v>
      </c>
      <c r="C922" s="151"/>
      <c r="D922" s="897" t="s">
        <v>1467</v>
      </c>
      <c r="E922" s="148">
        <v>1</v>
      </c>
      <c r="F922" s="149" t="s">
        <v>186</v>
      </c>
      <c r="G922" s="150">
        <v>5.26</v>
      </c>
      <c r="H922" s="148">
        <v>64</v>
      </c>
      <c r="I922" s="149" t="s">
        <v>1453</v>
      </c>
      <c r="J922" s="440">
        <f t="shared" si="299"/>
        <v>291.02956167176347</v>
      </c>
      <c r="K922" s="149" t="s">
        <v>1392</v>
      </c>
      <c r="L922" s="149"/>
      <c r="M922" s="150"/>
      <c r="N922" s="151"/>
      <c r="O922" s="152"/>
      <c r="P922" s="152"/>
      <c r="Q922" s="152"/>
      <c r="R922" s="151"/>
      <c r="S922" s="150">
        <v>5.26</v>
      </c>
      <c r="T922" s="149" t="s">
        <v>61</v>
      </c>
      <c r="U922" s="151" t="s">
        <v>44</v>
      </c>
      <c r="V922" s="151" t="s">
        <v>1472</v>
      </c>
      <c r="W922" s="859"/>
      <c r="X922" s="860"/>
      <c r="Y922" s="429">
        <v>44175</v>
      </c>
      <c r="Z922" s="427">
        <f t="shared" si="302"/>
        <v>44540</v>
      </c>
      <c r="AA922" s="151"/>
      <c r="AB922" s="150">
        <v>1.5</v>
      </c>
      <c r="AC922" s="153">
        <v>105</v>
      </c>
      <c r="AD922" s="154" t="s">
        <v>38</v>
      </c>
      <c r="AE922" s="155" t="s">
        <v>38</v>
      </c>
      <c r="AF922" s="441" t="s">
        <v>1455</v>
      </c>
      <c r="AG922" s="148"/>
      <c r="AJ922" s="156" t="str">
        <f t="shared" si="303"/>
        <v>HL2179</v>
      </c>
    </row>
    <row r="923" spans="1:36" s="156" customFormat="1" ht="10.5" thickBot="1" x14ac:dyDescent="0.25">
      <c r="A923" s="1115">
        <v>1</v>
      </c>
      <c r="B923" s="1127">
        <v>307955</v>
      </c>
      <c r="C923" s="151"/>
      <c r="D923" s="897" t="s">
        <v>1467</v>
      </c>
      <c r="E923" s="148">
        <v>1</v>
      </c>
      <c r="F923" s="149" t="s">
        <v>186</v>
      </c>
      <c r="G923" s="150">
        <v>5.26</v>
      </c>
      <c r="H923" s="148">
        <v>64</v>
      </c>
      <c r="I923" s="149" t="s">
        <v>1453</v>
      </c>
      <c r="J923" s="440">
        <f t="shared" si="299"/>
        <v>291.02956167176347</v>
      </c>
      <c r="K923" s="149" t="s">
        <v>1392</v>
      </c>
      <c r="L923" s="149"/>
      <c r="M923" s="150"/>
      <c r="N923" s="151"/>
      <c r="O923" s="152"/>
      <c r="P923" s="152"/>
      <c r="Q923" s="152"/>
      <c r="R923" s="151"/>
      <c r="S923" s="150">
        <v>5.26</v>
      </c>
      <c r="T923" s="149" t="s">
        <v>61</v>
      </c>
      <c r="U923" s="151" t="s">
        <v>44</v>
      </c>
      <c r="V923" s="151" t="s">
        <v>1473</v>
      </c>
      <c r="W923" s="859"/>
      <c r="X923" s="860"/>
      <c r="Y923" s="429">
        <v>44175</v>
      </c>
      <c r="Z923" s="427">
        <f t="shared" si="302"/>
        <v>44540</v>
      </c>
      <c r="AA923" s="151"/>
      <c r="AB923" s="150">
        <v>1.5</v>
      </c>
      <c r="AC923" s="153">
        <v>105</v>
      </c>
      <c r="AD923" s="154" t="s">
        <v>38</v>
      </c>
      <c r="AE923" s="155" t="s">
        <v>38</v>
      </c>
      <c r="AF923" s="441" t="s">
        <v>1455</v>
      </c>
      <c r="AG923" s="148"/>
      <c r="AJ923" s="156" t="str">
        <f t="shared" si="303"/>
        <v>HL2180</v>
      </c>
    </row>
    <row r="924" spans="1:36" s="156" customFormat="1" ht="10.5" thickBot="1" x14ac:dyDescent="0.25">
      <c r="A924" s="1115">
        <v>1</v>
      </c>
      <c r="B924" s="1127">
        <v>307955</v>
      </c>
      <c r="C924" s="151"/>
      <c r="D924" s="897" t="s">
        <v>1467</v>
      </c>
      <c r="E924" s="148">
        <v>1</v>
      </c>
      <c r="F924" s="149" t="s">
        <v>186</v>
      </c>
      <c r="G924" s="150">
        <v>5.26</v>
      </c>
      <c r="H924" s="148">
        <v>64</v>
      </c>
      <c r="I924" s="149" t="s">
        <v>1453</v>
      </c>
      <c r="J924" s="440">
        <f t="shared" si="299"/>
        <v>291.02956167176347</v>
      </c>
      <c r="K924" s="149" t="s">
        <v>1392</v>
      </c>
      <c r="L924" s="149"/>
      <c r="M924" s="150"/>
      <c r="N924" s="151"/>
      <c r="O924" s="152"/>
      <c r="P924" s="152"/>
      <c r="Q924" s="152"/>
      <c r="R924" s="151"/>
      <c r="S924" s="150">
        <v>5.26</v>
      </c>
      <c r="T924" s="149" t="s">
        <v>61</v>
      </c>
      <c r="U924" s="151" t="s">
        <v>44</v>
      </c>
      <c r="V924" s="151" t="s">
        <v>1474</v>
      </c>
      <c r="W924" s="859"/>
      <c r="X924" s="860"/>
      <c r="Y924" s="429">
        <v>44175</v>
      </c>
      <c r="Z924" s="427">
        <f t="shared" si="302"/>
        <v>44540</v>
      </c>
      <c r="AA924" s="151"/>
      <c r="AB924" s="150">
        <v>1.5</v>
      </c>
      <c r="AC924" s="153">
        <v>105</v>
      </c>
      <c r="AD924" s="154" t="s">
        <v>38</v>
      </c>
      <c r="AE924" s="155" t="s">
        <v>38</v>
      </c>
      <c r="AF924" s="441" t="s">
        <v>1455</v>
      </c>
      <c r="AG924" s="148"/>
      <c r="AJ924" s="156" t="str">
        <f t="shared" si="303"/>
        <v>HL2181</v>
      </c>
    </row>
    <row r="925" spans="1:36" s="156" customFormat="1" ht="10.5" thickBot="1" x14ac:dyDescent="0.25">
      <c r="A925" s="1115">
        <v>1</v>
      </c>
      <c r="B925" s="1127">
        <v>307955</v>
      </c>
      <c r="C925" s="151"/>
      <c r="D925" s="897" t="s">
        <v>1467</v>
      </c>
      <c r="E925" s="148">
        <v>1</v>
      </c>
      <c r="F925" s="149" t="s">
        <v>186</v>
      </c>
      <c r="G925" s="150">
        <v>5.26</v>
      </c>
      <c r="H925" s="148">
        <v>64</v>
      </c>
      <c r="I925" s="149" t="s">
        <v>1453</v>
      </c>
      <c r="J925" s="440">
        <f t="shared" si="299"/>
        <v>291.02956167176347</v>
      </c>
      <c r="K925" s="149" t="s">
        <v>1392</v>
      </c>
      <c r="L925" s="149"/>
      <c r="M925" s="150"/>
      <c r="N925" s="151"/>
      <c r="O925" s="152"/>
      <c r="P925" s="152"/>
      <c r="Q925" s="152"/>
      <c r="R925" s="151"/>
      <c r="S925" s="150">
        <v>5.26</v>
      </c>
      <c r="T925" s="149" t="s">
        <v>61</v>
      </c>
      <c r="U925" s="151" t="s">
        <v>44</v>
      </c>
      <c r="V925" s="151" t="s">
        <v>1475</v>
      </c>
      <c r="W925" s="859"/>
      <c r="X925" s="860"/>
      <c r="Y925" s="429">
        <v>44175</v>
      </c>
      <c r="Z925" s="427">
        <f t="shared" si="302"/>
        <v>44540</v>
      </c>
      <c r="AA925" s="151"/>
      <c r="AB925" s="150">
        <v>1.5</v>
      </c>
      <c r="AC925" s="153">
        <v>105</v>
      </c>
      <c r="AD925" s="154" t="s">
        <v>38</v>
      </c>
      <c r="AE925" s="155" t="s">
        <v>38</v>
      </c>
      <c r="AF925" s="441" t="s">
        <v>1455</v>
      </c>
      <c r="AG925" s="148"/>
      <c r="AJ925" s="156" t="str">
        <f t="shared" si="303"/>
        <v>HL2182</v>
      </c>
    </row>
    <row r="926" spans="1:36" s="156" customFormat="1" ht="10.5" thickBot="1" x14ac:dyDescent="0.25">
      <c r="A926" s="1115">
        <v>1</v>
      </c>
      <c r="B926" s="1127">
        <v>307955</v>
      </c>
      <c r="C926" s="151"/>
      <c r="D926" s="897" t="s">
        <v>1467</v>
      </c>
      <c r="E926" s="148">
        <v>1</v>
      </c>
      <c r="F926" s="149" t="s">
        <v>186</v>
      </c>
      <c r="G926" s="150">
        <v>5.26</v>
      </c>
      <c r="H926" s="148">
        <v>64</v>
      </c>
      <c r="I926" s="149" t="s">
        <v>1453</v>
      </c>
      <c r="J926" s="440">
        <f t="shared" si="299"/>
        <v>291.02956167176347</v>
      </c>
      <c r="K926" s="149" t="s">
        <v>1392</v>
      </c>
      <c r="L926" s="149"/>
      <c r="M926" s="150"/>
      <c r="N926" s="151"/>
      <c r="O926" s="152"/>
      <c r="P926" s="152"/>
      <c r="Q926" s="152"/>
      <c r="R926" s="151"/>
      <c r="S926" s="150">
        <v>5.26</v>
      </c>
      <c r="T926" s="149" t="s">
        <v>61</v>
      </c>
      <c r="U926" s="151" t="s">
        <v>44</v>
      </c>
      <c r="V926" s="151" t="s">
        <v>1476</v>
      </c>
      <c r="W926" s="859"/>
      <c r="X926" s="860"/>
      <c r="Y926" s="429">
        <v>44175</v>
      </c>
      <c r="Z926" s="427">
        <f t="shared" si="302"/>
        <v>44540</v>
      </c>
      <c r="AA926" s="151"/>
      <c r="AB926" s="150">
        <v>1.5</v>
      </c>
      <c r="AC926" s="153">
        <v>105</v>
      </c>
      <c r="AD926" s="154" t="s">
        <v>38</v>
      </c>
      <c r="AE926" s="155" t="s">
        <v>38</v>
      </c>
      <c r="AF926" s="441" t="s">
        <v>1455</v>
      </c>
      <c r="AG926" s="148"/>
      <c r="AJ926" s="156" t="str">
        <f t="shared" si="303"/>
        <v>HL2183</v>
      </c>
    </row>
    <row r="927" spans="1:36" s="156" customFormat="1" ht="10.5" thickBot="1" x14ac:dyDescent="0.25">
      <c r="A927" s="1115">
        <v>1</v>
      </c>
      <c r="B927" s="1127">
        <v>307955</v>
      </c>
      <c r="C927" s="151"/>
      <c r="D927" s="897" t="s">
        <v>1467</v>
      </c>
      <c r="E927" s="148">
        <v>1</v>
      </c>
      <c r="F927" s="149" t="s">
        <v>186</v>
      </c>
      <c r="G927" s="150">
        <v>5.26</v>
      </c>
      <c r="H927" s="148">
        <v>64</v>
      </c>
      <c r="I927" s="149" t="s">
        <v>1453</v>
      </c>
      <c r="J927" s="440">
        <f t="shared" si="299"/>
        <v>291.02956167176347</v>
      </c>
      <c r="K927" s="149" t="s">
        <v>1392</v>
      </c>
      <c r="L927" s="149"/>
      <c r="M927" s="150"/>
      <c r="N927" s="151"/>
      <c r="O927" s="152"/>
      <c r="P927" s="152"/>
      <c r="Q927" s="152"/>
      <c r="R927" s="151"/>
      <c r="S927" s="150">
        <v>5.26</v>
      </c>
      <c r="T927" s="149" t="s">
        <v>61</v>
      </c>
      <c r="U927" s="151" t="s">
        <v>44</v>
      </c>
      <c r="V927" s="151" t="s">
        <v>1477</v>
      </c>
      <c r="W927" s="859"/>
      <c r="X927" s="860"/>
      <c r="Y927" s="429">
        <v>44175</v>
      </c>
      <c r="Z927" s="427">
        <f t="shared" si="302"/>
        <v>44540</v>
      </c>
      <c r="AA927" s="151"/>
      <c r="AB927" s="150">
        <v>1.5</v>
      </c>
      <c r="AC927" s="153">
        <v>105</v>
      </c>
      <c r="AD927" s="154" t="s">
        <v>38</v>
      </c>
      <c r="AE927" s="155" t="s">
        <v>38</v>
      </c>
      <c r="AF927" s="441" t="s">
        <v>1455</v>
      </c>
      <c r="AG927" s="148"/>
      <c r="AJ927" s="156" t="str">
        <f t="shared" si="303"/>
        <v>HL2184</v>
      </c>
    </row>
    <row r="928" spans="1:36" s="156" customFormat="1" ht="10.5" thickBot="1" x14ac:dyDescent="0.25">
      <c r="A928" s="1115">
        <v>1</v>
      </c>
      <c r="B928" s="1127">
        <v>307955</v>
      </c>
      <c r="C928" s="151"/>
      <c r="D928" s="897" t="s">
        <v>1467</v>
      </c>
      <c r="E928" s="148">
        <v>1</v>
      </c>
      <c r="F928" s="149" t="s">
        <v>186</v>
      </c>
      <c r="G928" s="150">
        <v>5.26</v>
      </c>
      <c r="H928" s="148">
        <v>64</v>
      </c>
      <c r="I928" s="149" t="s">
        <v>1453</v>
      </c>
      <c r="J928" s="440">
        <f t="shared" si="299"/>
        <v>291.02956167176347</v>
      </c>
      <c r="K928" s="149" t="s">
        <v>1392</v>
      </c>
      <c r="L928" s="149"/>
      <c r="M928" s="150"/>
      <c r="N928" s="151"/>
      <c r="O928" s="152"/>
      <c r="P928" s="152"/>
      <c r="Q928" s="152"/>
      <c r="R928" s="151"/>
      <c r="S928" s="150">
        <v>5.26</v>
      </c>
      <c r="T928" s="149" t="s">
        <v>61</v>
      </c>
      <c r="U928" s="151" t="s">
        <v>44</v>
      </c>
      <c r="V928" s="151" t="s">
        <v>1478</v>
      </c>
      <c r="W928" s="859"/>
      <c r="X928" s="860"/>
      <c r="Y928" s="429">
        <v>44175</v>
      </c>
      <c r="Z928" s="427">
        <f t="shared" si="302"/>
        <v>44540</v>
      </c>
      <c r="AA928" s="151"/>
      <c r="AB928" s="150">
        <v>1.5</v>
      </c>
      <c r="AC928" s="153">
        <v>105</v>
      </c>
      <c r="AD928" s="154" t="s">
        <v>38</v>
      </c>
      <c r="AE928" s="155" t="s">
        <v>38</v>
      </c>
      <c r="AF928" s="441" t="s">
        <v>1455</v>
      </c>
      <c r="AG928" s="148"/>
      <c r="AJ928" s="156" t="str">
        <f t="shared" si="303"/>
        <v>HL2185</v>
      </c>
    </row>
    <row r="929" spans="1:36" s="156" customFormat="1" ht="10.5" thickBot="1" x14ac:dyDescent="0.25">
      <c r="A929" s="1115">
        <v>1</v>
      </c>
      <c r="B929" s="1127">
        <v>307955</v>
      </c>
      <c r="C929" s="151"/>
      <c r="D929" s="897" t="s">
        <v>1467</v>
      </c>
      <c r="E929" s="148">
        <v>1</v>
      </c>
      <c r="F929" s="149" t="s">
        <v>186</v>
      </c>
      <c r="G929" s="150">
        <v>5.26</v>
      </c>
      <c r="H929" s="148">
        <v>64</v>
      </c>
      <c r="I929" s="149" t="s">
        <v>1453</v>
      </c>
      <c r="J929" s="440">
        <f t="shared" si="299"/>
        <v>291.02956167176347</v>
      </c>
      <c r="K929" s="149" t="s">
        <v>1392</v>
      </c>
      <c r="L929" s="149"/>
      <c r="M929" s="150"/>
      <c r="N929" s="151"/>
      <c r="O929" s="152"/>
      <c r="P929" s="152"/>
      <c r="Q929" s="152"/>
      <c r="R929" s="151"/>
      <c r="S929" s="150">
        <v>5.26</v>
      </c>
      <c r="T929" s="149" t="s">
        <v>61</v>
      </c>
      <c r="U929" s="151" t="s">
        <v>44</v>
      </c>
      <c r="V929" s="151" t="s">
        <v>1479</v>
      </c>
      <c r="W929" s="859"/>
      <c r="X929" s="860"/>
      <c r="Y929" s="429">
        <v>44175</v>
      </c>
      <c r="Z929" s="427">
        <f t="shared" si="302"/>
        <v>44540</v>
      </c>
      <c r="AA929" s="151"/>
      <c r="AB929" s="150">
        <v>1.5</v>
      </c>
      <c r="AC929" s="153">
        <v>105</v>
      </c>
      <c r="AD929" s="154" t="s">
        <v>38</v>
      </c>
      <c r="AE929" s="155" t="s">
        <v>38</v>
      </c>
      <c r="AF929" s="441" t="s">
        <v>1455</v>
      </c>
      <c r="AG929" s="148"/>
      <c r="AJ929" s="156" t="str">
        <f t="shared" si="303"/>
        <v>HL2186</v>
      </c>
    </row>
    <row r="930" spans="1:36" s="156" customFormat="1" ht="10.5" thickBot="1" x14ac:dyDescent="0.25">
      <c r="A930" s="1115">
        <v>1</v>
      </c>
      <c r="B930" s="1127">
        <v>307955</v>
      </c>
      <c r="C930" s="151"/>
      <c r="D930" s="897" t="s">
        <v>1467</v>
      </c>
      <c r="E930" s="148">
        <v>1</v>
      </c>
      <c r="F930" s="149" t="s">
        <v>186</v>
      </c>
      <c r="G930" s="150">
        <v>5.26</v>
      </c>
      <c r="H930" s="148">
        <v>64</v>
      </c>
      <c r="I930" s="149" t="s">
        <v>1453</v>
      </c>
      <c r="J930" s="440">
        <f t="shared" si="299"/>
        <v>291.02956167176347</v>
      </c>
      <c r="K930" s="149" t="s">
        <v>1392</v>
      </c>
      <c r="L930" s="149"/>
      <c r="M930" s="150"/>
      <c r="N930" s="151"/>
      <c r="O930" s="152"/>
      <c r="P930" s="152"/>
      <c r="Q930" s="152"/>
      <c r="R930" s="151"/>
      <c r="S930" s="150">
        <v>5.26</v>
      </c>
      <c r="T930" s="149" t="s">
        <v>61</v>
      </c>
      <c r="U930" s="151" t="s">
        <v>44</v>
      </c>
      <c r="V930" s="151" t="s">
        <v>1480</v>
      </c>
      <c r="W930" s="859"/>
      <c r="X930" s="860"/>
      <c r="Y930" s="429">
        <v>44175</v>
      </c>
      <c r="Z930" s="427">
        <f t="shared" si="302"/>
        <v>44540</v>
      </c>
      <c r="AA930" s="151"/>
      <c r="AB930" s="150">
        <v>1.5</v>
      </c>
      <c r="AC930" s="153">
        <v>105</v>
      </c>
      <c r="AD930" s="154" t="s">
        <v>38</v>
      </c>
      <c r="AE930" s="155" t="s">
        <v>38</v>
      </c>
      <c r="AF930" s="441" t="s">
        <v>1455</v>
      </c>
      <c r="AG930" s="148"/>
      <c r="AJ930" s="156" t="str">
        <f t="shared" si="303"/>
        <v>HL2187</v>
      </c>
    </row>
    <row r="931" spans="1:36" s="156" customFormat="1" ht="10.5" thickBot="1" x14ac:dyDescent="0.25">
      <c r="A931" s="1115">
        <v>1</v>
      </c>
      <c r="B931" s="1127">
        <v>307955</v>
      </c>
      <c r="C931" s="151"/>
      <c r="D931" s="897" t="s">
        <v>1467</v>
      </c>
      <c r="E931" s="148">
        <v>1</v>
      </c>
      <c r="F931" s="149" t="s">
        <v>186</v>
      </c>
      <c r="G931" s="150">
        <v>5.26</v>
      </c>
      <c r="H931" s="148">
        <v>64</v>
      </c>
      <c r="I931" s="149" t="s">
        <v>1453</v>
      </c>
      <c r="J931" s="440">
        <f t="shared" si="299"/>
        <v>291.02956167176347</v>
      </c>
      <c r="K931" s="149" t="s">
        <v>1392</v>
      </c>
      <c r="L931" s="149"/>
      <c r="M931" s="150"/>
      <c r="N931" s="151"/>
      <c r="O931" s="152"/>
      <c r="P931" s="152"/>
      <c r="Q931" s="152"/>
      <c r="R931" s="151"/>
      <c r="S931" s="150">
        <v>5.26</v>
      </c>
      <c r="T931" s="149" t="s">
        <v>61</v>
      </c>
      <c r="U931" s="151" t="s">
        <v>44</v>
      </c>
      <c r="V931" s="151" t="s">
        <v>1481</v>
      </c>
      <c r="W931" s="859"/>
      <c r="X931" s="860"/>
      <c r="Y931" s="429">
        <v>44175</v>
      </c>
      <c r="Z931" s="427">
        <f t="shared" si="302"/>
        <v>44540</v>
      </c>
      <c r="AA931" s="151"/>
      <c r="AB931" s="150">
        <v>1.5</v>
      </c>
      <c r="AC931" s="153">
        <v>105</v>
      </c>
      <c r="AD931" s="154" t="s">
        <v>38</v>
      </c>
      <c r="AE931" s="155" t="s">
        <v>38</v>
      </c>
      <c r="AF931" s="441" t="s">
        <v>1455</v>
      </c>
      <c r="AG931" s="148"/>
      <c r="AJ931" s="156" t="str">
        <f t="shared" si="303"/>
        <v>HL2188</v>
      </c>
    </row>
    <row r="932" spans="1:36" s="156" customFormat="1" ht="10.5" thickBot="1" x14ac:dyDescent="0.25">
      <c r="A932" s="1115">
        <v>1</v>
      </c>
      <c r="B932" s="1127">
        <v>307955</v>
      </c>
      <c r="C932" s="151"/>
      <c r="D932" s="897" t="s">
        <v>1467</v>
      </c>
      <c r="E932" s="148">
        <v>1</v>
      </c>
      <c r="F932" s="149" t="s">
        <v>186</v>
      </c>
      <c r="G932" s="150">
        <v>5.26</v>
      </c>
      <c r="H932" s="148">
        <v>64</v>
      </c>
      <c r="I932" s="149" t="s">
        <v>1453</v>
      </c>
      <c r="J932" s="440">
        <f t="shared" si="299"/>
        <v>291.02956167176347</v>
      </c>
      <c r="K932" s="149" t="s">
        <v>1392</v>
      </c>
      <c r="L932" s="149"/>
      <c r="M932" s="150"/>
      <c r="N932" s="151"/>
      <c r="O932" s="152"/>
      <c r="P932" s="152"/>
      <c r="Q932" s="152"/>
      <c r="R932" s="151"/>
      <c r="S932" s="150">
        <v>5.26</v>
      </c>
      <c r="T932" s="149" t="s">
        <v>61</v>
      </c>
      <c r="U932" s="151" t="s">
        <v>44</v>
      </c>
      <c r="V932" s="151" t="s">
        <v>1482</v>
      </c>
      <c r="W932" s="859"/>
      <c r="X932" s="860"/>
      <c r="Y932" s="429">
        <v>44175</v>
      </c>
      <c r="Z932" s="427">
        <f t="shared" si="302"/>
        <v>44540</v>
      </c>
      <c r="AA932" s="151"/>
      <c r="AB932" s="150">
        <v>1.5</v>
      </c>
      <c r="AC932" s="153">
        <v>105</v>
      </c>
      <c r="AD932" s="154" t="s">
        <v>38</v>
      </c>
      <c r="AE932" s="155" t="s">
        <v>38</v>
      </c>
      <c r="AF932" s="441" t="s">
        <v>1455</v>
      </c>
      <c r="AG932" s="148"/>
      <c r="AJ932" s="156" t="str">
        <f t="shared" si="303"/>
        <v>HL2189</v>
      </c>
    </row>
    <row r="933" spans="1:36" s="156" customFormat="1" ht="10.5" thickBot="1" x14ac:dyDescent="0.25">
      <c r="A933" s="1115">
        <v>1</v>
      </c>
      <c r="B933" s="1127">
        <v>307955</v>
      </c>
      <c r="C933" s="151"/>
      <c r="D933" s="897" t="s">
        <v>1467</v>
      </c>
      <c r="E933" s="148">
        <v>1</v>
      </c>
      <c r="F933" s="149" t="s">
        <v>186</v>
      </c>
      <c r="G933" s="150">
        <v>5.26</v>
      </c>
      <c r="H933" s="148">
        <v>64</v>
      </c>
      <c r="I933" s="149" t="s">
        <v>1453</v>
      </c>
      <c r="J933" s="440">
        <f t="shared" si="299"/>
        <v>291.02956167176347</v>
      </c>
      <c r="K933" s="149" t="s">
        <v>1392</v>
      </c>
      <c r="L933" s="149"/>
      <c r="M933" s="150"/>
      <c r="N933" s="151"/>
      <c r="O933" s="152"/>
      <c r="P933" s="152"/>
      <c r="Q933" s="152"/>
      <c r="R933" s="151"/>
      <c r="S933" s="150">
        <v>5.26</v>
      </c>
      <c r="T933" s="149" t="s">
        <v>61</v>
      </c>
      <c r="U933" s="151" t="s">
        <v>44</v>
      </c>
      <c r="V933" s="151" t="s">
        <v>1483</v>
      </c>
      <c r="W933" s="859"/>
      <c r="X933" s="860"/>
      <c r="Y933" s="429">
        <v>44175</v>
      </c>
      <c r="Z933" s="427">
        <f t="shared" si="302"/>
        <v>44540</v>
      </c>
      <c r="AA933" s="151"/>
      <c r="AB933" s="150">
        <v>1.5</v>
      </c>
      <c r="AC933" s="153">
        <v>105</v>
      </c>
      <c r="AD933" s="154" t="s">
        <v>38</v>
      </c>
      <c r="AE933" s="155" t="s">
        <v>38</v>
      </c>
      <c r="AF933" s="441" t="s">
        <v>1455</v>
      </c>
      <c r="AG933" s="148"/>
      <c r="AJ933" s="156" t="str">
        <f t="shared" si="303"/>
        <v>HL2190</v>
      </c>
    </row>
    <row r="934" spans="1:36" s="156" customFormat="1" ht="10.5" thickBot="1" x14ac:dyDescent="0.25">
      <c r="A934" s="1115">
        <v>1</v>
      </c>
      <c r="B934" s="1127">
        <v>307955</v>
      </c>
      <c r="C934" s="151"/>
      <c r="D934" s="897" t="s">
        <v>1467</v>
      </c>
      <c r="E934" s="148">
        <v>1</v>
      </c>
      <c r="F934" s="149" t="s">
        <v>186</v>
      </c>
      <c r="G934" s="150">
        <v>5.26</v>
      </c>
      <c r="H934" s="148">
        <v>64</v>
      </c>
      <c r="I934" s="149" t="s">
        <v>1453</v>
      </c>
      <c r="J934" s="440">
        <f t="shared" si="299"/>
        <v>291.02956167176347</v>
      </c>
      <c r="K934" s="149" t="s">
        <v>1392</v>
      </c>
      <c r="L934" s="149"/>
      <c r="M934" s="150"/>
      <c r="N934" s="151"/>
      <c r="O934" s="152"/>
      <c r="P934" s="152"/>
      <c r="Q934" s="152"/>
      <c r="R934" s="151"/>
      <c r="S934" s="150">
        <v>5.26</v>
      </c>
      <c r="T934" s="149" t="s">
        <v>61</v>
      </c>
      <c r="U934" s="151" t="s">
        <v>44</v>
      </c>
      <c r="V934" s="151" t="s">
        <v>1484</v>
      </c>
      <c r="W934" s="859"/>
      <c r="X934" s="860"/>
      <c r="Y934" s="429">
        <v>44175</v>
      </c>
      <c r="Z934" s="427">
        <f t="shared" si="302"/>
        <v>44540</v>
      </c>
      <c r="AA934" s="151"/>
      <c r="AB934" s="150">
        <v>1.5</v>
      </c>
      <c r="AC934" s="153">
        <v>105</v>
      </c>
      <c r="AD934" s="154" t="s">
        <v>38</v>
      </c>
      <c r="AE934" s="155" t="s">
        <v>38</v>
      </c>
      <c r="AF934" s="441" t="s">
        <v>1455</v>
      </c>
      <c r="AG934" s="148"/>
      <c r="AJ934" s="156" t="str">
        <f t="shared" si="303"/>
        <v>HL2191</v>
      </c>
    </row>
    <row r="935" spans="1:36" s="156" customFormat="1" ht="10.5" thickBot="1" x14ac:dyDescent="0.25">
      <c r="A935" s="1115">
        <v>1</v>
      </c>
      <c r="B935" s="1127">
        <v>307955</v>
      </c>
      <c r="C935" s="151"/>
      <c r="D935" s="897" t="s">
        <v>1467</v>
      </c>
      <c r="E935" s="148">
        <v>1</v>
      </c>
      <c r="F935" s="149" t="s">
        <v>186</v>
      </c>
      <c r="G935" s="150">
        <v>5.26</v>
      </c>
      <c r="H935" s="148">
        <v>64</v>
      </c>
      <c r="I935" s="149" t="s">
        <v>1453</v>
      </c>
      <c r="J935" s="440">
        <f t="shared" si="299"/>
        <v>291.02956167176347</v>
      </c>
      <c r="K935" s="149" t="s">
        <v>1392</v>
      </c>
      <c r="L935" s="149"/>
      <c r="M935" s="150"/>
      <c r="N935" s="151"/>
      <c r="O935" s="152"/>
      <c r="P935" s="152"/>
      <c r="Q935" s="152"/>
      <c r="R935" s="151"/>
      <c r="S935" s="150">
        <v>5.26</v>
      </c>
      <c r="T935" s="149" t="s">
        <v>61</v>
      </c>
      <c r="U935" s="151" t="s">
        <v>44</v>
      </c>
      <c r="V935" s="151" t="s">
        <v>1485</v>
      </c>
      <c r="W935" s="859"/>
      <c r="X935" s="860"/>
      <c r="Y935" s="429">
        <v>44175</v>
      </c>
      <c r="Z935" s="427">
        <f t="shared" si="302"/>
        <v>44540</v>
      </c>
      <c r="AA935" s="151"/>
      <c r="AB935" s="150">
        <v>1.5</v>
      </c>
      <c r="AC935" s="153">
        <v>105</v>
      </c>
      <c r="AD935" s="154" t="s">
        <v>38</v>
      </c>
      <c r="AE935" s="155" t="s">
        <v>38</v>
      </c>
      <c r="AF935" s="441" t="s">
        <v>1455</v>
      </c>
      <c r="AG935" s="148"/>
      <c r="AJ935" s="156" t="str">
        <f t="shared" si="303"/>
        <v>HL2192</v>
      </c>
    </row>
    <row r="936" spans="1:36" s="156" customFormat="1" ht="10.5" thickBot="1" x14ac:dyDescent="0.25">
      <c r="A936" s="1115">
        <v>1</v>
      </c>
      <c r="B936" s="1127">
        <v>307955</v>
      </c>
      <c r="C936" s="151"/>
      <c r="D936" s="897" t="s">
        <v>1467</v>
      </c>
      <c r="E936" s="148">
        <v>1</v>
      </c>
      <c r="F936" s="149" t="s">
        <v>186</v>
      </c>
      <c r="G936" s="150">
        <v>5.26</v>
      </c>
      <c r="H936" s="148">
        <v>64</v>
      </c>
      <c r="I936" s="149" t="s">
        <v>1453</v>
      </c>
      <c r="J936" s="440">
        <f t="shared" si="299"/>
        <v>291.02956167176347</v>
      </c>
      <c r="K936" s="149" t="s">
        <v>1392</v>
      </c>
      <c r="L936" s="149"/>
      <c r="M936" s="150"/>
      <c r="N936" s="151"/>
      <c r="O936" s="152"/>
      <c r="P936" s="152"/>
      <c r="Q936" s="152"/>
      <c r="R936" s="151"/>
      <c r="S936" s="150">
        <v>5.26</v>
      </c>
      <c r="T936" s="149" t="s">
        <v>61</v>
      </c>
      <c r="U936" s="151" t="s">
        <v>44</v>
      </c>
      <c r="V936" s="151" t="s">
        <v>1486</v>
      </c>
      <c r="W936" s="859"/>
      <c r="X936" s="860"/>
      <c r="Y936" s="429">
        <v>44175</v>
      </c>
      <c r="Z936" s="427">
        <f t="shared" si="302"/>
        <v>44540</v>
      </c>
      <c r="AA936" s="151"/>
      <c r="AB936" s="150">
        <v>1.5</v>
      </c>
      <c r="AC936" s="153">
        <v>105</v>
      </c>
      <c r="AD936" s="154" t="s">
        <v>38</v>
      </c>
      <c r="AE936" s="155" t="s">
        <v>38</v>
      </c>
      <c r="AF936" s="441" t="s">
        <v>1455</v>
      </c>
      <c r="AG936" s="148"/>
      <c r="AJ936" s="156" t="str">
        <f t="shared" si="303"/>
        <v>HL2193</v>
      </c>
    </row>
    <row r="937" spans="1:36" s="156" customFormat="1" ht="11.25" customHeight="1" thickBot="1" x14ac:dyDescent="0.25">
      <c r="A937" s="1115">
        <v>1</v>
      </c>
      <c r="B937" s="1127">
        <v>307955</v>
      </c>
      <c r="C937" s="151"/>
      <c r="D937" s="897" t="s">
        <v>1467</v>
      </c>
      <c r="E937" s="148">
        <v>1</v>
      </c>
      <c r="F937" s="149" t="s">
        <v>186</v>
      </c>
      <c r="G937" s="150">
        <v>5.26</v>
      </c>
      <c r="H937" s="148">
        <v>64</v>
      </c>
      <c r="I937" s="149" t="s">
        <v>1453</v>
      </c>
      <c r="J937" s="440">
        <f>I937/9.81</f>
        <v>291.02956167176347</v>
      </c>
      <c r="K937" s="149" t="s">
        <v>1392</v>
      </c>
      <c r="L937" s="149"/>
      <c r="M937" s="150"/>
      <c r="N937" s="151"/>
      <c r="O937" s="152"/>
      <c r="P937" s="152"/>
      <c r="Q937" s="152"/>
      <c r="R937" s="151"/>
      <c r="S937" s="150">
        <v>5.26</v>
      </c>
      <c r="T937" s="149" t="s">
        <v>61</v>
      </c>
      <c r="U937" s="151" t="s">
        <v>44</v>
      </c>
      <c r="V937" s="151" t="s">
        <v>1487</v>
      </c>
      <c r="W937" s="151"/>
      <c r="X937" s="264"/>
      <c r="Y937" s="429">
        <v>44175</v>
      </c>
      <c r="Z937" s="427">
        <f t="shared" ref="Z937:Z941" si="304">Y937+365</f>
        <v>44540</v>
      </c>
      <c r="AA937" s="151"/>
      <c r="AB937" s="150">
        <v>1.5</v>
      </c>
      <c r="AC937" s="153">
        <v>105</v>
      </c>
      <c r="AD937" s="154" t="s">
        <v>38</v>
      </c>
      <c r="AE937" s="155" t="s">
        <v>38</v>
      </c>
      <c r="AF937" s="441" t="s">
        <v>1455</v>
      </c>
      <c r="AG937" s="441"/>
      <c r="AJ937" s="156" t="str">
        <f t="shared" ref="AJ937:AJ941" si="305">CONCATENATE(U937,AK937,V937)</f>
        <v>HL2194</v>
      </c>
    </row>
    <row r="938" spans="1:36" s="156" customFormat="1" ht="11.25" customHeight="1" thickBot="1" x14ac:dyDescent="0.25">
      <c r="A938" s="1115">
        <v>1</v>
      </c>
      <c r="B938" s="1127">
        <v>307955</v>
      </c>
      <c r="C938" s="579" t="s">
        <v>50</v>
      </c>
      <c r="D938" s="892" t="s">
        <v>1467</v>
      </c>
      <c r="E938" s="581">
        <v>20</v>
      </c>
      <c r="F938" s="582" t="s">
        <v>186</v>
      </c>
      <c r="G938" s="216">
        <v>5.26</v>
      </c>
      <c r="H938" s="581">
        <v>64</v>
      </c>
      <c r="I938" s="582" t="s">
        <v>1453</v>
      </c>
      <c r="J938" s="583">
        <f>I938/9.81</f>
        <v>291.02956167176347</v>
      </c>
      <c r="K938" s="582" t="s">
        <v>128</v>
      </c>
      <c r="L938" s="582"/>
      <c r="M938" s="216"/>
      <c r="N938" s="579"/>
      <c r="O938" s="584"/>
      <c r="P938" s="584"/>
      <c r="Q938" s="584"/>
      <c r="R938" s="579"/>
      <c r="S938" s="216">
        <v>5.26</v>
      </c>
      <c r="T938" s="582" t="s">
        <v>61</v>
      </c>
      <c r="U938" s="579" t="s">
        <v>44</v>
      </c>
      <c r="V938" s="579" t="s">
        <v>1488</v>
      </c>
      <c r="W938" s="582" t="s">
        <v>1466</v>
      </c>
      <c r="X938" s="499" t="s">
        <v>1467</v>
      </c>
      <c r="Y938" s="429">
        <v>44175</v>
      </c>
      <c r="Z938" s="427">
        <f t="shared" si="304"/>
        <v>44540</v>
      </c>
      <c r="AA938" s="579"/>
      <c r="AB938" s="216">
        <v>1.5</v>
      </c>
      <c r="AC938" s="585"/>
      <c r="AD938" s="586"/>
      <c r="AE938" s="587"/>
      <c r="AF938" s="900" t="s">
        <v>1455</v>
      </c>
      <c r="AG938" s="597"/>
      <c r="AJ938" s="156" t="str">
        <f t="shared" si="305"/>
        <v>HL2175-2194</v>
      </c>
    </row>
    <row r="939" spans="1:36" s="156" customFormat="1" ht="11.25" customHeight="1" thickBot="1" x14ac:dyDescent="0.25">
      <c r="A939" s="1129"/>
      <c r="B939" s="998"/>
      <c r="C939" s="151"/>
      <c r="D939" s="914"/>
      <c r="E939" s="148"/>
      <c r="F939" s="149"/>
      <c r="G939" s="150"/>
      <c r="H939" s="148"/>
      <c r="I939" s="149"/>
      <c r="J939" s="440"/>
      <c r="K939" s="149"/>
      <c r="L939" s="149"/>
      <c r="M939" s="150"/>
      <c r="N939" s="151"/>
      <c r="O939" s="152"/>
      <c r="P939" s="152"/>
      <c r="Q939" s="152"/>
      <c r="R939" s="151"/>
      <c r="S939" s="150"/>
      <c r="T939" s="149"/>
      <c r="U939" s="151"/>
      <c r="V939" s="151"/>
      <c r="W939" s="149"/>
      <c r="X939" s="508"/>
      <c r="Y939" s="429"/>
      <c r="Z939" s="427"/>
      <c r="AA939" s="151"/>
      <c r="AB939" s="150"/>
      <c r="AC939" s="153"/>
      <c r="AD939" s="154"/>
      <c r="AE939" s="155"/>
      <c r="AF939" s="441"/>
      <c r="AG939" s="441"/>
    </row>
    <row r="940" spans="1:36" s="156" customFormat="1" ht="10.5" thickBot="1" x14ac:dyDescent="0.25">
      <c r="A940" s="1115">
        <v>1</v>
      </c>
      <c r="B940" s="998"/>
      <c r="C940" s="151"/>
      <c r="D940" s="897" t="s">
        <v>1489</v>
      </c>
      <c r="E940" s="148">
        <v>1</v>
      </c>
      <c r="F940" s="149" t="s">
        <v>186</v>
      </c>
      <c r="G940" s="150">
        <v>10</v>
      </c>
      <c r="H940" s="148">
        <v>64</v>
      </c>
      <c r="I940" s="149" t="s">
        <v>1490</v>
      </c>
      <c r="J940" s="440">
        <f t="shared" ref="J940:J941" si="306">I940/9.81</f>
        <v>300.91743119266056</v>
      </c>
      <c r="K940" s="149" t="s">
        <v>1491</v>
      </c>
      <c r="L940" s="149"/>
      <c r="M940" s="150"/>
      <c r="N940" s="151"/>
      <c r="O940" s="152"/>
      <c r="P940" s="152"/>
      <c r="Q940" s="152"/>
      <c r="R940" s="151"/>
      <c r="S940" s="150">
        <v>10</v>
      </c>
      <c r="T940" s="149" t="s">
        <v>61</v>
      </c>
      <c r="U940" s="151" t="s">
        <v>44</v>
      </c>
      <c r="V940" s="151" t="s">
        <v>1492</v>
      </c>
      <c r="W940" s="859"/>
      <c r="X940" s="860"/>
      <c r="Y940" s="429" t="s">
        <v>47</v>
      </c>
      <c r="Z940" s="427" t="e">
        <f t="shared" si="304"/>
        <v>#VALUE!</v>
      </c>
      <c r="AA940" s="151"/>
      <c r="AB940" s="150">
        <v>1.2</v>
      </c>
      <c r="AC940" s="153" t="s">
        <v>38</v>
      </c>
      <c r="AD940" s="154">
        <v>3300</v>
      </c>
      <c r="AE940" s="155" t="s">
        <v>38</v>
      </c>
      <c r="AF940" s="441" t="s">
        <v>38</v>
      </c>
      <c r="AG940" s="148"/>
      <c r="AJ940" s="156" t="str">
        <f t="shared" si="305"/>
        <v>HL2436</v>
      </c>
    </row>
    <row r="941" spans="1:36" s="156" customFormat="1" ht="10.5" thickBot="1" x14ac:dyDescent="0.25">
      <c r="A941" s="1115">
        <v>1</v>
      </c>
      <c r="B941" s="998"/>
      <c r="C941" s="151"/>
      <c r="D941" s="897" t="s">
        <v>1489</v>
      </c>
      <c r="E941" s="148">
        <v>1</v>
      </c>
      <c r="F941" s="149" t="s">
        <v>186</v>
      </c>
      <c r="G941" s="150">
        <v>10</v>
      </c>
      <c r="H941" s="148">
        <v>64</v>
      </c>
      <c r="I941" s="149" t="s">
        <v>1490</v>
      </c>
      <c r="J941" s="440">
        <f t="shared" si="306"/>
        <v>300.91743119266056</v>
      </c>
      <c r="K941" s="149" t="s">
        <v>1491</v>
      </c>
      <c r="L941" s="149"/>
      <c r="M941" s="150"/>
      <c r="N941" s="151"/>
      <c r="O941" s="152"/>
      <c r="P941" s="152"/>
      <c r="Q941" s="152"/>
      <c r="R941" s="151"/>
      <c r="S941" s="150">
        <v>10</v>
      </c>
      <c r="T941" s="149" t="s">
        <v>61</v>
      </c>
      <c r="U941" s="151" t="s">
        <v>44</v>
      </c>
      <c r="V941" s="151" t="s">
        <v>1493</v>
      </c>
      <c r="W941" s="859"/>
      <c r="X941" s="860"/>
      <c r="Y941" s="429" t="s">
        <v>47</v>
      </c>
      <c r="Z941" s="427" t="e">
        <f t="shared" si="304"/>
        <v>#VALUE!</v>
      </c>
      <c r="AA941" s="151"/>
      <c r="AB941" s="150">
        <v>1.2</v>
      </c>
      <c r="AC941" s="153" t="s">
        <v>38</v>
      </c>
      <c r="AD941" s="154">
        <v>3300</v>
      </c>
      <c r="AE941" s="155" t="s">
        <v>38</v>
      </c>
      <c r="AF941" s="441" t="s">
        <v>38</v>
      </c>
      <c r="AG941" s="148"/>
      <c r="AJ941" s="156" t="str">
        <f t="shared" si="305"/>
        <v>HL2437</v>
      </c>
    </row>
    <row r="942" spans="1:36" s="156" customFormat="1" ht="11.25" customHeight="1" thickBot="1" x14ac:dyDescent="0.25">
      <c r="A942" s="1115">
        <v>1</v>
      </c>
      <c r="B942" s="998"/>
      <c r="C942" s="151"/>
      <c r="D942" s="897" t="s">
        <v>1489</v>
      </c>
      <c r="E942" s="148">
        <v>1</v>
      </c>
      <c r="F942" s="149" t="s">
        <v>186</v>
      </c>
      <c r="G942" s="150">
        <v>10</v>
      </c>
      <c r="H942" s="148">
        <v>64</v>
      </c>
      <c r="I942" s="149" t="s">
        <v>1490</v>
      </c>
      <c r="J942" s="440">
        <f>I942/9.81</f>
        <v>300.91743119266056</v>
      </c>
      <c r="K942" s="149" t="s">
        <v>1491</v>
      </c>
      <c r="L942" s="149"/>
      <c r="M942" s="150"/>
      <c r="N942" s="151"/>
      <c r="O942" s="152"/>
      <c r="P942" s="152"/>
      <c r="Q942" s="152"/>
      <c r="R942" s="151"/>
      <c r="S942" s="150">
        <v>10</v>
      </c>
      <c r="T942" s="149" t="s">
        <v>61</v>
      </c>
      <c r="U942" s="151" t="s">
        <v>44</v>
      </c>
      <c r="V942" s="151" t="s">
        <v>1494</v>
      </c>
      <c r="W942" s="151"/>
      <c r="X942" s="264"/>
      <c r="Y942" s="429" t="s">
        <v>47</v>
      </c>
      <c r="Z942" s="427" t="e">
        <f t="shared" ref="Z942:Z943" si="307">Y942+365</f>
        <v>#VALUE!</v>
      </c>
      <c r="AA942" s="151"/>
      <c r="AB942" s="150">
        <v>1.2</v>
      </c>
      <c r="AC942" s="153" t="s">
        <v>38</v>
      </c>
      <c r="AD942" s="154">
        <v>3300</v>
      </c>
      <c r="AE942" s="155" t="s">
        <v>38</v>
      </c>
      <c r="AF942" s="441" t="s">
        <v>38</v>
      </c>
      <c r="AG942" s="441"/>
      <c r="AJ942" s="156" t="str">
        <f t="shared" ref="AJ942:AJ943" si="308">CONCATENATE(U942,AK942,V942)</f>
        <v>HL2438</v>
      </c>
    </row>
    <row r="943" spans="1:36" s="156" customFormat="1" ht="11.25" customHeight="1" thickBot="1" x14ac:dyDescent="0.25">
      <c r="A943" s="1115">
        <v>1</v>
      </c>
      <c r="B943" s="998"/>
      <c r="C943" s="579" t="s">
        <v>50</v>
      </c>
      <c r="D943" s="892" t="s">
        <v>1489</v>
      </c>
      <c r="E943" s="581">
        <v>3</v>
      </c>
      <c r="F943" s="582" t="s">
        <v>186</v>
      </c>
      <c r="G943" s="216">
        <v>10</v>
      </c>
      <c r="H943" s="581">
        <v>64</v>
      </c>
      <c r="I943" s="582" t="s">
        <v>1490</v>
      </c>
      <c r="J943" s="583">
        <f>I943/9.81</f>
        <v>300.91743119266056</v>
      </c>
      <c r="K943" s="582" t="s">
        <v>859</v>
      </c>
      <c r="L943" s="582"/>
      <c r="M943" s="216"/>
      <c r="N943" s="579"/>
      <c r="O943" s="584"/>
      <c r="P943" s="584"/>
      <c r="Q943" s="584"/>
      <c r="R943" s="579"/>
      <c r="S943" s="216">
        <v>10</v>
      </c>
      <c r="T943" s="582" t="s">
        <v>61</v>
      </c>
      <c r="U943" s="579" t="s">
        <v>44</v>
      </c>
      <c r="V943" s="579" t="s">
        <v>1495</v>
      </c>
      <c r="W943" s="582" t="s">
        <v>1496</v>
      </c>
      <c r="X943" s="499" t="s">
        <v>1467</v>
      </c>
      <c r="Y943" s="429" t="s">
        <v>47</v>
      </c>
      <c r="Z943" s="427" t="e">
        <f t="shared" si="307"/>
        <v>#VALUE!</v>
      </c>
      <c r="AA943" s="579"/>
      <c r="AB943" s="216">
        <v>1.2</v>
      </c>
      <c r="AC943" s="585"/>
      <c r="AD943" s="586">
        <v>3300</v>
      </c>
      <c r="AE943" s="587"/>
      <c r="AF943" s="597"/>
      <c r="AG943" s="597"/>
      <c r="AJ943" s="156" t="str">
        <f t="shared" si="308"/>
        <v>HL2436-2438</v>
      </c>
    </row>
    <row r="944" spans="1:36" ht="10.5" thickBot="1" x14ac:dyDescent="0.25">
      <c r="A944" s="1129"/>
      <c r="B944" s="995"/>
      <c r="Z944" s="427" t="s">
        <v>38</v>
      </c>
    </row>
    <row r="945" spans="1:36" s="672" customFormat="1" ht="11.25" customHeight="1" thickBot="1" x14ac:dyDescent="0.35">
      <c r="A945" s="1129">
        <v>1</v>
      </c>
      <c r="B945" s="1011"/>
      <c r="C945" s="658"/>
      <c r="D945" s="659" t="s">
        <v>1497</v>
      </c>
      <c r="E945" s="660">
        <v>1</v>
      </c>
      <c r="F945" s="659" t="s">
        <v>1498</v>
      </c>
      <c r="G945" s="661">
        <v>10</v>
      </c>
      <c r="H945" s="660">
        <v>88</v>
      </c>
      <c r="I945" s="659" t="s">
        <v>1499</v>
      </c>
      <c r="J945" s="662">
        <f>I945/9.81</f>
        <v>307.03363914373085</v>
      </c>
      <c r="K945" s="659" t="s">
        <v>1412</v>
      </c>
      <c r="L945" s="659"/>
      <c r="M945" s="661">
        <v>60</v>
      </c>
      <c r="N945" s="658"/>
      <c r="O945" s="663"/>
      <c r="P945" s="663"/>
      <c r="Q945" s="663"/>
      <c r="R945" s="658"/>
      <c r="S945" s="661">
        <v>5</v>
      </c>
      <c r="T945" s="659" t="s">
        <v>277</v>
      </c>
      <c r="U945" s="658" t="s">
        <v>44</v>
      </c>
      <c r="V945" s="658" t="s">
        <v>1500</v>
      </c>
      <c r="W945" s="658"/>
      <c r="X945" s="664"/>
      <c r="Y945" s="665">
        <v>44231</v>
      </c>
      <c r="Z945" s="666">
        <f t="shared" ref="Z945:Z946" si="309">Y945+365</f>
        <v>44596</v>
      </c>
      <c r="AA945" s="658"/>
      <c r="AB945" s="661"/>
      <c r="AC945" s="667"/>
      <c r="AD945" s="668"/>
      <c r="AE945" s="669"/>
      <c r="AF945" s="670">
        <v>2725250019</v>
      </c>
      <c r="AG945" s="671"/>
      <c r="AJ945" s="672" t="str">
        <f>CONCATENATE(U945,AK945,V945)</f>
        <v>HL2300</v>
      </c>
    </row>
    <row r="946" spans="1:36" s="672" customFormat="1" ht="11.25" customHeight="1" thickBot="1" x14ac:dyDescent="0.35">
      <c r="A946" s="1129">
        <v>1</v>
      </c>
      <c r="B946" s="1011"/>
      <c r="C946" s="658"/>
      <c r="D946" s="659" t="s">
        <v>1497</v>
      </c>
      <c r="E946" s="660">
        <v>1</v>
      </c>
      <c r="F946" s="659" t="s">
        <v>1498</v>
      </c>
      <c r="G946" s="661">
        <v>10</v>
      </c>
      <c r="H946" s="660">
        <v>88</v>
      </c>
      <c r="I946" s="659" t="s">
        <v>1499</v>
      </c>
      <c r="J946" s="662">
        <f>I946/9.81</f>
        <v>307.03363914373085</v>
      </c>
      <c r="K946" s="659" t="s">
        <v>1412</v>
      </c>
      <c r="L946" s="659"/>
      <c r="M946" s="661">
        <v>60</v>
      </c>
      <c r="N946" s="658"/>
      <c r="O946" s="663"/>
      <c r="P946" s="663"/>
      <c r="Q946" s="663"/>
      <c r="R946" s="658"/>
      <c r="S946" s="661">
        <v>5</v>
      </c>
      <c r="T946" s="659" t="s">
        <v>277</v>
      </c>
      <c r="U946" s="658" t="s">
        <v>44</v>
      </c>
      <c r="V946" s="658" t="s">
        <v>1501</v>
      </c>
      <c r="W946" s="658"/>
      <c r="X946" s="664"/>
      <c r="Y946" s="665">
        <v>44231</v>
      </c>
      <c r="Z946" s="673">
        <f t="shared" si="309"/>
        <v>44596</v>
      </c>
      <c r="AA946" s="658"/>
      <c r="AB946" s="661"/>
      <c r="AC946" s="667"/>
      <c r="AD946" s="668"/>
      <c r="AE946" s="669"/>
      <c r="AF946" s="670">
        <v>2725250020</v>
      </c>
      <c r="AG946" s="671"/>
      <c r="AJ946" s="672" t="str">
        <f>CONCATENATE(U946,AK946,V946)</f>
        <v>HL2301</v>
      </c>
    </row>
    <row r="947" spans="1:36" s="684" customFormat="1" ht="13.5" thickBot="1" x14ac:dyDescent="0.35">
      <c r="A947" s="1129">
        <v>1</v>
      </c>
      <c r="B947" s="1011"/>
      <c r="C947" s="679" t="s">
        <v>50</v>
      </c>
      <c r="D947" s="885" t="s">
        <v>1497</v>
      </c>
      <c r="E947" s="675">
        <v>2</v>
      </c>
      <c r="F947" s="674" t="s">
        <v>1498</v>
      </c>
      <c r="G947" s="676">
        <v>10</v>
      </c>
      <c r="H947" s="677">
        <v>88</v>
      </c>
      <c r="I947" s="674" t="s">
        <v>1499</v>
      </c>
      <c r="J947" s="678">
        <f>I947/9.81</f>
        <v>307.03363914373085</v>
      </c>
      <c r="K947" s="674" t="s">
        <v>1412</v>
      </c>
      <c r="L947" s="674"/>
      <c r="M947" s="676">
        <v>60</v>
      </c>
      <c r="N947" s="679"/>
      <c r="O947" s="680"/>
      <c r="P947" s="680"/>
      <c r="Q947" s="680"/>
      <c r="R947" s="679"/>
      <c r="S947" s="676">
        <v>5</v>
      </c>
      <c r="T947" s="674" t="s">
        <v>277</v>
      </c>
      <c r="U947" s="679" t="s">
        <v>44</v>
      </c>
      <c r="V947" s="679" t="s">
        <v>1502</v>
      </c>
      <c r="W947" s="679" t="s">
        <v>1503</v>
      </c>
      <c r="X947" s="679" t="s">
        <v>1497</v>
      </c>
      <c r="Y947" s="665">
        <v>44231</v>
      </c>
      <c r="Z947" s="666">
        <f>Y947+365</f>
        <v>44596</v>
      </c>
      <c r="AA947" s="679"/>
      <c r="AB947" s="676">
        <v>0</v>
      </c>
      <c r="AC947" s="681"/>
      <c r="AD947" s="682"/>
      <c r="AE947" s="683"/>
      <c r="AF947" s="677"/>
      <c r="AG947" s="677"/>
      <c r="AJ947" s="672" t="str">
        <f>CONCATENATE(U947,AK947,V947)</f>
        <v>HL2300-2301</v>
      </c>
    </row>
    <row r="948" spans="1:36" ht="10.5" thickBot="1" x14ac:dyDescent="0.25">
      <c r="A948" s="1129"/>
      <c r="B948" s="995"/>
      <c r="C948" s="238"/>
      <c r="D948" s="905"/>
      <c r="E948" s="324"/>
      <c r="F948" s="523"/>
      <c r="G948" s="246"/>
      <c r="H948" s="245"/>
      <c r="I948" s="241"/>
      <c r="J948" s="247"/>
      <c r="K948" s="241"/>
      <c r="L948" s="241"/>
      <c r="M948" s="246"/>
      <c r="N948" s="238"/>
      <c r="O948" s="248"/>
      <c r="P948" s="248"/>
      <c r="Q948" s="248"/>
      <c r="R948" s="238"/>
      <c r="S948" s="246"/>
      <c r="T948" s="241"/>
      <c r="U948" s="238"/>
      <c r="V948" s="238"/>
      <c r="W948" s="590"/>
      <c r="X948" s="500"/>
      <c r="Y948" s="415"/>
      <c r="Z948" s="417" t="s">
        <v>38</v>
      </c>
      <c r="AA948" s="238"/>
      <c r="AB948" s="246"/>
      <c r="AC948" s="250"/>
      <c r="AD948" s="251"/>
      <c r="AE948" s="252"/>
      <c r="AF948" s="245"/>
      <c r="AG948" s="245"/>
    </row>
    <row r="949" spans="1:36" ht="10.5" thickBot="1" x14ac:dyDescent="0.25">
      <c r="A949" s="1115">
        <v>1</v>
      </c>
      <c r="B949" s="1044">
        <v>300100</v>
      </c>
      <c r="C949" s="238"/>
      <c r="D949" s="904" t="s">
        <v>134</v>
      </c>
      <c r="E949" s="245">
        <v>1</v>
      </c>
      <c r="F949" s="523" t="s">
        <v>416</v>
      </c>
      <c r="G949" s="246">
        <v>20</v>
      </c>
      <c r="H949" s="245">
        <v>60</v>
      </c>
      <c r="I949" s="241" t="s">
        <v>1504</v>
      </c>
      <c r="J949" s="247">
        <f t="shared" ref="J949:J952" si="310">I949/9.81</f>
        <v>302.03873598369012</v>
      </c>
      <c r="K949" s="241"/>
      <c r="L949" s="241"/>
      <c r="M949" s="246"/>
      <c r="N949" s="238"/>
      <c r="O949" s="248"/>
      <c r="P949" s="248"/>
      <c r="Q949" s="248"/>
      <c r="R949" s="238"/>
      <c r="S949" s="246">
        <v>9.9700000000000006</v>
      </c>
      <c r="T949" s="241" t="s">
        <v>61</v>
      </c>
      <c r="U949" s="238" t="s">
        <v>44</v>
      </c>
      <c r="V949" s="238" t="s">
        <v>1505</v>
      </c>
      <c r="W949" s="238"/>
      <c r="X949" s="179"/>
      <c r="Y949" s="415">
        <v>43880</v>
      </c>
      <c r="Z949" s="417">
        <f>Y949+366</f>
        <v>44246</v>
      </c>
      <c r="AA949" s="238"/>
      <c r="AB949" s="246"/>
      <c r="AC949" s="250">
        <v>80</v>
      </c>
      <c r="AD949" s="251"/>
      <c r="AE949" s="252">
        <v>4730</v>
      </c>
      <c r="AF949" s="249" t="s">
        <v>1506</v>
      </c>
      <c r="AG949" s="254"/>
      <c r="AJ949" s="255" t="str">
        <f t="shared" ref="AJ949:AJ952" si="311">CONCATENATE(U949,AK949,V949)</f>
        <v>HL2002</v>
      </c>
    </row>
    <row r="950" spans="1:36" ht="11.25" customHeight="1" thickBot="1" x14ac:dyDescent="0.25">
      <c r="A950" s="1115">
        <v>1</v>
      </c>
      <c r="B950" s="1079">
        <v>300100</v>
      </c>
      <c r="C950" s="238"/>
      <c r="D950" s="904" t="s">
        <v>134</v>
      </c>
      <c r="E950" s="245">
        <v>1</v>
      </c>
      <c r="F950" s="523" t="s">
        <v>416</v>
      </c>
      <c r="G950" s="246">
        <v>20</v>
      </c>
      <c r="H950" s="245">
        <v>60</v>
      </c>
      <c r="I950" s="241" t="s">
        <v>1504</v>
      </c>
      <c r="J950" s="247">
        <f t="shared" si="310"/>
        <v>302.03873598369012</v>
      </c>
      <c r="K950" s="241"/>
      <c r="L950" s="241"/>
      <c r="M950" s="246"/>
      <c r="N950" s="238"/>
      <c r="O950" s="248"/>
      <c r="P950" s="248"/>
      <c r="Q950" s="248"/>
      <c r="R950" s="238"/>
      <c r="S950" s="246">
        <v>10.029999999999999</v>
      </c>
      <c r="T950" s="241" t="s">
        <v>61</v>
      </c>
      <c r="U950" s="238" t="s">
        <v>44</v>
      </c>
      <c r="V950" s="238" t="s">
        <v>1507</v>
      </c>
      <c r="W950" s="238"/>
      <c r="X950" s="500"/>
      <c r="Y950" s="415">
        <v>43880</v>
      </c>
      <c r="Z950" s="417">
        <f t="shared" ref="Z950:Z952" si="312">Y950+366</f>
        <v>44246</v>
      </c>
      <c r="AA950" s="238"/>
      <c r="AB950" s="246"/>
      <c r="AC950" s="250">
        <v>80</v>
      </c>
      <c r="AD950" s="251"/>
      <c r="AE950" s="252">
        <v>4730</v>
      </c>
      <c r="AF950" s="249" t="s">
        <v>1508</v>
      </c>
      <c r="AG950" s="254"/>
      <c r="AJ950" s="255" t="str">
        <f t="shared" si="311"/>
        <v>HL2003</v>
      </c>
    </row>
    <row r="951" spans="1:36" ht="11.25" customHeight="1" thickBot="1" x14ac:dyDescent="0.25">
      <c r="A951" s="1115">
        <v>1</v>
      </c>
      <c r="B951" s="1044">
        <v>300100</v>
      </c>
      <c r="C951" s="238"/>
      <c r="D951" s="904" t="s">
        <v>134</v>
      </c>
      <c r="E951" s="245">
        <v>1</v>
      </c>
      <c r="F951" s="523" t="s">
        <v>416</v>
      </c>
      <c r="G951" s="246">
        <v>20</v>
      </c>
      <c r="H951" s="245">
        <v>60</v>
      </c>
      <c r="I951" s="241" t="s">
        <v>1504</v>
      </c>
      <c r="J951" s="247">
        <f t="shared" si="310"/>
        <v>302.03873598369012</v>
      </c>
      <c r="K951" s="241"/>
      <c r="L951" s="241"/>
      <c r="M951" s="246"/>
      <c r="N951" s="238"/>
      <c r="O951" s="248"/>
      <c r="P951" s="248"/>
      <c r="Q951" s="248"/>
      <c r="R951" s="238"/>
      <c r="S951" s="246">
        <v>10.01</v>
      </c>
      <c r="T951" s="241" t="s">
        <v>61</v>
      </c>
      <c r="U951" s="238" t="s">
        <v>44</v>
      </c>
      <c r="V951" s="238" t="s">
        <v>1509</v>
      </c>
      <c r="W951" s="238"/>
      <c r="X951" s="500"/>
      <c r="Y951" s="415">
        <v>43880</v>
      </c>
      <c r="Z951" s="417">
        <f t="shared" si="312"/>
        <v>44246</v>
      </c>
      <c r="AA951" s="238"/>
      <c r="AB951" s="246"/>
      <c r="AC951" s="250">
        <v>80</v>
      </c>
      <c r="AD951" s="251"/>
      <c r="AE951" s="252">
        <v>4730</v>
      </c>
      <c r="AF951" s="249" t="s">
        <v>1510</v>
      </c>
      <c r="AG951" s="254"/>
      <c r="AJ951" s="255" t="str">
        <f t="shared" si="311"/>
        <v>HL2004</v>
      </c>
    </row>
    <row r="952" spans="1:36" ht="11.25" customHeight="1" thickBot="1" x14ac:dyDescent="0.25">
      <c r="A952" s="1115">
        <v>1</v>
      </c>
      <c r="B952" s="1079">
        <v>300100</v>
      </c>
      <c r="C952" s="238"/>
      <c r="D952" s="904" t="s">
        <v>134</v>
      </c>
      <c r="E952" s="245">
        <v>1</v>
      </c>
      <c r="F952" s="523" t="s">
        <v>416</v>
      </c>
      <c r="G952" s="246">
        <v>20</v>
      </c>
      <c r="H952" s="245">
        <v>60</v>
      </c>
      <c r="I952" s="241" t="s">
        <v>1504</v>
      </c>
      <c r="J952" s="247">
        <f t="shared" si="310"/>
        <v>302.03873598369012</v>
      </c>
      <c r="K952" s="241"/>
      <c r="L952" s="241"/>
      <c r="M952" s="246"/>
      <c r="N952" s="238"/>
      <c r="O952" s="248"/>
      <c r="P952" s="248"/>
      <c r="Q952" s="248"/>
      <c r="R952" s="238"/>
      <c r="S952" s="246">
        <v>10.01</v>
      </c>
      <c r="T952" s="241" t="s">
        <v>61</v>
      </c>
      <c r="U952" s="238" t="s">
        <v>44</v>
      </c>
      <c r="V952" s="238" t="s">
        <v>1511</v>
      </c>
      <c r="W952" s="238"/>
      <c r="X952" s="500"/>
      <c r="Y952" s="415">
        <v>43880</v>
      </c>
      <c r="Z952" s="417">
        <f t="shared" si="312"/>
        <v>44246</v>
      </c>
      <c r="AA952" s="238"/>
      <c r="AB952" s="246"/>
      <c r="AC952" s="250">
        <v>80</v>
      </c>
      <c r="AD952" s="251"/>
      <c r="AE952" s="252">
        <v>4730</v>
      </c>
      <c r="AF952" s="249" t="s">
        <v>1512</v>
      </c>
      <c r="AG952" s="254"/>
      <c r="AJ952" s="255" t="str">
        <f t="shared" si="311"/>
        <v>HL2005</v>
      </c>
    </row>
    <row r="953" spans="1:36" ht="10.5" thickBot="1" x14ac:dyDescent="0.25">
      <c r="A953" s="1115">
        <v>1</v>
      </c>
      <c r="B953" s="1044">
        <v>300100</v>
      </c>
      <c r="C953" s="239" t="s">
        <v>50</v>
      </c>
      <c r="D953" s="892" t="s">
        <v>134</v>
      </c>
      <c r="E953" s="256">
        <v>4</v>
      </c>
      <c r="F953" s="524" t="s">
        <v>416</v>
      </c>
      <c r="G953" s="257">
        <v>20</v>
      </c>
      <c r="H953" s="258">
        <v>60</v>
      </c>
      <c r="I953" s="240" t="s">
        <v>1504</v>
      </c>
      <c r="J953" s="489">
        <f>I953/9.81</f>
        <v>302.03873598369012</v>
      </c>
      <c r="K953" s="240"/>
      <c r="L953" s="240"/>
      <c r="M953" s="257"/>
      <c r="N953" s="239"/>
      <c r="O953" s="259"/>
      <c r="P953" s="259"/>
      <c r="Q953" s="259"/>
      <c r="R953" s="239"/>
      <c r="S953" s="257">
        <f>(S951+S952+S949+S950)/E953</f>
        <v>10.005000000000001</v>
      </c>
      <c r="T953" s="240" t="s">
        <v>61</v>
      </c>
      <c r="U953" s="239" t="s">
        <v>44</v>
      </c>
      <c r="V953" s="239" t="s">
        <v>1513</v>
      </c>
      <c r="W953" s="525" t="s">
        <v>1514</v>
      </c>
      <c r="X953" s="197" t="s">
        <v>246</v>
      </c>
      <c r="Y953" s="415">
        <v>43880</v>
      </c>
      <c r="Z953" s="417">
        <f>Y953+366</f>
        <v>44246</v>
      </c>
      <c r="AA953" s="239"/>
      <c r="AB953" s="257">
        <v>1</v>
      </c>
      <c r="AC953" s="260">
        <v>80</v>
      </c>
      <c r="AD953" s="261"/>
      <c r="AE953" s="262"/>
      <c r="AF953" s="258"/>
      <c r="AG953" s="258"/>
      <c r="AJ953" s="255" t="str">
        <f t="shared" ref="AJ953" si="313">CONCATENATE(U953,AK953,V953)</f>
        <v>HL2002-2005</v>
      </c>
    </row>
    <row r="954" spans="1:36" ht="11.25" customHeight="1" thickBot="1" x14ac:dyDescent="0.25">
      <c r="A954" s="1129"/>
      <c r="B954" s="995"/>
      <c r="C954" s="320"/>
      <c r="D954" s="905"/>
      <c r="E954" s="324"/>
      <c r="F954" s="241"/>
      <c r="G954" s="246"/>
      <c r="H954" s="245"/>
      <c r="I954" s="241"/>
      <c r="J954" s="242"/>
      <c r="K954" s="241"/>
      <c r="L954" s="241"/>
      <c r="M954" s="246"/>
      <c r="N954" s="238"/>
      <c r="O954" s="248"/>
      <c r="P954" s="248"/>
      <c r="Q954" s="248"/>
      <c r="R954" s="238"/>
      <c r="S954" s="246"/>
      <c r="T954" s="241"/>
      <c r="U954" s="238"/>
      <c r="V954" s="238"/>
      <c r="W954" s="238"/>
      <c r="X954" s="498"/>
      <c r="Y954" s="415"/>
      <c r="Z954" s="416" t="s">
        <v>38</v>
      </c>
      <c r="AA954" s="238"/>
      <c r="AB954" s="246"/>
      <c r="AC954" s="316"/>
      <c r="AD954" s="251"/>
      <c r="AE954" s="252"/>
      <c r="AF954" s="254"/>
      <c r="AG954" s="254"/>
    </row>
    <row r="955" spans="1:36" ht="10.5" thickBot="1" x14ac:dyDescent="0.25">
      <c r="A955" s="1129">
        <v>1</v>
      </c>
      <c r="B955" s="1113">
        <v>308725</v>
      </c>
      <c r="C955" s="238"/>
      <c r="D955" s="904" t="s">
        <v>1515</v>
      </c>
      <c r="E955" s="245">
        <v>1</v>
      </c>
      <c r="F955" s="241" t="s">
        <v>40</v>
      </c>
      <c r="G955" s="246">
        <v>2.11</v>
      </c>
      <c r="H955" s="245">
        <v>60</v>
      </c>
      <c r="I955" s="241" t="s">
        <v>1516</v>
      </c>
      <c r="J955" s="247">
        <f>I955/9.81</f>
        <v>290.01019367991842</v>
      </c>
      <c r="K955" s="255"/>
      <c r="L955" s="241"/>
      <c r="M955" s="246"/>
      <c r="N955" s="238"/>
      <c r="O955" s="248"/>
      <c r="P955" s="248"/>
      <c r="Q955" s="248"/>
      <c r="R955" s="238"/>
      <c r="S955" s="330" t="s">
        <v>38</v>
      </c>
      <c r="T955" s="241" t="s">
        <v>326</v>
      </c>
      <c r="U955" s="238" t="s">
        <v>44</v>
      </c>
      <c r="V955" s="238" t="s">
        <v>1517</v>
      </c>
      <c r="W955" s="238"/>
      <c r="X955" s="238" t="s">
        <v>1078</v>
      </c>
      <c r="Y955" s="431">
        <v>43971</v>
      </c>
      <c r="Z955" s="417">
        <f>Y955+366</f>
        <v>44337</v>
      </c>
      <c r="AA955" s="238"/>
      <c r="AB955" s="246"/>
      <c r="AC955" s="250">
        <f>G955*AG955</f>
        <v>31.65</v>
      </c>
      <c r="AD955" s="251">
        <v>120</v>
      </c>
      <c r="AE955" s="252"/>
      <c r="AF955" s="245" t="s">
        <v>1518</v>
      </c>
      <c r="AG955" s="245">
        <v>15</v>
      </c>
      <c r="AJ955" s="255" t="str">
        <f t="shared" si="276"/>
        <v>HL1414</v>
      </c>
    </row>
    <row r="956" spans="1:36" ht="10.5" thickBot="1" x14ac:dyDescent="0.25">
      <c r="A956" s="1129">
        <v>1</v>
      </c>
      <c r="B956" s="1113">
        <v>308725</v>
      </c>
      <c r="C956" s="238"/>
      <c r="D956" s="904" t="s">
        <v>1515</v>
      </c>
      <c r="E956" s="245">
        <v>1</v>
      </c>
      <c r="F956" s="241" t="s">
        <v>40</v>
      </c>
      <c r="G956" s="246">
        <v>2.11</v>
      </c>
      <c r="H956" s="245">
        <v>60</v>
      </c>
      <c r="I956" s="241" t="s">
        <v>1516</v>
      </c>
      <c r="J956" s="247">
        <f>I956/9.81</f>
        <v>290.01019367991842</v>
      </c>
      <c r="K956" s="241" t="s">
        <v>1392</v>
      </c>
      <c r="L956" s="241"/>
      <c r="M956" s="246"/>
      <c r="N956" s="238"/>
      <c r="O956" s="248"/>
      <c r="P956" s="248"/>
      <c r="Q956" s="248"/>
      <c r="R956" s="238"/>
      <c r="S956" s="330" t="s">
        <v>38</v>
      </c>
      <c r="T956" s="241" t="s">
        <v>326</v>
      </c>
      <c r="U956" s="238" t="s">
        <v>44</v>
      </c>
      <c r="V956" s="238" t="s">
        <v>1519</v>
      </c>
      <c r="W956" s="238"/>
      <c r="X956" s="238" t="s">
        <v>1078</v>
      </c>
      <c r="Y956" s="431">
        <v>43971</v>
      </c>
      <c r="Z956" s="417">
        <f>Y956+366</f>
        <v>44337</v>
      </c>
      <c r="AA956" s="238"/>
      <c r="AB956" s="246"/>
      <c r="AC956" s="250">
        <f>G956*AG956</f>
        <v>31.65</v>
      </c>
      <c r="AD956" s="251">
        <v>120</v>
      </c>
      <c r="AE956" s="252"/>
      <c r="AF956" s="245" t="s">
        <v>1518</v>
      </c>
      <c r="AG956" s="245">
        <v>15</v>
      </c>
      <c r="AJ956" s="255" t="str">
        <f t="shared" si="276"/>
        <v>HL1415</v>
      </c>
    </row>
    <row r="957" spans="1:36" ht="10.5" thickBot="1" x14ac:dyDescent="0.25">
      <c r="A957" s="1129">
        <v>1</v>
      </c>
      <c r="B957" s="1113">
        <v>308725</v>
      </c>
      <c r="C957" s="239" t="s">
        <v>50</v>
      </c>
      <c r="D957" s="892" t="s">
        <v>1515</v>
      </c>
      <c r="E957" s="256">
        <v>2</v>
      </c>
      <c r="F957" s="240" t="s">
        <v>40</v>
      </c>
      <c r="G957" s="257">
        <v>2.11</v>
      </c>
      <c r="H957" s="258">
        <v>60</v>
      </c>
      <c r="I957" s="240" t="s">
        <v>1516</v>
      </c>
      <c r="J957" s="489">
        <f>I957/9.81</f>
        <v>290.01019367991842</v>
      </c>
      <c r="K957" s="240" t="s">
        <v>1392</v>
      </c>
      <c r="L957" s="240"/>
      <c r="M957" s="257"/>
      <c r="N957" s="239"/>
      <c r="O957" s="259"/>
      <c r="P957" s="259"/>
      <c r="Q957" s="259"/>
      <c r="R957" s="239"/>
      <c r="S957" s="257" t="s">
        <v>38</v>
      </c>
      <c r="T957" s="240" t="s">
        <v>326</v>
      </c>
      <c r="U957" s="239" t="s">
        <v>44</v>
      </c>
      <c r="V957" s="239" t="s">
        <v>1520</v>
      </c>
      <c r="W957" s="239"/>
      <c r="X957" s="197" t="s">
        <v>1515</v>
      </c>
      <c r="Y957" s="431">
        <v>43971</v>
      </c>
      <c r="Z957" s="417">
        <f>Y957+366</f>
        <v>44337</v>
      </c>
      <c r="AA957" s="239"/>
      <c r="AB957" s="257"/>
      <c r="AC957" s="260"/>
      <c r="AD957" s="261"/>
      <c r="AE957" s="262"/>
      <c r="AF957" s="258"/>
      <c r="AG957" s="258"/>
      <c r="AJ957" s="255" t="str">
        <f t="shared" ref="AJ957:AJ1060" si="314">CONCATENATE(U957,AK957,V957)</f>
        <v>HL1414-1415</v>
      </c>
    </row>
    <row r="958" spans="1:36" ht="10.5" thickBot="1" x14ac:dyDescent="0.25">
      <c r="A958" s="1129"/>
      <c r="B958" s="1113"/>
      <c r="C958" s="238"/>
      <c r="D958" s="945"/>
      <c r="E958" s="324"/>
      <c r="F958" s="241"/>
      <c r="G958" s="246"/>
      <c r="H958" s="245"/>
      <c r="I958" s="241"/>
      <c r="J958" s="247"/>
      <c r="K958" s="241"/>
      <c r="L958" s="241"/>
      <c r="M958" s="246"/>
      <c r="N958" s="238"/>
      <c r="O958" s="248"/>
      <c r="P958" s="248"/>
      <c r="Q958" s="248"/>
      <c r="R958" s="238"/>
      <c r="S958" s="246"/>
      <c r="T958" s="241"/>
      <c r="U958" s="238"/>
      <c r="V958" s="238"/>
      <c r="W958" s="238"/>
      <c r="X958" s="500"/>
      <c r="Y958" s="431"/>
      <c r="Z958" s="417"/>
      <c r="AA958" s="238"/>
      <c r="AB958" s="246"/>
      <c r="AC958" s="250"/>
      <c r="AD958" s="251"/>
      <c r="AE958" s="252"/>
      <c r="AF958" s="245"/>
      <c r="AG958" s="245"/>
    </row>
    <row r="959" spans="1:36" s="156" customFormat="1" ht="10.5" thickBot="1" x14ac:dyDescent="0.25">
      <c r="A959" s="1115">
        <v>1</v>
      </c>
      <c r="B959" s="998"/>
      <c r="C959" s="151"/>
      <c r="D959" s="897" t="s">
        <v>660</v>
      </c>
      <c r="E959" s="148">
        <v>1</v>
      </c>
      <c r="F959" s="650" t="s">
        <v>186</v>
      </c>
      <c r="G959" s="150">
        <v>0</v>
      </c>
      <c r="H959" s="148">
        <v>58</v>
      </c>
      <c r="I959" s="149" t="s">
        <v>74</v>
      </c>
      <c r="J959" s="1241" t="s">
        <v>74</v>
      </c>
      <c r="K959" s="149"/>
      <c r="L959" s="149"/>
      <c r="M959" s="150"/>
      <c r="N959" s="151"/>
      <c r="O959" s="152"/>
      <c r="P959" s="152"/>
      <c r="Q959" s="152"/>
      <c r="R959" s="151"/>
      <c r="S959" s="150">
        <v>15</v>
      </c>
      <c r="T959" s="149" t="s">
        <v>1521</v>
      </c>
      <c r="U959" s="151" t="s">
        <v>44</v>
      </c>
      <c r="V959" s="151" t="s">
        <v>1522</v>
      </c>
      <c r="W959" s="869" t="s">
        <v>46</v>
      </c>
      <c r="X959" s="1242"/>
      <c r="Y959" s="429" t="s">
        <v>47</v>
      </c>
      <c r="Z959" s="427" t="e">
        <f>Y959+366</f>
        <v>#VALUE!</v>
      </c>
      <c r="AA959" s="151"/>
      <c r="AB959" s="150"/>
      <c r="AC959" s="153">
        <v>180</v>
      </c>
      <c r="AD959" s="154"/>
      <c r="AE959" s="155">
        <v>9500</v>
      </c>
      <c r="AF959" s="513"/>
      <c r="AG959" s="441"/>
      <c r="AJ959" s="156" t="str">
        <f t="shared" ref="AJ959:AJ963" si="315">CONCATENATE(U959,AK959,V959)</f>
        <v>HL2757</v>
      </c>
    </row>
    <row r="960" spans="1:36" s="156" customFormat="1" ht="11.25" customHeight="1" thickBot="1" x14ac:dyDescent="0.25">
      <c r="A960" s="1115">
        <v>1</v>
      </c>
      <c r="B960" s="998"/>
      <c r="C960" s="151"/>
      <c r="D960" s="897" t="s">
        <v>660</v>
      </c>
      <c r="E960" s="148">
        <v>1</v>
      </c>
      <c r="F960" s="650" t="s">
        <v>186</v>
      </c>
      <c r="G960" s="150">
        <v>0</v>
      </c>
      <c r="H960" s="148">
        <v>58</v>
      </c>
      <c r="I960" s="149" t="s">
        <v>74</v>
      </c>
      <c r="J960" s="440" t="s">
        <v>74</v>
      </c>
      <c r="K960" s="149"/>
      <c r="L960" s="149"/>
      <c r="M960" s="150"/>
      <c r="N960" s="151"/>
      <c r="O960" s="152"/>
      <c r="P960" s="152"/>
      <c r="Q960" s="152"/>
      <c r="R960" s="151"/>
      <c r="S960" s="150">
        <v>15</v>
      </c>
      <c r="T960" s="149" t="s">
        <v>1521</v>
      </c>
      <c r="U960" s="151" t="s">
        <v>44</v>
      </c>
      <c r="V960" s="151" t="s">
        <v>1523</v>
      </c>
      <c r="W960" s="869" t="s">
        <v>46</v>
      </c>
      <c r="X960" s="1242"/>
      <c r="Y960" s="429" t="s">
        <v>47</v>
      </c>
      <c r="Z960" s="427" t="e">
        <f t="shared" ref="Z960:Z962" si="316">Y960+366</f>
        <v>#VALUE!</v>
      </c>
      <c r="AA960" s="151"/>
      <c r="AB960" s="150"/>
      <c r="AC960" s="153">
        <v>180</v>
      </c>
      <c r="AD960" s="154"/>
      <c r="AE960" s="155">
        <v>9500</v>
      </c>
      <c r="AF960" s="513"/>
      <c r="AG960" s="441"/>
      <c r="AJ960" s="156" t="str">
        <f t="shared" si="315"/>
        <v>HL2758</v>
      </c>
    </row>
    <row r="961" spans="1:36" s="156" customFormat="1" ht="11.25" customHeight="1" thickBot="1" x14ac:dyDescent="0.25">
      <c r="A961" s="1115">
        <v>1</v>
      </c>
      <c r="B961" s="998"/>
      <c r="C961" s="151"/>
      <c r="D961" s="897" t="s">
        <v>660</v>
      </c>
      <c r="E961" s="148">
        <v>1</v>
      </c>
      <c r="F961" s="650" t="s">
        <v>186</v>
      </c>
      <c r="G961" s="150">
        <v>0</v>
      </c>
      <c r="H961" s="148">
        <v>58</v>
      </c>
      <c r="I961" s="149" t="s">
        <v>74</v>
      </c>
      <c r="J961" s="440" t="s">
        <v>74</v>
      </c>
      <c r="K961" s="149"/>
      <c r="L961" s="149"/>
      <c r="M961" s="150"/>
      <c r="N961" s="151"/>
      <c r="O961" s="152"/>
      <c r="P961" s="152"/>
      <c r="Q961" s="152"/>
      <c r="R961" s="151"/>
      <c r="S961" s="150">
        <v>15</v>
      </c>
      <c r="T961" s="149" t="s">
        <v>1521</v>
      </c>
      <c r="U961" s="151" t="s">
        <v>44</v>
      </c>
      <c r="V961" s="151" t="s">
        <v>1524</v>
      </c>
      <c r="W961" s="869" t="s">
        <v>46</v>
      </c>
      <c r="X961" s="1244"/>
      <c r="Y961" s="429" t="s">
        <v>47</v>
      </c>
      <c r="Z961" s="427" t="e">
        <f t="shared" si="316"/>
        <v>#VALUE!</v>
      </c>
      <c r="AA961" s="151"/>
      <c r="AB961" s="150"/>
      <c r="AC961" s="153">
        <v>180</v>
      </c>
      <c r="AD961" s="154"/>
      <c r="AE961" s="155">
        <v>9500</v>
      </c>
      <c r="AF961" s="513"/>
      <c r="AG961" s="441"/>
      <c r="AJ961" s="156" t="str">
        <f t="shared" si="315"/>
        <v>HL2759</v>
      </c>
    </row>
    <row r="962" spans="1:36" s="156" customFormat="1" ht="11.25" customHeight="1" thickBot="1" x14ac:dyDescent="0.25">
      <c r="A962" s="1115">
        <v>1</v>
      </c>
      <c r="B962" s="998"/>
      <c r="C962" s="151"/>
      <c r="D962" s="897" t="s">
        <v>660</v>
      </c>
      <c r="E962" s="148">
        <v>1</v>
      </c>
      <c r="F962" s="650" t="s">
        <v>186</v>
      </c>
      <c r="G962" s="150">
        <v>0</v>
      </c>
      <c r="H962" s="148">
        <v>58</v>
      </c>
      <c r="I962" s="149" t="s">
        <v>74</v>
      </c>
      <c r="J962" s="440" t="s">
        <v>74</v>
      </c>
      <c r="K962" s="149"/>
      <c r="L962" s="149"/>
      <c r="M962" s="150"/>
      <c r="N962" s="151"/>
      <c r="O962" s="152"/>
      <c r="P962" s="152"/>
      <c r="Q962" s="152"/>
      <c r="R962" s="151"/>
      <c r="S962" s="150">
        <v>15</v>
      </c>
      <c r="T962" s="149" t="s">
        <v>1521</v>
      </c>
      <c r="U962" s="151" t="s">
        <v>44</v>
      </c>
      <c r="V962" s="151" t="s">
        <v>1525</v>
      </c>
      <c r="W962" s="869" t="s">
        <v>46</v>
      </c>
      <c r="X962" s="1243"/>
      <c r="Y962" s="429" t="s">
        <v>47</v>
      </c>
      <c r="Z962" s="427" t="e">
        <f t="shared" si="316"/>
        <v>#VALUE!</v>
      </c>
      <c r="AA962" s="151"/>
      <c r="AB962" s="150"/>
      <c r="AC962" s="153">
        <v>180</v>
      </c>
      <c r="AD962" s="154"/>
      <c r="AE962" s="155">
        <v>9500</v>
      </c>
      <c r="AF962" s="513"/>
      <c r="AG962" s="441"/>
      <c r="AJ962" s="156" t="str">
        <f t="shared" si="315"/>
        <v>HL2760</v>
      </c>
    </row>
    <row r="963" spans="1:36" s="156" customFormat="1" ht="10.5" thickBot="1" x14ac:dyDescent="0.25">
      <c r="A963" s="1115">
        <v>1</v>
      </c>
      <c r="B963" s="998"/>
      <c r="C963" s="579" t="s">
        <v>50</v>
      </c>
      <c r="D963" s="892" t="s">
        <v>660</v>
      </c>
      <c r="E963" s="580">
        <v>4</v>
      </c>
      <c r="F963" s="986" t="s">
        <v>186</v>
      </c>
      <c r="G963" s="899">
        <v>0</v>
      </c>
      <c r="H963" s="581">
        <v>58</v>
      </c>
      <c r="I963" s="985" t="s">
        <v>74</v>
      </c>
      <c r="J963" s="984" t="s">
        <v>74</v>
      </c>
      <c r="K963" s="582"/>
      <c r="L963" s="582"/>
      <c r="M963" s="216"/>
      <c r="N963" s="579"/>
      <c r="O963" s="584"/>
      <c r="P963" s="584"/>
      <c r="Q963" s="584"/>
      <c r="R963" s="579"/>
      <c r="S963" s="899">
        <v>15</v>
      </c>
      <c r="T963" s="985" t="s">
        <v>1521</v>
      </c>
      <c r="U963" s="579" t="s">
        <v>44</v>
      </c>
      <c r="V963" s="579" t="s">
        <v>1526</v>
      </c>
      <c r="W963" s="869" t="s">
        <v>46</v>
      </c>
      <c r="X963" s="1032" t="s">
        <v>660</v>
      </c>
      <c r="Y963" s="429" t="s">
        <v>47</v>
      </c>
      <c r="Z963" s="427" t="e">
        <f>Y963+366</f>
        <v>#VALUE!</v>
      </c>
      <c r="AA963" s="579"/>
      <c r="AB963" s="216">
        <v>1</v>
      </c>
      <c r="AC963" s="585">
        <v>180</v>
      </c>
      <c r="AD963" s="586"/>
      <c r="AE963" s="587"/>
      <c r="AF963" s="581"/>
      <c r="AG963" s="581"/>
      <c r="AJ963" s="156" t="str">
        <f t="shared" si="315"/>
        <v>HL2757-2760</v>
      </c>
    </row>
    <row r="964" spans="1:36" ht="10.5" thickBot="1" x14ac:dyDescent="0.25">
      <c r="A964" s="1129"/>
      <c r="B964" s="1113"/>
      <c r="C964" s="238"/>
      <c r="D964" s="945"/>
      <c r="E964" s="324"/>
      <c r="F964" s="241"/>
      <c r="G964" s="246"/>
      <c r="H964" s="245"/>
      <c r="I964" s="241"/>
      <c r="J964" s="247"/>
      <c r="K964" s="241"/>
      <c r="L964" s="241"/>
      <c r="M964" s="246"/>
      <c r="N964" s="238"/>
      <c r="O964" s="248"/>
      <c r="P964" s="248"/>
      <c r="Q964" s="248"/>
      <c r="R964" s="238"/>
      <c r="S964" s="246"/>
      <c r="T964" s="241"/>
      <c r="U964" s="238"/>
      <c r="V964" s="238"/>
      <c r="W964" s="238"/>
      <c r="X964" s="500"/>
      <c r="Y964" s="431"/>
      <c r="Z964" s="417"/>
      <c r="AA964" s="238"/>
      <c r="AB964" s="246"/>
      <c r="AC964" s="250"/>
      <c r="AD964" s="251"/>
      <c r="AE964" s="252"/>
      <c r="AF964" s="245"/>
      <c r="AG964" s="245"/>
    </row>
    <row r="965" spans="1:36" s="156" customFormat="1" ht="10.5" thickBot="1" x14ac:dyDescent="0.25">
      <c r="A965" s="1115">
        <v>1</v>
      </c>
      <c r="B965" s="998"/>
      <c r="C965" s="151"/>
      <c r="D965" s="897" t="s">
        <v>1527</v>
      </c>
      <c r="E965" s="148">
        <v>1</v>
      </c>
      <c r="F965" s="650" t="s">
        <v>416</v>
      </c>
      <c r="G965" s="150">
        <v>100</v>
      </c>
      <c r="H965" s="148">
        <v>58</v>
      </c>
      <c r="I965" s="149" t="s">
        <v>1504</v>
      </c>
      <c r="J965" s="440">
        <v>246</v>
      </c>
      <c r="K965" s="149"/>
      <c r="L965" s="149"/>
      <c r="M965" s="150"/>
      <c r="N965" s="151"/>
      <c r="O965" s="152"/>
      <c r="P965" s="152"/>
      <c r="Q965" s="152"/>
      <c r="R965" s="151"/>
      <c r="S965" s="150">
        <v>50</v>
      </c>
      <c r="T965" s="149" t="s">
        <v>61</v>
      </c>
      <c r="U965" s="151" t="s">
        <v>44</v>
      </c>
      <c r="V965" s="151" t="s">
        <v>1528</v>
      </c>
      <c r="W965" s="151"/>
      <c r="X965" s="200"/>
      <c r="Y965" s="429" t="s">
        <v>47</v>
      </c>
      <c r="Z965" s="427" t="e">
        <f>Y965+366</f>
        <v>#VALUE!</v>
      </c>
      <c r="AA965" s="151"/>
      <c r="AB965" s="150"/>
      <c r="AC965" s="153">
        <v>180</v>
      </c>
      <c r="AD965" s="154"/>
      <c r="AE965" s="155">
        <v>9500</v>
      </c>
      <c r="AF965" s="513"/>
      <c r="AG965" s="441"/>
      <c r="AJ965" s="156" t="str">
        <f t="shared" si="314"/>
        <v>HL2408</v>
      </c>
    </row>
    <row r="966" spans="1:36" s="156" customFormat="1" ht="11.25" customHeight="1" thickBot="1" x14ac:dyDescent="0.25">
      <c r="A966" s="1115">
        <v>1</v>
      </c>
      <c r="B966" s="998"/>
      <c r="C966" s="151"/>
      <c r="D966" s="897" t="s">
        <v>1527</v>
      </c>
      <c r="E966" s="148">
        <v>1</v>
      </c>
      <c r="F966" s="650" t="s">
        <v>416</v>
      </c>
      <c r="G966" s="150">
        <v>100</v>
      </c>
      <c r="H966" s="148">
        <v>58</v>
      </c>
      <c r="I966" s="149" t="s">
        <v>1504</v>
      </c>
      <c r="J966" s="440">
        <v>246</v>
      </c>
      <c r="K966" s="149"/>
      <c r="L966" s="149"/>
      <c r="M966" s="150"/>
      <c r="N966" s="151"/>
      <c r="O966" s="152"/>
      <c r="P966" s="152"/>
      <c r="Q966" s="152"/>
      <c r="R966" s="151"/>
      <c r="S966" s="150">
        <v>50</v>
      </c>
      <c r="T966" s="149" t="s">
        <v>61</v>
      </c>
      <c r="U966" s="151" t="s">
        <v>44</v>
      </c>
      <c r="V966" s="151" t="s">
        <v>1529</v>
      </c>
      <c r="W966" s="151"/>
      <c r="X966" s="508"/>
      <c r="Y966" s="429" t="s">
        <v>47</v>
      </c>
      <c r="Z966" s="427" t="e">
        <f t="shared" ref="Z966:Z968" si="317">Y966+366</f>
        <v>#VALUE!</v>
      </c>
      <c r="AA966" s="151"/>
      <c r="AB966" s="150"/>
      <c r="AC966" s="153">
        <v>180</v>
      </c>
      <c r="AD966" s="154"/>
      <c r="AE966" s="155">
        <v>9500</v>
      </c>
      <c r="AF966" s="513"/>
      <c r="AG966" s="441"/>
      <c r="AJ966" s="156" t="str">
        <f t="shared" si="314"/>
        <v>HL2409</v>
      </c>
    </row>
    <row r="967" spans="1:36" s="156" customFormat="1" ht="11.25" customHeight="1" thickBot="1" x14ac:dyDescent="0.25">
      <c r="A967" s="1115">
        <v>1</v>
      </c>
      <c r="B967" s="998"/>
      <c r="C967" s="151"/>
      <c r="D967" s="897" t="s">
        <v>1527</v>
      </c>
      <c r="E967" s="148">
        <v>1</v>
      </c>
      <c r="F967" s="650" t="s">
        <v>416</v>
      </c>
      <c r="G967" s="150">
        <v>100</v>
      </c>
      <c r="H967" s="148">
        <v>58</v>
      </c>
      <c r="I967" s="149" t="s">
        <v>1504</v>
      </c>
      <c r="J967" s="440">
        <v>246</v>
      </c>
      <c r="K967" s="149"/>
      <c r="L967" s="149"/>
      <c r="M967" s="150"/>
      <c r="N967" s="151"/>
      <c r="O967" s="152"/>
      <c r="P967" s="152"/>
      <c r="Q967" s="152"/>
      <c r="R967" s="151"/>
      <c r="S967" s="150">
        <v>50</v>
      </c>
      <c r="T967" s="149" t="s">
        <v>61</v>
      </c>
      <c r="U967" s="151" t="s">
        <v>44</v>
      </c>
      <c r="V967" s="151" t="s">
        <v>1530</v>
      </c>
      <c r="W967" s="151"/>
      <c r="X967" s="508"/>
      <c r="Y967" s="429" t="s">
        <v>47</v>
      </c>
      <c r="Z967" s="427" t="e">
        <f t="shared" si="317"/>
        <v>#VALUE!</v>
      </c>
      <c r="AA967" s="151"/>
      <c r="AB967" s="150"/>
      <c r="AC967" s="153">
        <v>180</v>
      </c>
      <c r="AD967" s="154"/>
      <c r="AE967" s="155">
        <v>9500</v>
      </c>
      <c r="AF967" s="513"/>
      <c r="AG967" s="441"/>
      <c r="AJ967" s="156" t="str">
        <f t="shared" si="314"/>
        <v>HL2410</v>
      </c>
    </row>
    <row r="968" spans="1:36" s="156" customFormat="1" ht="11.25" customHeight="1" thickBot="1" x14ac:dyDescent="0.25">
      <c r="A968" s="1115">
        <v>1</v>
      </c>
      <c r="B968" s="998"/>
      <c r="C968" s="151"/>
      <c r="D968" s="897" t="s">
        <v>1527</v>
      </c>
      <c r="E968" s="148">
        <v>1</v>
      </c>
      <c r="F968" s="650" t="s">
        <v>416</v>
      </c>
      <c r="G968" s="150">
        <v>100</v>
      </c>
      <c r="H968" s="148">
        <v>58</v>
      </c>
      <c r="I968" s="149" t="s">
        <v>1504</v>
      </c>
      <c r="J968" s="440">
        <v>246</v>
      </c>
      <c r="K968" s="149"/>
      <c r="L968" s="149"/>
      <c r="M968" s="150"/>
      <c r="N968" s="151"/>
      <c r="O968" s="152"/>
      <c r="P968" s="152"/>
      <c r="Q968" s="152"/>
      <c r="R968" s="151"/>
      <c r="S968" s="150">
        <v>50</v>
      </c>
      <c r="T968" s="149" t="s">
        <v>61</v>
      </c>
      <c r="U968" s="151" t="s">
        <v>44</v>
      </c>
      <c r="V968" s="151" t="s">
        <v>1531</v>
      </c>
      <c r="W968" s="151"/>
      <c r="X968" s="508"/>
      <c r="Y968" s="429" t="s">
        <v>47</v>
      </c>
      <c r="Z968" s="427" t="e">
        <f t="shared" si="317"/>
        <v>#VALUE!</v>
      </c>
      <c r="AA968" s="151"/>
      <c r="AB968" s="150"/>
      <c r="AC968" s="153">
        <v>180</v>
      </c>
      <c r="AD968" s="154"/>
      <c r="AE968" s="155">
        <v>9500</v>
      </c>
      <c r="AF968" s="513"/>
      <c r="AG968" s="441"/>
      <c r="AJ968" s="156" t="str">
        <f t="shared" si="314"/>
        <v>HL2411</v>
      </c>
    </row>
    <row r="969" spans="1:36" s="156" customFormat="1" ht="10.5" thickBot="1" x14ac:dyDescent="0.25">
      <c r="A969" s="1115">
        <v>1</v>
      </c>
      <c r="B969" s="998"/>
      <c r="C969" s="579" t="s">
        <v>50</v>
      </c>
      <c r="D969" s="892" t="s">
        <v>1527</v>
      </c>
      <c r="E969" s="580">
        <v>4</v>
      </c>
      <c r="F969" s="651" t="s">
        <v>416</v>
      </c>
      <c r="G969" s="216">
        <v>100</v>
      </c>
      <c r="H969" s="581">
        <v>58</v>
      </c>
      <c r="I969" s="582" t="s">
        <v>1504</v>
      </c>
      <c r="J969" s="583">
        <v>246</v>
      </c>
      <c r="K969" s="582"/>
      <c r="L969" s="582"/>
      <c r="M969" s="216"/>
      <c r="N969" s="579"/>
      <c r="O969" s="584"/>
      <c r="P969" s="584"/>
      <c r="Q969" s="584"/>
      <c r="R969" s="579"/>
      <c r="S969" s="216">
        <f>(S967+S968+S965+S966)/E969</f>
        <v>50</v>
      </c>
      <c r="T969" s="582" t="s">
        <v>61</v>
      </c>
      <c r="U969" s="579" t="s">
        <v>44</v>
      </c>
      <c r="V969" s="579" t="s">
        <v>1532</v>
      </c>
      <c r="W969" s="869" t="s">
        <v>1533</v>
      </c>
      <c r="X969" s="499" t="s">
        <v>1527</v>
      </c>
      <c r="Y969" s="429" t="s">
        <v>47</v>
      </c>
      <c r="Z969" s="427" t="e">
        <f>Y969+366</f>
        <v>#VALUE!</v>
      </c>
      <c r="AA969" s="579"/>
      <c r="AB969" s="216">
        <v>1</v>
      </c>
      <c r="AC969" s="585">
        <v>180</v>
      </c>
      <c r="AD969" s="586"/>
      <c r="AE969" s="587"/>
      <c r="AF969" s="581"/>
      <c r="AG969" s="581"/>
      <c r="AJ969" s="156" t="str">
        <f t="shared" si="314"/>
        <v>HL2408-2411</v>
      </c>
    </row>
    <row r="970" spans="1:36" s="156" customFormat="1" ht="10.5" thickBot="1" x14ac:dyDescent="0.25">
      <c r="A970" s="1129"/>
      <c r="B970" s="998"/>
      <c r="C970" s="151"/>
      <c r="D970" s="914"/>
      <c r="E970" s="198"/>
      <c r="F970" s="650"/>
      <c r="G970" s="150"/>
      <c r="H970" s="148"/>
      <c r="I970" s="149"/>
      <c r="J970" s="440"/>
      <c r="K970" s="149"/>
      <c r="L970" s="149"/>
      <c r="M970" s="150"/>
      <c r="N970" s="151"/>
      <c r="O970" s="152"/>
      <c r="P970" s="152"/>
      <c r="Q970" s="152"/>
      <c r="R970" s="151"/>
      <c r="S970" s="150"/>
      <c r="T970" s="149"/>
      <c r="U970" s="151"/>
      <c r="V970" s="151"/>
      <c r="W970" s="859"/>
      <c r="X970" s="508"/>
      <c r="Y970" s="429"/>
      <c r="Z970" s="427"/>
      <c r="AA970" s="151"/>
      <c r="AB970" s="150"/>
      <c r="AC970" s="153"/>
      <c r="AD970" s="154"/>
      <c r="AE970" s="155"/>
      <c r="AF970" s="148"/>
      <c r="AG970" s="148"/>
    </row>
    <row r="971" spans="1:36" s="156" customFormat="1" ht="11.25" customHeight="1" thickBot="1" x14ac:dyDescent="0.25">
      <c r="A971" s="1115">
        <v>1</v>
      </c>
      <c r="B971" s="998"/>
      <c r="C971" s="151"/>
      <c r="D971" s="897" t="s">
        <v>1534</v>
      </c>
      <c r="E971" s="148">
        <v>1</v>
      </c>
      <c r="F971" s="650" t="s">
        <v>416</v>
      </c>
      <c r="G971" s="150">
        <v>30</v>
      </c>
      <c r="H971" s="148">
        <v>58</v>
      </c>
      <c r="I971" s="149" t="s">
        <v>1504</v>
      </c>
      <c r="J971" s="440">
        <v>246</v>
      </c>
      <c r="K971" s="149"/>
      <c r="L971" s="149"/>
      <c r="M971" s="150"/>
      <c r="N971" s="151"/>
      <c r="O971" s="152"/>
      <c r="P971" s="152"/>
      <c r="Q971" s="152"/>
      <c r="R971" s="151"/>
      <c r="S971" s="150">
        <v>15</v>
      </c>
      <c r="T971" s="149" t="s">
        <v>61</v>
      </c>
      <c r="U971" s="151" t="s">
        <v>44</v>
      </c>
      <c r="V971" s="151" t="s">
        <v>1535</v>
      </c>
      <c r="W971" s="151"/>
      <c r="X971" s="508"/>
      <c r="Y971" s="429" t="s">
        <v>47</v>
      </c>
      <c r="Z971" s="427" t="e">
        <f t="shared" ref="Z971" si="318">Y971+366</f>
        <v>#VALUE!</v>
      </c>
      <c r="AA971" s="151"/>
      <c r="AB971" s="150"/>
      <c r="AC971" s="153">
        <v>180</v>
      </c>
      <c r="AD971" s="154"/>
      <c r="AE971" s="155" t="s">
        <v>38</v>
      </c>
      <c r="AF971" s="513"/>
      <c r="AG971" s="441"/>
      <c r="AJ971" s="156" t="str">
        <f t="shared" ref="AJ971:AJ972" si="319">CONCATENATE(U971,AK971,V971)</f>
        <v>HL2439</v>
      </c>
    </row>
    <row r="972" spans="1:36" s="156" customFormat="1" ht="10.5" thickBot="1" x14ac:dyDescent="0.25">
      <c r="A972" s="1115">
        <v>1</v>
      </c>
      <c r="B972" s="998"/>
      <c r="C972" s="579" t="s">
        <v>50</v>
      </c>
      <c r="D972" s="892" t="s">
        <v>1534</v>
      </c>
      <c r="E972" s="580">
        <v>1</v>
      </c>
      <c r="F972" s="651" t="s">
        <v>416</v>
      </c>
      <c r="G972" s="216">
        <v>30</v>
      </c>
      <c r="H972" s="581">
        <v>58</v>
      </c>
      <c r="I972" s="582" t="s">
        <v>1504</v>
      </c>
      <c r="J972" s="583">
        <v>246</v>
      </c>
      <c r="K972" s="582"/>
      <c r="L972" s="582"/>
      <c r="M972" s="216"/>
      <c r="N972" s="579"/>
      <c r="O972" s="584"/>
      <c r="P972" s="584"/>
      <c r="Q972" s="584"/>
      <c r="R972" s="579"/>
      <c r="S972" s="216">
        <v>15</v>
      </c>
      <c r="T972" s="582" t="s">
        <v>61</v>
      </c>
      <c r="U972" s="579" t="s">
        <v>44</v>
      </c>
      <c r="V972" s="579" t="s">
        <v>1535</v>
      </c>
      <c r="W972" s="869" t="s">
        <v>1533</v>
      </c>
      <c r="X972" s="499" t="s">
        <v>1534</v>
      </c>
      <c r="Y972" s="429" t="s">
        <v>47</v>
      </c>
      <c r="Z972" s="427" t="e">
        <f>Y972+366</f>
        <v>#VALUE!</v>
      </c>
      <c r="AA972" s="579"/>
      <c r="AB972" s="216">
        <v>2</v>
      </c>
      <c r="AC972" s="585">
        <v>180</v>
      </c>
      <c r="AD972" s="586"/>
      <c r="AE972" s="587" t="s">
        <v>38</v>
      </c>
      <c r="AF972" s="581"/>
      <c r="AG972" s="581"/>
      <c r="AJ972" s="156" t="str">
        <f t="shared" si="319"/>
        <v>HL2439</v>
      </c>
    </row>
    <row r="973" spans="1:36" ht="11.25" customHeight="1" thickBot="1" x14ac:dyDescent="0.25">
      <c r="A973" s="1129"/>
      <c r="B973" s="995"/>
      <c r="C973" s="320"/>
      <c r="D973" s="905"/>
      <c r="E973" s="324"/>
      <c r="F973" s="241"/>
      <c r="G973" s="246"/>
      <c r="H973" s="245"/>
      <c r="I973" s="241"/>
      <c r="J973" s="242"/>
      <c r="K973" s="241"/>
      <c r="L973" s="241"/>
      <c r="M973" s="246"/>
      <c r="N973" s="238"/>
      <c r="O973" s="248"/>
      <c r="P973" s="248"/>
      <c r="Q973" s="248"/>
      <c r="R973" s="238"/>
      <c r="S973" s="246"/>
      <c r="T973" s="241"/>
      <c r="U973" s="238"/>
      <c r="V973" s="238"/>
      <c r="W973" s="238"/>
      <c r="X973" s="498"/>
      <c r="Y973" s="415"/>
      <c r="Z973" s="416" t="s">
        <v>38</v>
      </c>
      <c r="AA973" s="238"/>
      <c r="AB973" s="246"/>
      <c r="AC973" s="316"/>
      <c r="AD973" s="251"/>
      <c r="AE973" s="252"/>
      <c r="AF973" s="254"/>
      <c r="AG973" s="254"/>
    </row>
    <row r="974" spans="1:36" s="539" customFormat="1" ht="11.25" customHeight="1" thickBot="1" x14ac:dyDescent="0.25">
      <c r="A974" s="1115">
        <v>1</v>
      </c>
      <c r="B974" s="1044">
        <v>293087</v>
      </c>
      <c r="C974" s="527"/>
      <c r="D974" s="918" t="s">
        <v>1536</v>
      </c>
      <c r="E974" s="528">
        <v>1</v>
      </c>
      <c r="F974" s="529" t="s">
        <v>186</v>
      </c>
      <c r="G974" s="530">
        <v>25</v>
      </c>
      <c r="H974" s="528">
        <v>58</v>
      </c>
      <c r="I974" s="529" t="s">
        <v>1537</v>
      </c>
      <c r="J974" s="531">
        <f>I974/9.81</f>
        <v>255.04587155963301</v>
      </c>
      <c r="K974" s="529" t="s">
        <v>128</v>
      </c>
      <c r="L974" s="529"/>
      <c r="M974" s="530"/>
      <c r="N974" s="527"/>
      <c r="O974" s="532"/>
      <c r="P974" s="532"/>
      <c r="Q974" s="532"/>
      <c r="R974" s="527"/>
      <c r="S974" s="530">
        <v>25</v>
      </c>
      <c r="T974" s="529" t="s">
        <v>61</v>
      </c>
      <c r="U974" s="527" t="s">
        <v>44</v>
      </c>
      <c r="V974" s="527" t="s">
        <v>1538</v>
      </c>
      <c r="W974" s="527"/>
      <c r="X974" s="527"/>
      <c r="Y974" s="533" t="s">
        <v>47</v>
      </c>
      <c r="Z974" s="534" t="e">
        <f t="shared" ref="Z974:Z976" si="320">Y974+365</f>
        <v>#VALUE!</v>
      </c>
      <c r="AA974" s="527"/>
      <c r="AB974" s="530">
        <v>2</v>
      </c>
      <c r="AC974" s="535">
        <f>(G974+AB974*2.5)*AG974</f>
        <v>444.6</v>
      </c>
      <c r="AD974" s="551">
        <v>287.5</v>
      </c>
      <c r="AE974" s="537">
        <v>1885</v>
      </c>
      <c r="AF974" s="552" t="s">
        <v>1539</v>
      </c>
      <c r="AG974" s="552">
        <v>14.82</v>
      </c>
      <c r="AJ974" s="539" t="str">
        <f t="shared" ref="AJ974:AJ976" si="321">CONCATENATE(U974,AK974,V974)</f>
        <v>HL2012</v>
      </c>
    </row>
    <row r="975" spans="1:36" s="539" customFormat="1" ht="11.25" customHeight="1" thickBot="1" x14ac:dyDescent="0.25">
      <c r="A975" s="1115">
        <v>1</v>
      </c>
      <c r="B975" s="1044">
        <v>293087</v>
      </c>
      <c r="C975" s="527"/>
      <c r="D975" s="918" t="s">
        <v>1536</v>
      </c>
      <c r="E975" s="528">
        <v>1</v>
      </c>
      <c r="F975" s="529" t="s">
        <v>186</v>
      </c>
      <c r="G975" s="530">
        <v>25</v>
      </c>
      <c r="H975" s="528">
        <v>58</v>
      </c>
      <c r="I975" s="529" t="s">
        <v>1537</v>
      </c>
      <c r="J975" s="531">
        <f>I975/9.81</f>
        <v>255.04587155963301</v>
      </c>
      <c r="K975" s="529" t="s">
        <v>128</v>
      </c>
      <c r="L975" s="529"/>
      <c r="M975" s="530"/>
      <c r="N975" s="527"/>
      <c r="O975" s="532"/>
      <c r="P975" s="532"/>
      <c r="Q975" s="532"/>
      <c r="R975" s="527"/>
      <c r="S975" s="530">
        <v>25</v>
      </c>
      <c r="T975" s="529" t="s">
        <v>61</v>
      </c>
      <c r="U975" s="527" t="s">
        <v>44</v>
      </c>
      <c r="V975" s="527" t="s">
        <v>1540</v>
      </c>
      <c r="W975" s="527"/>
      <c r="X975" s="527"/>
      <c r="Y975" s="533" t="s">
        <v>47</v>
      </c>
      <c r="Z975" s="534" t="e">
        <f t="shared" si="320"/>
        <v>#VALUE!</v>
      </c>
      <c r="AA975" s="527"/>
      <c r="AB975" s="530">
        <v>2</v>
      </c>
      <c r="AC975" s="535">
        <f>(G975+AB975*2.5)*AG975</f>
        <v>444.6</v>
      </c>
      <c r="AD975" s="551">
        <v>287.5</v>
      </c>
      <c r="AE975" s="537">
        <v>1885</v>
      </c>
      <c r="AF975" s="552" t="s">
        <v>1541</v>
      </c>
      <c r="AG975" s="552">
        <v>14.82</v>
      </c>
      <c r="AJ975" s="539" t="str">
        <f t="shared" si="321"/>
        <v>HL2013</v>
      </c>
    </row>
    <row r="976" spans="1:36" s="539" customFormat="1" ht="11.25" customHeight="1" thickBot="1" x14ac:dyDescent="0.25">
      <c r="A976" s="1115">
        <v>1</v>
      </c>
      <c r="B976" s="1044">
        <v>293087</v>
      </c>
      <c r="C976" s="540" t="s">
        <v>50</v>
      </c>
      <c r="D976" s="892" t="s">
        <v>1536</v>
      </c>
      <c r="E976" s="541">
        <f>SUM(E974:E975)</f>
        <v>2</v>
      </c>
      <c r="F976" s="542" t="s">
        <v>186</v>
      </c>
      <c r="G976" s="543">
        <v>25</v>
      </c>
      <c r="H976" s="544">
        <v>58</v>
      </c>
      <c r="I976" s="542" t="s">
        <v>1537</v>
      </c>
      <c r="J976" s="545">
        <f>I976/9.81</f>
        <v>255.04587155963301</v>
      </c>
      <c r="K976" s="542" t="s">
        <v>128</v>
      </c>
      <c r="L976" s="542"/>
      <c r="M976" s="543"/>
      <c r="N976" s="540"/>
      <c r="O976" s="546"/>
      <c r="P976" s="546"/>
      <c r="Q976" s="546"/>
      <c r="R976" s="540"/>
      <c r="S976" s="543">
        <v>25</v>
      </c>
      <c r="T976" s="542" t="s">
        <v>61</v>
      </c>
      <c r="U976" s="540" t="s">
        <v>44</v>
      </c>
      <c r="V976" s="540" t="s">
        <v>1542</v>
      </c>
      <c r="W976" s="540"/>
      <c r="X976" s="547" t="s">
        <v>1543</v>
      </c>
      <c r="Y976" s="533" t="s">
        <v>47</v>
      </c>
      <c r="Z976" s="534" t="e">
        <f t="shared" si="320"/>
        <v>#VALUE!</v>
      </c>
      <c r="AA976" s="540"/>
      <c r="AB976" s="543">
        <v>2</v>
      </c>
      <c r="AC976" s="548"/>
      <c r="AD976" s="549"/>
      <c r="AE976" s="550"/>
      <c r="AF976" s="553"/>
      <c r="AG976" s="553"/>
      <c r="AJ976" s="539" t="str">
        <f t="shared" si="321"/>
        <v>HL2012-2013</v>
      </c>
    </row>
    <row r="977" spans="1:36" s="539" customFormat="1" ht="11.25" customHeight="1" thickBot="1" x14ac:dyDescent="0.25">
      <c r="A977" s="1129"/>
      <c r="B977" s="1001"/>
      <c r="C977" s="527"/>
      <c r="D977" s="917"/>
      <c r="E977" s="554"/>
      <c r="F977" s="529"/>
      <c r="G977" s="530"/>
      <c r="H977" s="528"/>
      <c r="I977" s="529"/>
      <c r="J977" s="531"/>
      <c r="K977" s="529"/>
      <c r="L977" s="529"/>
      <c r="M977" s="530"/>
      <c r="N977" s="527"/>
      <c r="O977" s="532"/>
      <c r="P977" s="532"/>
      <c r="Q977" s="532"/>
      <c r="R977" s="527"/>
      <c r="S977" s="530"/>
      <c r="T977" s="529"/>
      <c r="U977" s="527"/>
      <c r="V977" s="527"/>
      <c r="W977" s="527"/>
      <c r="X977" s="555"/>
      <c r="Y977" s="533"/>
      <c r="Z977" s="534" t="s">
        <v>38</v>
      </c>
      <c r="AA977" s="527"/>
      <c r="AB977" s="530"/>
      <c r="AC977" s="535"/>
      <c r="AD977" s="536"/>
      <c r="AE977" s="537"/>
      <c r="AF977" s="552"/>
      <c r="AG977" s="552"/>
    </row>
    <row r="978" spans="1:36" s="539" customFormat="1" ht="11.25" customHeight="1" thickBot="1" x14ac:dyDescent="0.25">
      <c r="A978" s="1115">
        <v>1</v>
      </c>
      <c r="B978" s="1044">
        <v>289949</v>
      </c>
      <c r="C978" s="527"/>
      <c r="D978" s="918" t="s">
        <v>1544</v>
      </c>
      <c r="E978" s="528">
        <v>1</v>
      </c>
      <c r="F978" s="529" t="s">
        <v>186</v>
      </c>
      <c r="G978" s="530">
        <v>22.5</v>
      </c>
      <c r="H978" s="528">
        <v>58</v>
      </c>
      <c r="I978" s="529" t="s">
        <v>1537</v>
      </c>
      <c r="J978" s="531">
        <f>I978/9.81</f>
        <v>255.04587155963301</v>
      </c>
      <c r="K978" s="529" t="s">
        <v>128</v>
      </c>
      <c r="L978" s="529"/>
      <c r="M978" s="530"/>
      <c r="N978" s="527"/>
      <c r="O978" s="532"/>
      <c r="P978" s="532"/>
      <c r="Q978" s="532"/>
      <c r="R978" s="527"/>
      <c r="S978" s="530">
        <v>22.5</v>
      </c>
      <c r="T978" s="529" t="s">
        <v>61</v>
      </c>
      <c r="U978" s="527" t="s">
        <v>44</v>
      </c>
      <c r="V978" s="527" t="s">
        <v>1545</v>
      </c>
      <c r="W978" s="527"/>
      <c r="X978" s="527"/>
      <c r="Y978" s="533" t="s">
        <v>47</v>
      </c>
      <c r="Z978" s="534" t="e">
        <f t="shared" ref="Z978:Z980" si="322">Y978+365</f>
        <v>#VALUE!</v>
      </c>
      <c r="AA978" s="527"/>
      <c r="AB978" s="530">
        <v>2</v>
      </c>
      <c r="AC978" s="535">
        <f>(G978+AB978*2.5)*AG978</f>
        <v>409.75</v>
      </c>
      <c r="AD978" s="551">
        <v>287.5</v>
      </c>
      <c r="AE978" s="537">
        <v>1815</v>
      </c>
      <c r="AF978" s="552" t="s">
        <v>1539</v>
      </c>
      <c r="AG978" s="552">
        <v>14.9</v>
      </c>
      <c r="AJ978" s="539" t="str">
        <f t="shared" ref="AJ978:AJ980" si="323">CONCATENATE(U978,AK978,V978)</f>
        <v>HL2014</v>
      </c>
    </row>
    <row r="979" spans="1:36" s="539" customFormat="1" ht="11.25" customHeight="1" thickBot="1" x14ac:dyDescent="0.25">
      <c r="A979" s="1115">
        <v>1</v>
      </c>
      <c r="B979" s="1044">
        <v>289949</v>
      </c>
      <c r="C979" s="527"/>
      <c r="D979" s="918" t="s">
        <v>1544</v>
      </c>
      <c r="E979" s="528">
        <v>1</v>
      </c>
      <c r="F979" s="529" t="s">
        <v>186</v>
      </c>
      <c r="G979" s="530">
        <v>22.5</v>
      </c>
      <c r="H979" s="528">
        <v>58</v>
      </c>
      <c r="I979" s="529" t="s">
        <v>1537</v>
      </c>
      <c r="J979" s="531">
        <f>I979/9.81</f>
        <v>255.04587155963301</v>
      </c>
      <c r="K979" s="529" t="s">
        <v>128</v>
      </c>
      <c r="L979" s="529"/>
      <c r="M979" s="530"/>
      <c r="N979" s="527"/>
      <c r="O979" s="532"/>
      <c r="P979" s="532"/>
      <c r="Q979" s="532"/>
      <c r="R979" s="527"/>
      <c r="S979" s="530">
        <v>22.5</v>
      </c>
      <c r="T979" s="529" t="s">
        <v>61</v>
      </c>
      <c r="U979" s="527" t="s">
        <v>44</v>
      </c>
      <c r="V979" s="527" t="s">
        <v>1546</v>
      </c>
      <c r="W979" s="527"/>
      <c r="X979" s="527"/>
      <c r="Y979" s="533" t="s">
        <v>47</v>
      </c>
      <c r="Z979" s="534" t="e">
        <f t="shared" si="322"/>
        <v>#VALUE!</v>
      </c>
      <c r="AA979" s="527"/>
      <c r="AB979" s="530">
        <v>2</v>
      </c>
      <c r="AC979" s="535">
        <f>(G979+AB979*2.5)*AG979</f>
        <v>409.75</v>
      </c>
      <c r="AD979" s="551">
        <v>287.5</v>
      </c>
      <c r="AE979" s="537">
        <v>1815</v>
      </c>
      <c r="AF979" s="552" t="s">
        <v>1541</v>
      </c>
      <c r="AG979" s="552">
        <v>14.9</v>
      </c>
      <c r="AJ979" s="539" t="str">
        <f t="shared" si="323"/>
        <v>HL2015</v>
      </c>
    </row>
    <row r="980" spans="1:36" s="539" customFormat="1" ht="11.25" customHeight="1" thickBot="1" x14ac:dyDescent="0.25">
      <c r="A980" s="1115">
        <v>1</v>
      </c>
      <c r="B980" s="1044">
        <v>289949</v>
      </c>
      <c r="C980" s="540" t="s">
        <v>50</v>
      </c>
      <c r="D980" s="892" t="s">
        <v>1544</v>
      </c>
      <c r="E980" s="541">
        <f>SUM(E978:E979)</f>
        <v>2</v>
      </c>
      <c r="F980" s="542" t="s">
        <v>186</v>
      </c>
      <c r="G980" s="543">
        <v>22.5</v>
      </c>
      <c r="H980" s="544">
        <v>58</v>
      </c>
      <c r="I980" s="542" t="s">
        <v>1537</v>
      </c>
      <c r="J980" s="545">
        <f>I980/9.81</f>
        <v>255.04587155963301</v>
      </c>
      <c r="K980" s="542" t="s">
        <v>128</v>
      </c>
      <c r="L980" s="542"/>
      <c r="M980" s="543"/>
      <c r="N980" s="540"/>
      <c r="O980" s="546"/>
      <c r="P980" s="546"/>
      <c r="Q980" s="546"/>
      <c r="R980" s="540"/>
      <c r="S980" s="543">
        <f>(S978+S979)/E980</f>
        <v>22.5</v>
      </c>
      <c r="T980" s="542" t="s">
        <v>61</v>
      </c>
      <c r="U980" s="540" t="s">
        <v>44</v>
      </c>
      <c r="V980" s="540" t="s">
        <v>1547</v>
      </c>
      <c r="W980" s="540"/>
      <c r="X980" s="547" t="s">
        <v>1543</v>
      </c>
      <c r="Y980" s="533" t="s">
        <v>47</v>
      </c>
      <c r="Z980" s="534" t="e">
        <f t="shared" si="322"/>
        <v>#VALUE!</v>
      </c>
      <c r="AA980" s="540"/>
      <c r="AB980" s="543">
        <v>2</v>
      </c>
      <c r="AC980" s="548"/>
      <c r="AD980" s="549"/>
      <c r="AE980" s="550"/>
      <c r="AF980" s="553"/>
      <c r="AG980" s="553"/>
      <c r="AJ980" s="539" t="str">
        <f t="shared" si="323"/>
        <v>HL2014-2015</v>
      </c>
    </row>
    <row r="981" spans="1:36" ht="10.5" thickBot="1" x14ac:dyDescent="0.25">
      <c r="A981" s="1129"/>
      <c r="B981" s="995"/>
      <c r="C981" s="238"/>
      <c r="D981" s="909"/>
      <c r="E981" s="324"/>
      <c r="F981" s="241"/>
      <c r="G981" s="246"/>
      <c r="H981" s="245"/>
      <c r="I981" s="241"/>
      <c r="J981" s="247"/>
      <c r="K981" s="241"/>
      <c r="L981" s="241"/>
      <c r="M981" s="246"/>
      <c r="N981" s="238"/>
      <c r="O981" s="248"/>
      <c r="P981" s="248"/>
      <c r="Q981" s="248"/>
      <c r="R981" s="238"/>
      <c r="S981" s="246"/>
      <c r="T981" s="241"/>
      <c r="U981" s="238"/>
      <c r="V981" s="238"/>
      <c r="W981" s="238"/>
      <c r="X981" s="500"/>
      <c r="Y981" s="415"/>
      <c r="Z981" s="417" t="s">
        <v>38</v>
      </c>
      <c r="AA981" s="238"/>
      <c r="AB981" s="246"/>
      <c r="AC981" s="250"/>
      <c r="AD981" s="251"/>
      <c r="AE981" s="252"/>
      <c r="AF981" s="245"/>
      <c r="AG981" s="245"/>
      <c r="AJ981" s="255" t="str">
        <f t="shared" si="314"/>
        <v/>
      </c>
    </row>
    <row r="982" spans="1:36" s="178" customFormat="1" ht="11.25" customHeight="1" thickBot="1" x14ac:dyDescent="0.25">
      <c r="A982" s="1129">
        <v>1</v>
      </c>
      <c r="B982" s="1113">
        <v>308717</v>
      </c>
      <c r="C982" s="174"/>
      <c r="D982" s="919" t="s">
        <v>1543</v>
      </c>
      <c r="E982" s="171">
        <v>1</v>
      </c>
      <c r="F982" s="172" t="s">
        <v>186</v>
      </c>
      <c r="G982" s="173">
        <v>20</v>
      </c>
      <c r="H982" s="171">
        <v>58</v>
      </c>
      <c r="I982" s="172" t="s">
        <v>1548</v>
      </c>
      <c r="J982" s="242">
        <f>I982/9.81</f>
        <v>246.99286442405707</v>
      </c>
      <c r="K982" s="172" t="s">
        <v>128</v>
      </c>
      <c r="L982" s="172"/>
      <c r="M982" s="173"/>
      <c r="N982" s="174"/>
      <c r="O982" s="175"/>
      <c r="P982" s="175"/>
      <c r="Q982" s="175"/>
      <c r="R982" s="174"/>
      <c r="S982" s="173">
        <v>20.079999999999998</v>
      </c>
      <c r="T982" s="172" t="s">
        <v>326</v>
      </c>
      <c r="U982" s="174" t="s">
        <v>44</v>
      </c>
      <c r="V982" s="174" t="s">
        <v>1549</v>
      </c>
      <c r="W982" s="174"/>
      <c r="X982" s="182"/>
      <c r="Y982" s="431">
        <v>43971</v>
      </c>
      <c r="Z982" s="416">
        <f t="shared" ref="Z982:Z986" si="324">Y982+365</f>
        <v>44336</v>
      </c>
      <c r="AA982" s="174"/>
      <c r="AB982" s="173">
        <v>2</v>
      </c>
      <c r="AC982" s="316">
        <f>(G982+AB982*2.5)*AG982</f>
        <v>335</v>
      </c>
      <c r="AD982" s="183">
        <v>287.5</v>
      </c>
      <c r="AE982" s="177">
        <v>898</v>
      </c>
      <c r="AF982" s="184" t="s">
        <v>1550</v>
      </c>
      <c r="AG982" s="184">
        <v>13.4</v>
      </c>
      <c r="AJ982" s="255" t="str">
        <f t="shared" si="314"/>
        <v>HL1291</v>
      </c>
    </row>
    <row r="983" spans="1:36" s="178" customFormat="1" ht="11.25" customHeight="1" thickBot="1" x14ac:dyDescent="0.25">
      <c r="A983" s="1129">
        <v>1</v>
      </c>
      <c r="B983" s="1113">
        <v>308717</v>
      </c>
      <c r="C983" s="174"/>
      <c r="D983" s="919" t="s">
        <v>1543</v>
      </c>
      <c r="E983" s="171">
        <v>1</v>
      </c>
      <c r="F983" s="172" t="s">
        <v>186</v>
      </c>
      <c r="G983" s="173">
        <v>20</v>
      </c>
      <c r="H983" s="171">
        <v>58</v>
      </c>
      <c r="I983" s="172" t="s">
        <v>1548</v>
      </c>
      <c r="J983" s="242">
        <f>I983/9.81</f>
        <v>246.99286442405707</v>
      </c>
      <c r="K983" s="172" t="s">
        <v>128</v>
      </c>
      <c r="L983" s="172"/>
      <c r="M983" s="173"/>
      <c r="N983" s="174"/>
      <c r="O983" s="175"/>
      <c r="P983" s="175"/>
      <c r="Q983" s="175"/>
      <c r="R983" s="174"/>
      <c r="S983" s="173">
        <v>20.07</v>
      </c>
      <c r="T983" s="172" t="s">
        <v>326</v>
      </c>
      <c r="U983" s="174" t="s">
        <v>44</v>
      </c>
      <c r="V983" s="174" t="s">
        <v>1551</v>
      </c>
      <c r="W983" s="174"/>
      <c r="X983" s="182"/>
      <c r="Y983" s="431">
        <v>43971</v>
      </c>
      <c r="Z983" s="416">
        <f t="shared" si="324"/>
        <v>44336</v>
      </c>
      <c r="AA983" s="174"/>
      <c r="AB983" s="173">
        <v>2</v>
      </c>
      <c r="AC983" s="316">
        <f>(G983+AB983*2.5)*AG983</f>
        <v>335</v>
      </c>
      <c r="AD983" s="183">
        <v>287.5</v>
      </c>
      <c r="AE983" s="177">
        <v>898</v>
      </c>
      <c r="AF983" s="184" t="s">
        <v>1552</v>
      </c>
      <c r="AG983" s="184">
        <v>13.4</v>
      </c>
      <c r="AJ983" s="255" t="str">
        <f t="shared" si="314"/>
        <v>HL1292</v>
      </c>
    </row>
    <row r="984" spans="1:36" s="178" customFormat="1" ht="11.25" customHeight="1" thickBot="1" x14ac:dyDescent="0.25">
      <c r="A984" s="1129">
        <v>1</v>
      </c>
      <c r="B984" s="1113">
        <v>308717</v>
      </c>
      <c r="C984" s="174"/>
      <c r="D984" s="919" t="s">
        <v>1543</v>
      </c>
      <c r="E984" s="171">
        <v>1</v>
      </c>
      <c r="F984" s="172" t="s">
        <v>186</v>
      </c>
      <c r="G984" s="173">
        <v>20</v>
      </c>
      <c r="H984" s="171">
        <v>58</v>
      </c>
      <c r="I984" s="172" t="s">
        <v>1548</v>
      </c>
      <c r="J984" s="242">
        <f>I984/9.81</f>
        <v>246.99286442405707</v>
      </c>
      <c r="K984" s="172" t="s">
        <v>128</v>
      </c>
      <c r="L984" s="172"/>
      <c r="M984" s="173"/>
      <c r="N984" s="174"/>
      <c r="O984" s="175"/>
      <c r="P984" s="175"/>
      <c r="Q984" s="175"/>
      <c r="R984" s="174"/>
      <c r="S984" s="173">
        <v>20.05</v>
      </c>
      <c r="T984" s="172" t="s">
        <v>326</v>
      </c>
      <c r="U984" s="174" t="s">
        <v>44</v>
      </c>
      <c r="V984" s="174" t="s">
        <v>1553</v>
      </c>
      <c r="W984" s="174"/>
      <c r="X984" s="174"/>
      <c r="Y984" s="431">
        <v>43971</v>
      </c>
      <c r="Z984" s="416">
        <f t="shared" si="324"/>
        <v>44336</v>
      </c>
      <c r="AA984" s="174"/>
      <c r="AB984" s="173">
        <v>2</v>
      </c>
      <c r="AC984" s="316">
        <f>(G984+AB984*2.5)*AG984</f>
        <v>335</v>
      </c>
      <c r="AD984" s="183">
        <v>287.5</v>
      </c>
      <c r="AE984" s="177">
        <v>898</v>
      </c>
      <c r="AF984" s="184" t="s">
        <v>1539</v>
      </c>
      <c r="AG984" s="184">
        <v>13.4</v>
      </c>
      <c r="AJ984" s="255" t="str">
        <f t="shared" si="314"/>
        <v>HL1293</v>
      </c>
    </row>
    <row r="985" spans="1:36" s="178" customFormat="1" ht="11.25" customHeight="1" thickBot="1" x14ac:dyDescent="0.25">
      <c r="A985" s="1129">
        <v>1</v>
      </c>
      <c r="B985" s="1113">
        <v>308717</v>
      </c>
      <c r="C985" s="174"/>
      <c r="D985" s="919" t="s">
        <v>1543</v>
      </c>
      <c r="E985" s="171">
        <v>1</v>
      </c>
      <c r="F985" s="172" t="s">
        <v>186</v>
      </c>
      <c r="G985" s="173">
        <v>20</v>
      </c>
      <c r="H985" s="171">
        <v>58</v>
      </c>
      <c r="I985" s="172" t="s">
        <v>1548</v>
      </c>
      <c r="J985" s="242">
        <f>I985/9.81</f>
        <v>246.99286442405707</v>
      </c>
      <c r="K985" s="172" t="s">
        <v>128</v>
      </c>
      <c r="L985" s="172"/>
      <c r="M985" s="173"/>
      <c r="N985" s="174"/>
      <c r="O985" s="175"/>
      <c r="P985" s="175"/>
      <c r="Q985" s="175"/>
      <c r="R985" s="174"/>
      <c r="S985" s="173">
        <v>20.09</v>
      </c>
      <c r="T985" s="172" t="s">
        <v>326</v>
      </c>
      <c r="U985" s="174" t="s">
        <v>44</v>
      </c>
      <c r="V985" s="174" t="s">
        <v>1554</v>
      </c>
      <c r="W985" s="174"/>
      <c r="X985" s="174"/>
      <c r="Y985" s="431">
        <v>43971</v>
      </c>
      <c r="Z985" s="416">
        <f t="shared" si="324"/>
        <v>44336</v>
      </c>
      <c r="AA985" s="174"/>
      <c r="AB985" s="173">
        <v>2</v>
      </c>
      <c r="AC985" s="316">
        <f>(G985+AB985*2.5)*AG985</f>
        <v>335</v>
      </c>
      <c r="AD985" s="183">
        <v>287.5</v>
      </c>
      <c r="AE985" s="177">
        <v>898</v>
      </c>
      <c r="AF985" s="184" t="s">
        <v>1541</v>
      </c>
      <c r="AG985" s="184">
        <v>13.4</v>
      </c>
      <c r="AJ985" s="255" t="str">
        <f t="shared" si="314"/>
        <v>HL1294</v>
      </c>
    </row>
    <row r="986" spans="1:36" s="147" customFormat="1" ht="11.25" customHeight="1" thickBot="1" x14ac:dyDescent="0.25">
      <c r="A986" s="1129">
        <v>1</v>
      </c>
      <c r="B986" s="1113">
        <v>308717</v>
      </c>
      <c r="C986" s="266" t="s">
        <v>50</v>
      </c>
      <c r="D986" s="892" t="s">
        <v>1543</v>
      </c>
      <c r="E986" s="256">
        <f>SUM(E982:E985)</f>
        <v>4</v>
      </c>
      <c r="F986" s="240" t="s">
        <v>186</v>
      </c>
      <c r="G986" s="257">
        <v>20</v>
      </c>
      <c r="H986" s="258">
        <v>58</v>
      </c>
      <c r="I986" s="240" t="s">
        <v>1548</v>
      </c>
      <c r="J986" s="317">
        <f>I986/9.81</f>
        <v>246.99286442405707</v>
      </c>
      <c r="K986" s="240" t="s">
        <v>128</v>
      </c>
      <c r="L986" s="240"/>
      <c r="M986" s="257"/>
      <c r="N986" s="239"/>
      <c r="O986" s="259"/>
      <c r="P986" s="259"/>
      <c r="Q986" s="259"/>
      <c r="R986" s="239"/>
      <c r="S986" s="257">
        <f>(S984+S985+S982+S983)/E986</f>
        <v>20.072499999999998</v>
      </c>
      <c r="T986" s="240" t="s">
        <v>326</v>
      </c>
      <c r="U986" s="239" t="s">
        <v>44</v>
      </c>
      <c r="V986" s="239" t="s">
        <v>1555</v>
      </c>
      <c r="W986" s="239"/>
      <c r="X986" s="197" t="s">
        <v>1543</v>
      </c>
      <c r="Y986" s="431">
        <v>43971</v>
      </c>
      <c r="Z986" s="416">
        <f t="shared" si="324"/>
        <v>44336</v>
      </c>
      <c r="AA986" s="239"/>
      <c r="AB986" s="257">
        <v>2</v>
      </c>
      <c r="AC986" s="318"/>
      <c r="AD986" s="261"/>
      <c r="AE986" s="262"/>
      <c r="AF986" s="263"/>
      <c r="AG986" s="263"/>
      <c r="AJ986" s="255" t="str">
        <f t="shared" si="314"/>
        <v>HL1291-1294</v>
      </c>
    </row>
    <row r="987" spans="1:36" ht="11.25" customHeight="1" thickBot="1" x14ac:dyDescent="0.25">
      <c r="A987" s="1129"/>
      <c r="B987" s="995"/>
      <c r="C987" s="320"/>
      <c r="D987" s="905"/>
      <c r="E987" s="324"/>
      <c r="F987" s="241"/>
      <c r="G987" s="246"/>
      <c r="H987" s="245"/>
      <c r="I987" s="241"/>
      <c r="J987" s="242"/>
      <c r="K987" s="241"/>
      <c r="L987" s="241"/>
      <c r="M987" s="246"/>
      <c r="N987" s="238"/>
      <c r="O987" s="248"/>
      <c r="P987" s="248"/>
      <c r="Q987" s="248"/>
      <c r="R987" s="238"/>
      <c r="S987" s="246"/>
      <c r="T987" s="241"/>
      <c r="U987" s="238"/>
      <c r="V987" s="238"/>
      <c r="W987" s="238"/>
      <c r="X987" s="272"/>
      <c r="Y987" s="415"/>
      <c r="Z987" s="416" t="s">
        <v>38</v>
      </c>
      <c r="AA987" s="238"/>
      <c r="AB987" s="246"/>
      <c r="AC987" s="316"/>
      <c r="AD987" s="251"/>
      <c r="AE987" s="252"/>
      <c r="AF987" s="254"/>
      <c r="AG987" s="254"/>
      <c r="AJ987" s="255" t="str">
        <f t="shared" si="314"/>
        <v/>
      </c>
    </row>
    <row r="988" spans="1:36" s="178" customFormat="1" ht="11.25" customHeight="1" thickBot="1" x14ac:dyDescent="0.25">
      <c r="A988" s="1115">
        <v>1</v>
      </c>
      <c r="B988" s="1044">
        <v>289962</v>
      </c>
      <c r="C988" s="174"/>
      <c r="D988" s="919" t="s">
        <v>1556</v>
      </c>
      <c r="E988" s="171">
        <v>1</v>
      </c>
      <c r="F988" s="172" t="s">
        <v>186</v>
      </c>
      <c r="G988" s="173">
        <v>20</v>
      </c>
      <c r="H988" s="171">
        <v>58</v>
      </c>
      <c r="I988" s="172" t="s">
        <v>1548</v>
      </c>
      <c r="J988" s="242">
        <f>I988/9.81</f>
        <v>246.99286442405707</v>
      </c>
      <c r="K988" s="172" t="s">
        <v>128</v>
      </c>
      <c r="L988" s="172"/>
      <c r="M988" s="173"/>
      <c r="N988" s="174"/>
      <c r="O988" s="175"/>
      <c r="P988" s="175"/>
      <c r="Q988" s="175"/>
      <c r="R988" s="174"/>
      <c r="S988" s="173">
        <v>20.07</v>
      </c>
      <c r="T988" s="241" t="s">
        <v>61</v>
      </c>
      <c r="U988" s="174" t="s">
        <v>44</v>
      </c>
      <c r="V988" s="174" t="s">
        <v>1557</v>
      </c>
      <c r="W988" s="174"/>
      <c r="X988" s="182"/>
      <c r="Y988" s="415">
        <v>43643</v>
      </c>
      <c r="Z988" s="428">
        <f t="shared" ref="Z988:Z992" si="325">Y988+366</f>
        <v>44009</v>
      </c>
      <c r="AA988" s="174"/>
      <c r="AB988" s="173">
        <v>2</v>
      </c>
      <c r="AC988" s="316">
        <f>(G988+AB988*2.5)*AG988</f>
        <v>335</v>
      </c>
      <c r="AD988" s="176">
        <v>300</v>
      </c>
      <c r="AE988" s="177">
        <v>1630</v>
      </c>
      <c r="AF988" s="184" t="s">
        <v>1558</v>
      </c>
      <c r="AG988" s="184">
        <v>13.4</v>
      </c>
      <c r="AJ988" s="255" t="str">
        <f t="shared" si="314"/>
        <v>HL1295</v>
      </c>
    </row>
    <row r="989" spans="1:36" s="178" customFormat="1" ht="11.25" customHeight="1" thickBot="1" x14ac:dyDescent="0.25">
      <c r="A989" s="1115">
        <v>1</v>
      </c>
      <c r="B989" s="1044">
        <v>289962</v>
      </c>
      <c r="C989" s="174"/>
      <c r="D989" s="919" t="s">
        <v>1556</v>
      </c>
      <c r="E989" s="171">
        <v>1</v>
      </c>
      <c r="F989" s="172" t="s">
        <v>186</v>
      </c>
      <c r="G989" s="173">
        <v>20</v>
      </c>
      <c r="H989" s="171">
        <v>58</v>
      </c>
      <c r="I989" s="172" t="s">
        <v>1548</v>
      </c>
      <c r="J989" s="242">
        <f>I989/9.81</f>
        <v>246.99286442405707</v>
      </c>
      <c r="K989" s="172" t="s">
        <v>128</v>
      </c>
      <c r="L989" s="172"/>
      <c r="M989" s="173"/>
      <c r="N989" s="174"/>
      <c r="O989" s="175"/>
      <c r="P989" s="175"/>
      <c r="Q989" s="175"/>
      <c r="R989" s="174"/>
      <c r="S989" s="173">
        <v>20.059999999999999</v>
      </c>
      <c r="T989" s="241" t="s">
        <v>61</v>
      </c>
      <c r="U989" s="174" t="s">
        <v>44</v>
      </c>
      <c r="V989" s="174" t="s">
        <v>1559</v>
      </c>
      <c r="W989" s="174"/>
      <c r="X989" s="182"/>
      <c r="Y989" s="415">
        <v>43643</v>
      </c>
      <c r="Z989" s="428">
        <f t="shared" si="325"/>
        <v>44009</v>
      </c>
      <c r="AA989" s="174"/>
      <c r="AB989" s="173">
        <v>2</v>
      </c>
      <c r="AC989" s="316">
        <f>(G989+AB989*2.5)*AG989</f>
        <v>335</v>
      </c>
      <c r="AD989" s="176">
        <v>300</v>
      </c>
      <c r="AE989" s="177">
        <v>1630</v>
      </c>
      <c r="AF989" s="184" t="s">
        <v>1560</v>
      </c>
      <c r="AG989" s="184">
        <v>13.4</v>
      </c>
      <c r="AJ989" s="255" t="str">
        <f t="shared" si="314"/>
        <v>HL1296</v>
      </c>
    </row>
    <row r="990" spans="1:36" s="178" customFormat="1" ht="11.25" customHeight="1" thickBot="1" x14ac:dyDescent="0.25">
      <c r="A990" s="1115">
        <v>1</v>
      </c>
      <c r="B990" s="1044">
        <v>289962</v>
      </c>
      <c r="C990" s="174"/>
      <c r="D990" s="919" t="s">
        <v>1556</v>
      </c>
      <c r="E990" s="171">
        <v>1</v>
      </c>
      <c r="F990" s="172" t="s">
        <v>186</v>
      </c>
      <c r="G990" s="173">
        <v>20</v>
      </c>
      <c r="H990" s="171">
        <v>58</v>
      </c>
      <c r="I990" s="172" t="s">
        <v>1548</v>
      </c>
      <c r="J990" s="242">
        <f>I990/9.81</f>
        <v>246.99286442405707</v>
      </c>
      <c r="K990" s="172" t="s">
        <v>128</v>
      </c>
      <c r="L990" s="172"/>
      <c r="M990" s="173"/>
      <c r="N990" s="174"/>
      <c r="O990" s="175"/>
      <c r="P990" s="175"/>
      <c r="Q990" s="175"/>
      <c r="R990" s="174"/>
      <c r="S990" s="173">
        <v>20.03</v>
      </c>
      <c r="T990" s="241" t="s">
        <v>61</v>
      </c>
      <c r="U990" s="174" t="s">
        <v>44</v>
      </c>
      <c r="V990" s="174" t="s">
        <v>1561</v>
      </c>
      <c r="W990" s="174"/>
      <c r="X990" s="174"/>
      <c r="Y990" s="415">
        <v>43643</v>
      </c>
      <c r="Z990" s="428">
        <f t="shared" si="325"/>
        <v>44009</v>
      </c>
      <c r="AA990" s="174"/>
      <c r="AB990" s="173">
        <v>2</v>
      </c>
      <c r="AC990" s="316">
        <f>(G990+AB990*2.5)*AG990</f>
        <v>335</v>
      </c>
      <c r="AD990" s="176">
        <v>300</v>
      </c>
      <c r="AE990" s="177">
        <v>1630</v>
      </c>
      <c r="AF990" s="184" t="s">
        <v>1562</v>
      </c>
      <c r="AG990" s="184">
        <v>13.4</v>
      </c>
      <c r="AJ990" s="255" t="str">
        <f t="shared" si="314"/>
        <v>HL1297</v>
      </c>
    </row>
    <row r="991" spans="1:36" s="178" customFormat="1" ht="11.25" customHeight="1" thickBot="1" x14ac:dyDescent="0.25">
      <c r="A991" s="1115">
        <v>1</v>
      </c>
      <c r="B991" s="1044">
        <v>289962</v>
      </c>
      <c r="C991" s="174"/>
      <c r="D991" s="919" t="s">
        <v>1556</v>
      </c>
      <c r="E991" s="171">
        <v>1</v>
      </c>
      <c r="F991" s="172" t="s">
        <v>186</v>
      </c>
      <c r="G991" s="173">
        <v>20</v>
      </c>
      <c r="H991" s="171">
        <v>58</v>
      </c>
      <c r="I991" s="172" t="s">
        <v>1548</v>
      </c>
      <c r="J991" s="242">
        <f>I991/9.81</f>
        <v>246.99286442405707</v>
      </c>
      <c r="K991" s="172" t="s">
        <v>128</v>
      </c>
      <c r="L991" s="172"/>
      <c r="M991" s="173"/>
      <c r="N991" s="174"/>
      <c r="O991" s="175"/>
      <c r="P991" s="175"/>
      <c r="Q991" s="175"/>
      <c r="R991" s="174"/>
      <c r="S991" s="173">
        <v>20.04</v>
      </c>
      <c r="T991" s="241" t="s">
        <v>61</v>
      </c>
      <c r="U991" s="174" t="s">
        <v>44</v>
      </c>
      <c r="V991" s="174" t="s">
        <v>1563</v>
      </c>
      <c r="W991" s="174"/>
      <c r="X991" s="174"/>
      <c r="Y991" s="415">
        <v>43643</v>
      </c>
      <c r="Z991" s="428">
        <f t="shared" si="325"/>
        <v>44009</v>
      </c>
      <c r="AA991" s="174"/>
      <c r="AB991" s="173">
        <v>2</v>
      </c>
      <c r="AC991" s="316">
        <f>(G991+AB991*2.5)*AG991</f>
        <v>335</v>
      </c>
      <c r="AD991" s="176">
        <v>300</v>
      </c>
      <c r="AE991" s="177">
        <v>1630</v>
      </c>
      <c r="AF991" s="184" t="s">
        <v>1564</v>
      </c>
      <c r="AG991" s="184">
        <v>13.4</v>
      </c>
      <c r="AJ991" s="255" t="str">
        <f t="shared" si="314"/>
        <v>HL1298</v>
      </c>
    </row>
    <row r="992" spans="1:36" s="147" customFormat="1" ht="11.25" customHeight="1" thickBot="1" x14ac:dyDescent="0.25">
      <c r="A992" s="1115">
        <v>1</v>
      </c>
      <c r="B992" s="1044">
        <v>289962</v>
      </c>
      <c r="C992" s="266" t="s">
        <v>50</v>
      </c>
      <c r="D992" s="892" t="s">
        <v>1556</v>
      </c>
      <c r="E992" s="256">
        <f>SUM(E988:E991)</f>
        <v>4</v>
      </c>
      <c r="F992" s="240" t="s">
        <v>186</v>
      </c>
      <c r="G992" s="257">
        <v>20</v>
      </c>
      <c r="H992" s="258">
        <v>58</v>
      </c>
      <c r="I992" s="240" t="s">
        <v>1548</v>
      </c>
      <c r="J992" s="317">
        <f>I992/9.81</f>
        <v>246.99286442405707</v>
      </c>
      <c r="K992" s="240" t="s">
        <v>128</v>
      </c>
      <c r="L992" s="240"/>
      <c r="M992" s="257"/>
      <c r="N992" s="239"/>
      <c r="O992" s="259"/>
      <c r="P992" s="259"/>
      <c r="Q992" s="259"/>
      <c r="R992" s="239"/>
      <c r="S992" s="257">
        <f>(S990+S991+S988+S989)/E992</f>
        <v>20.05</v>
      </c>
      <c r="T992" s="240" t="s">
        <v>61</v>
      </c>
      <c r="U992" s="239" t="s">
        <v>44</v>
      </c>
      <c r="V992" s="239" t="s">
        <v>1565</v>
      </c>
      <c r="W992" s="239"/>
      <c r="X992" s="169" t="s">
        <v>1556</v>
      </c>
      <c r="Y992" s="415">
        <v>43643</v>
      </c>
      <c r="Z992" s="428">
        <f t="shared" si="325"/>
        <v>44009</v>
      </c>
      <c r="AA992" s="239"/>
      <c r="AB992" s="257">
        <v>2</v>
      </c>
      <c r="AC992" s="318"/>
      <c r="AD992" s="261"/>
      <c r="AE992" s="262"/>
      <c r="AF992" s="263"/>
      <c r="AG992" s="263"/>
      <c r="AJ992" s="255" t="str">
        <f t="shared" si="314"/>
        <v>HL1295-1298</v>
      </c>
    </row>
    <row r="993" spans="1:36" s="147" customFormat="1" ht="11.25" customHeight="1" thickBot="1" x14ac:dyDescent="0.25">
      <c r="A993" s="1129"/>
      <c r="B993" s="1004"/>
      <c r="C993" s="320"/>
      <c r="D993" s="905"/>
      <c r="E993" s="324"/>
      <c r="F993" s="241"/>
      <c r="G993" s="246"/>
      <c r="H993" s="245"/>
      <c r="I993" s="241"/>
      <c r="J993" s="242"/>
      <c r="K993" s="241"/>
      <c r="L993" s="241"/>
      <c r="M993" s="246"/>
      <c r="N993" s="238"/>
      <c r="O993" s="248"/>
      <c r="P993" s="248"/>
      <c r="Q993" s="248"/>
      <c r="R993" s="238"/>
      <c r="S993" s="246"/>
      <c r="T993" s="241"/>
      <c r="U993" s="238"/>
      <c r="V993" s="238"/>
      <c r="W993" s="238"/>
      <c r="X993" s="181"/>
      <c r="Y993" s="415"/>
      <c r="Z993" s="416" t="s">
        <v>38</v>
      </c>
      <c r="AA993" s="238"/>
      <c r="AB993" s="246"/>
      <c r="AC993" s="316"/>
      <c r="AD993" s="251"/>
      <c r="AE993" s="252"/>
      <c r="AF993" s="254"/>
      <c r="AG993" s="254"/>
      <c r="AJ993" s="255" t="str">
        <f t="shared" si="314"/>
        <v/>
      </c>
    </row>
    <row r="994" spans="1:36" s="319" customFormat="1" ht="11.25" customHeight="1" thickBot="1" x14ac:dyDescent="0.25">
      <c r="A994" s="1129">
        <v>1</v>
      </c>
      <c r="B994" s="1113">
        <v>308708</v>
      </c>
      <c r="C994" s="320"/>
      <c r="D994" s="916" t="s">
        <v>1566</v>
      </c>
      <c r="E994" s="245">
        <v>1</v>
      </c>
      <c r="F994" s="241" t="s">
        <v>186</v>
      </c>
      <c r="G994" s="246">
        <v>20</v>
      </c>
      <c r="H994" s="245">
        <v>58</v>
      </c>
      <c r="I994" s="241" t="s">
        <v>460</v>
      </c>
      <c r="J994" s="242">
        <f>I994/9.81</f>
        <v>240.06116207951069</v>
      </c>
      <c r="K994" s="241" t="s">
        <v>128</v>
      </c>
      <c r="L994" s="241"/>
      <c r="M994" s="246"/>
      <c r="N994" s="238"/>
      <c r="O994" s="248"/>
      <c r="P994" s="248"/>
      <c r="Q994" s="248"/>
      <c r="R994" s="238"/>
      <c r="S994" s="246">
        <v>20.05</v>
      </c>
      <c r="T994" s="241" t="s">
        <v>326</v>
      </c>
      <c r="U994" s="238" t="s">
        <v>44</v>
      </c>
      <c r="V994" s="238" t="s">
        <v>1567</v>
      </c>
      <c r="W994" s="238"/>
      <c r="X994" s="320"/>
      <c r="Y994" s="431">
        <v>43971</v>
      </c>
      <c r="Z994" s="416">
        <f t="shared" ref="Z994:Z996" si="326">Y994+365</f>
        <v>44336</v>
      </c>
      <c r="AA994" s="238"/>
      <c r="AB994" s="246">
        <v>2.5</v>
      </c>
      <c r="AC994" s="316">
        <f>(G994+AB994*2.5)*AG994</f>
        <v>351.75</v>
      </c>
      <c r="AD994" s="251">
        <v>300</v>
      </c>
      <c r="AE994" s="252">
        <v>1630</v>
      </c>
      <c r="AF994" s="254" t="s">
        <v>1568</v>
      </c>
      <c r="AG994" s="254">
        <v>13.4</v>
      </c>
      <c r="AJ994" s="255" t="str">
        <f t="shared" si="314"/>
        <v>HL1013</v>
      </c>
    </row>
    <row r="995" spans="1:36" s="319" customFormat="1" ht="11.25" customHeight="1" thickBot="1" x14ac:dyDescent="0.25">
      <c r="A995" s="1129">
        <v>1</v>
      </c>
      <c r="B995" s="1113">
        <v>308708</v>
      </c>
      <c r="C995" s="320"/>
      <c r="D995" s="916" t="s">
        <v>1566</v>
      </c>
      <c r="E995" s="245">
        <v>1</v>
      </c>
      <c r="F995" s="241" t="s">
        <v>186</v>
      </c>
      <c r="G995" s="246">
        <v>20</v>
      </c>
      <c r="H995" s="245">
        <v>58</v>
      </c>
      <c r="I995" s="241" t="s">
        <v>460</v>
      </c>
      <c r="J995" s="242">
        <f>I995/9.81</f>
        <v>240.06116207951069</v>
      </c>
      <c r="K995" s="241" t="s">
        <v>128</v>
      </c>
      <c r="L995" s="241"/>
      <c r="M995" s="246"/>
      <c r="N995" s="238"/>
      <c r="O995" s="248"/>
      <c r="P995" s="248"/>
      <c r="Q995" s="248"/>
      <c r="R995" s="238"/>
      <c r="S995" s="246">
        <v>20.04</v>
      </c>
      <c r="T995" s="241" t="s">
        <v>326</v>
      </c>
      <c r="U995" s="238" t="s">
        <v>44</v>
      </c>
      <c r="V995" s="238" t="s">
        <v>1569</v>
      </c>
      <c r="W995" s="238"/>
      <c r="X995" s="320"/>
      <c r="Y995" s="431">
        <v>43971</v>
      </c>
      <c r="Z995" s="416">
        <f t="shared" si="326"/>
        <v>44336</v>
      </c>
      <c r="AA995" s="238"/>
      <c r="AB995" s="246">
        <v>2.5</v>
      </c>
      <c r="AC995" s="316">
        <f>(G995+AB995*2.5)*AG995</f>
        <v>351.75</v>
      </c>
      <c r="AD995" s="251">
        <v>300</v>
      </c>
      <c r="AE995" s="252">
        <v>1630</v>
      </c>
      <c r="AF995" s="254" t="s">
        <v>1570</v>
      </c>
      <c r="AG995" s="254">
        <v>13.4</v>
      </c>
      <c r="AJ995" s="255" t="str">
        <f t="shared" si="314"/>
        <v>HL1015</v>
      </c>
    </row>
    <row r="996" spans="1:36" s="147" customFormat="1" ht="11.25" customHeight="1" thickBot="1" x14ac:dyDescent="0.25">
      <c r="A996" s="1129">
        <v>1</v>
      </c>
      <c r="B996" s="1113">
        <v>308708</v>
      </c>
      <c r="C996" s="266" t="s">
        <v>50</v>
      </c>
      <c r="D996" s="892" t="s">
        <v>1566</v>
      </c>
      <c r="E996" s="256">
        <f>SUM(E994:E995)</f>
        <v>2</v>
      </c>
      <c r="F996" s="240" t="s">
        <v>186</v>
      </c>
      <c r="G996" s="257">
        <v>20</v>
      </c>
      <c r="H996" s="258">
        <v>58</v>
      </c>
      <c r="I996" s="240" t="s">
        <v>460</v>
      </c>
      <c r="J996" s="317">
        <f>I996/9.81</f>
        <v>240.06116207951069</v>
      </c>
      <c r="K996" s="240" t="s">
        <v>128</v>
      </c>
      <c r="L996" s="240"/>
      <c r="M996" s="257"/>
      <c r="N996" s="239"/>
      <c r="O996" s="259"/>
      <c r="P996" s="259"/>
      <c r="Q996" s="259"/>
      <c r="R996" s="239"/>
      <c r="S996" s="257">
        <f>(S994+S995)/E996</f>
        <v>20.045000000000002</v>
      </c>
      <c r="T996" s="240" t="s">
        <v>326</v>
      </c>
      <c r="U996" s="239" t="s">
        <v>44</v>
      </c>
      <c r="V996" s="239" t="s">
        <v>1571</v>
      </c>
      <c r="W996" s="239"/>
      <c r="X996" s="237">
        <v>1347</v>
      </c>
      <c r="Y996" s="431">
        <v>43971</v>
      </c>
      <c r="Z996" s="416">
        <f t="shared" si="326"/>
        <v>44336</v>
      </c>
      <c r="AA996" s="239"/>
      <c r="AB996" s="257">
        <v>2.5</v>
      </c>
      <c r="AC996" s="318"/>
      <c r="AD996" s="261"/>
      <c r="AE996" s="262"/>
      <c r="AF996" s="263"/>
      <c r="AG996" s="263"/>
      <c r="AJ996" s="255" t="str">
        <f t="shared" si="314"/>
        <v>HL1013+1015</v>
      </c>
    </row>
    <row r="997" spans="1:36" ht="10.5" thickBot="1" x14ac:dyDescent="0.25">
      <c r="A997" s="1129"/>
      <c r="B997" s="995"/>
    </row>
    <row r="998" spans="1:36" s="170" customFormat="1" ht="11.25" customHeight="1" thickBot="1" x14ac:dyDescent="0.25">
      <c r="A998" s="1129"/>
      <c r="B998" s="1000"/>
      <c r="C998" s="162"/>
      <c r="D998" s="912"/>
      <c r="E998" s="190"/>
      <c r="F998" s="159"/>
      <c r="G998" s="160"/>
      <c r="H998" s="161"/>
      <c r="I998" s="159"/>
      <c r="J998" s="556"/>
      <c r="K998" s="159"/>
      <c r="L998" s="159"/>
      <c r="M998" s="160"/>
      <c r="N998" s="162"/>
      <c r="O998" s="163"/>
      <c r="P998" s="163"/>
      <c r="Q998" s="163"/>
      <c r="R998" s="162"/>
      <c r="S998" s="160"/>
      <c r="T998" s="159"/>
      <c r="U998" s="162"/>
      <c r="V998" s="162"/>
      <c r="W998" s="162"/>
      <c r="X998" s="501"/>
      <c r="Y998" s="418"/>
      <c r="Z998" s="419"/>
      <c r="AA998" s="162"/>
      <c r="AB998" s="160"/>
      <c r="AC998" s="164"/>
      <c r="AD998" s="165"/>
      <c r="AE998" s="166"/>
      <c r="AF998" s="557"/>
      <c r="AG998" s="557"/>
    </row>
    <row r="999" spans="1:36" ht="11.25" customHeight="1" thickBot="1" x14ac:dyDescent="0.25">
      <c r="A999" s="1115">
        <v>1</v>
      </c>
      <c r="B999" s="1044">
        <v>292923</v>
      </c>
      <c r="C999" s="238"/>
      <c r="D999" s="904" t="s">
        <v>860</v>
      </c>
      <c r="E999" s="245">
        <v>1</v>
      </c>
      <c r="F999" s="241" t="s">
        <v>186</v>
      </c>
      <c r="G999" s="246">
        <v>15</v>
      </c>
      <c r="H999" s="245">
        <v>58</v>
      </c>
      <c r="I999" s="241" t="s">
        <v>1572</v>
      </c>
      <c r="J999" s="247">
        <f>I999/9.81</f>
        <v>246.89092762487257</v>
      </c>
      <c r="K999" s="241" t="s">
        <v>128</v>
      </c>
      <c r="L999" s="241"/>
      <c r="M999" s="246"/>
      <c r="N999" s="238"/>
      <c r="O999" s="248"/>
      <c r="P999" s="248"/>
      <c r="Q999" s="248"/>
      <c r="R999" s="238"/>
      <c r="S999" s="246">
        <v>15</v>
      </c>
      <c r="T999" s="241" t="s">
        <v>61</v>
      </c>
      <c r="U999" s="238" t="s">
        <v>44</v>
      </c>
      <c r="V999" s="238" t="s">
        <v>94</v>
      </c>
      <c r="W999" s="238"/>
      <c r="X999" s="179"/>
      <c r="Y999" s="415">
        <v>43636</v>
      </c>
      <c r="Z999" s="417">
        <f>Y999+366</f>
        <v>44002</v>
      </c>
      <c r="AA999" s="238"/>
      <c r="AB999" s="246">
        <v>2</v>
      </c>
      <c r="AC999" s="250">
        <f>(G999+AB999*2.5)*AG999</f>
        <v>268</v>
      </c>
      <c r="AD999" s="518">
        <v>287.5</v>
      </c>
      <c r="AE999" s="252">
        <v>898</v>
      </c>
      <c r="AF999" s="254" t="s">
        <v>1573</v>
      </c>
      <c r="AG999" s="254">
        <v>13.4</v>
      </c>
      <c r="AJ999" s="255" t="str">
        <f>CONCATENATE(U999,AK999,V999)</f>
        <v>HL1817</v>
      </c>
    </row>
    <row r="1000" spans="1:36" ht="11.25" customHeight="1" thickBot="1" x14ac:dyDescent="0.25">
      <c r="A1000" s="1115">
        <v>1</v>
      </c>
      <c r="B1000" s="1044">
        <v>292923</v>
      </c>
      <c r="C1000" s="238"/>
      <c r="D1000" s="904" t="s">
        <v>860</v>
      </c>
      <c r="E1000" s="245">
        <v>1</v>
      </c>
      <c r="F1000" s="241" t="s">
        <v>186</v>
      </c>
      <c r="G1000" s="246">
        <v>15</v>
      </c>
      <c r="H1000" s="245">
        <v>58</v>
      </c>
      <c r="I1000" s="241" t="s">
        <v>1572</v>
      </c>
      <c r="J1000" s="247">
        <f>I1000/9.81</f>
        <v>246.89092762487257</v>
      </c>
      <c r="K1000" s="241" t="s">
        <v>128</v>
      </c>
      <c r="L1000" s="241"/>
      <c r="M1000" s="246"/>
      <c r="N1000" s="238"/>
      <c r="O1000" s="248"/>
      <c r="P1000" s="248"/>
      <c r="Q1000" s="248"/>
      <c r="R1000" s="238"/>
      <c r="S1000" s="246">
        <v>15.01</v>
      </c>
      <c r="T1000" s="241" t="s">
        <v>61</v>
      </c>
      <c r="U1000" s="238" t="s">
        <v>44</v>
      </c>
      <c r="V1000" s="238" t="s">
        <v>78</v>
      </c>
      <c r="W1000" s="238"/>
      <c r="X1000" s="179"/>
      <c r="Y1000" s="415">
        <v>43636</v>
      </c>
      <c r="Z1000" s="417">
        <f t="shared" ref="Z1000:Z1003" si="327">Y1000+366</f>
        <v>44002</v>
      </c>
      <c r="AA1000" s="238"/>
      <c r="AB1000" s="246">
        <v>2</v>
      </c>
      <c r="AC1000" s="250">
        <f>(G1000+AB1000*2.5)*AG1000</f>
        <v>268</v>
      </c>
      <c r="AD1000" s="518">
        <v>287.5</v>
      </c>
      <c r="AE1000" s="252">
        <v>898</v>
      </c>
      <c r="AF1000" s="254" t="s">
        <v>1574</v>
      </c>
      <c r="AG1000" s="254">
        <v>13.4</v>
      </c>
      <c r="AJ1000" s="255" t="str">
        <f>CONCATENATE(U1000,AK1000,V1000)</f>
        <v>HL1818</v>
      </c>
    </row>
    <row r="1001" spans="1:36" ht="11.25" customHeight="1" thickBot="1" x14ac:dyDescent="0.25">
      <c r="A1001" s="1115">
        <v>1</v>
      </c>
      <c r="B1001" s="1044">
        <v>292923</v>
      </c>
      <c r="C1001" s="238"/>
      <c r="D1001" s="904" t="s">
        <v>860</v>
      </c>
      <c r="E1001" s="245">
        <v>1</v>
      </c>
      <c r="F1001" s="241" t="s">
        <v>186</v>
      </c>
      <c r="G1001" s="246">
        <v>15</v>
      </c>
      <c r="H1001" s="245">
        <v>58</v>
      </c>
      <c r="I1001" s="241" t="s">
        <v>1572</v>
      </c>
      <c r="J1001" s="247">
        <f>I1001/9.81</f>
        <v>246.89092762487257</v>
      </c>
      <c r="K1001" s="241" t="s">
        <v>128</v>
      </c>
      <c r="L1001" s="241"/>
      <c r="M1001" s="246"/>
      <c r="N1001" s="238"/>
      <c r="O1001" s="248"/>
      <c r="P1001" s="248"/>
      <c r="Q1001" s="248"/>
      <c r="R1001" s="238"/>
      <c r="S1001" s="246">
        <v>15.01</v>
      </c>
      <c r="T1001" s="241" t="s">
        <v>61</v>
      </c>
      <c r="U1001" s="238" t="s">
        <v>44</v>
      </c>
      <c r="V1001" s="238" t="s">
        <v>1575</v>
      </c>
      <c r="W1001" s="238"/>
      <c r="X1001" s="238"/>
      <c r="Y1001" s="415">
        <v>43636</v>
      </c>
      <c r="Z1001" s="417">
        <f t="shared" si="327"/>
        <v>44002</v>
      </c>
      <c r="AA1001" s="238"/>
      <c r="AB1001" s="246">
        <v>2</v>
      </c>
      <c r="AC1001" s="250">
        <f>(G1001+AB1001*2.5)*AG1001</f>
        <v>268</v>
      </c>
      <c r="AD1001" s="518">
        <v>287.5</v>
      </c>
      <c r="AE1001" s="252">
        <v>898</v>
      </c>
      <c r="AF1001" s="254" t="s">
        <v>1576</v>
      </c>
      <c r="AG1001" s="254">
        <v>13.4</v>
      </c>
      <c r="AJ1001" s="255" t="str">
        <f>CONCATENATE(U1001,AK1001,V1001)</f>
        <v>HL1819</v>
      </c>
    </row>
    <row r="1002" spans="1:36" ht="11.25" customHeight="1" thickBot="1" x14ac:dyDescent="0.25">
      <c r="A1002" s="1115">
        <v>1</v>
      </c>
      <c r="B1002" s="1044">
        <v>292923</v>
      </c>
      <c r="C1002" s="238"/>
      <c r="D1002" s="904" t="s">
        <v>860</v>
      </c>
      <c r="E1002" s="245">
        <v>1</v>
      </c>
      <c r="F1002" s="241" t="s">
        <v>186</v>
      </c>
      <c r="G1002" s="246">
        <v>15</v>
      </c>
      <c r="H1002" s="245">
        <v>58</v>
      </c>
      <c r="I1002" s="241" t="s">
        <v>1572</v>
      </c>
      <c r="J1002" s="247">
        <f>I1002/9.81</f>
        <v>246.89092762487257</v>
      </c>
      <c r="K1002" s="241" t="s">
        <v>128</v>
      </c>
      <c r="L1002" s="241"/>
      <c r="M1002" s="246"/>
      <c r="N1002" s="238"/>
      <c r="O1002" s="248"/>
      <c r="P1002" s="248"/>
      <c r="Q1002" s="248"/>
      <c r="R1002" s="238"/>
      <c r="S1002" s="246">
        <v>14.99</v>
      </c>
      <c r="T1002" s="241" t="s">
        <v>61</v>
      </c>
      <c r="U1002" s="238" t="s">
        <v>44</v>
      </c>
      <c r="V1002" s="238" t="s">
        <v>1577</v>
      </c>
      <c r="W1002" s="238"/>
      <c r="X1002" s="238"/>
      <c r="Y1002" s="415">
        <v>43636</v>
      </c>
      <c r="Z1002" s="417">
        <f t="shared" si="327"/>
        <v>44002</v>
      </c>
      <c r="AA1002" s="238"/>
      <c r="AB1002" s="246">
        <v>2</v>
      </c>
      <c r="AC1002" s="250">
        <f>(G1002+AB1002*2.5)*AG1002</f>
        <v>268</v>
      </c>
      <c r="AD1002" s="518">
        <v>287.5</v>
      </c>
      <c r="AE1002" s="252">
        <v>898</v>
      </c>
      <c r="AF1002" s="254" t="s">
        <v>1578</v>
      </c>
      <c r="AG1002" s="254">
        <v>13.4</v>
      </c>
      <c r="AJ1002" s="255" t="str">
        <f>CONCATENATE(U1002,AK1002,V1002)</f>
        <v>HL1820</v>
      </c>
    </row>
    <row r="1003" spans="1:36" ht="11.25" customHeight="1" thickBot="1" x14ac:dyDescent="0.25">
      <c r="A1003" s="1115">
        <v>1</v>
      </c>
      <c r="B1003" s="1044">
        <v>292923</v>
      </c>
      <c r="C1003" s="239" t="s">
        <v>50</v>
      </c>
      <c r="D1003" s="892" t="s">
        <v>860</v>
      </c>
      <c r="E1003" s="256">
        <f>SUM(E999:E1002)</f>
        <v>4</v>
      </c>
      <c r="F1003" s="240" t="s">
        <v>186</v>
      </c>
      <c r="G1003" s="257">
        <v>15</v>
      </c>
      <c r="H1003" s="258">
        <v>58</v>
      </c>
      <c r="I1003" s="240" t="s">
        <v>1572</v>
      </c>
      <c r="J1003" s="489">
        <f>I1003/9.81</f>
        <v>246.89092762487257</v>
      </c>
      <c r="K1003" s="240" t="s">
        <v>128</v>
      </c>
      <c r="L1003" s="240"/>
      <c r="M1003" s="257"/>
      <c r="N1003" s="239"/>
      <c r="O1003" s="259"/>
      <c r="P1003" s="259"/>
      <c r="Q1003" s="259"/>
      <c r="R1003" s="239"/>
      <c r="S1003" s="257">
        <f>(S1001+S1002+S999+S1000)/E1003</f>
        <v>15.0025</v>
      </c>
      <c r="T1003" s="240" t="s">
        <v>61</v>
      </c>
      <c r="U1003" s="239" t="s">
        <v>44</v>
      </c>
      <c r="V1003" s="239" t="s">
        <v>1579</v>
      </c>
      <c r="W1003" s="239"/>
      <c r="X1003" s="197" t="s">
        <v>860</v>
      </c>
      <c r="Y1003" s="415">
        <v>43636</v>
      </c>
      <c r="Z1003" s="417">
        <f t="shared" si="327"/>
        <v>44002</v>
      </c>
      <c r="AA1003" s="239"/>
      <c r="AB1003" s="257">
        <v>2</v>
      </c>
      <c r="AC1003" s="260"/>
      <c r="AD1003" s="261"/>
      <c r="AE1003" s="262"/>
      <c r="AF1003" s="263"/>
      <c r="AG1003" s="263"/>
      <c r="AJ1003" s="255" t="str">
        <f>CONCATENATE(U1003,AK1003,V1003)</f>
        <v>HL1817-1820</v>
      </c>
    </row>
    <row r="1004" spans="1:36" ht="11.25" customHeight="1" thickBot="1" x14ac:dyDescent="0.25">
      <c r="A1004" s="1129"/>
      <c r="B1004" s="995"/>
      <c r="J1004" s="242"/>
      <c r="T1004" s="249"/>
      <c r="Y1004" s="420"/>
      <c r="Z1004" s="416" t="s">
        <v>38</v>
      </c>
      <c r="AA1004" s="280"/>
      <c r="AC1004" s="316"/>
      <c r="AE1004" s="252"/>
      <c r="AF1004" s="334"/>
      <c r="AG1004" s="334"/>
      <c r="AJ1004" s="255" t="str">
        <f t="shared" si="314"/>
        <v/>
      </c>
    </row>
    <row r="1005" spans="1:36" s="319" customFormat="1" ht="11.25" customHeight="1" thickBot="1" x14ac:dyDescent="0.25">
      <c r="A1005" s="1129">
        <v>1</v>
      </c>
      <c r="B1005" s="1113">
        <v>308699</v>
      </c>
      <c r="C1005" s="320"/>
      <c r="D1005" s="916" t="s">
        <v>1580</v>
      </c>
      <c r="E1005" s="245">
        <v>1</v>
      </c>
      <c r="F1005" s="241" t="s">
        <v>186</v>
      </c>
      <c r="G1005" s="246">
        <v>15</v>
      </c>
      <c r="H1005" s="245">
        <v>58</v>
      </c>
      <c r="I1005" s="241" t="s">
        <v>460</v>
      </c>
      <c r="J1005" s="242">
        <f>I1005/9.81</f>
        <v>240.06116207951069</v>
      </c>
      <c r="K1005" s="241" t="s">
        <v>128</v>
      </c>
      <c r="L1005" s="241"/>
      <c r="M1005" s="246"/>
      <c r="N1005" s="238"/>
      <c r="O1005" s="248"/>
      <c r="P1005" s="248"/>
      <c r="Q1005" s="248"/>
      <c r="R1005" s="238"/>
      <c r="S1005" s="246">
        <v>14.97</v>
      </c>
      <c r="T1005" s="241" t="s">
        <v>326</v>
      </c>
      <c r="U1005" s="238" t="s">
        <v>44</v>
      </c>
      <c r="V1005" s="238" t="s">
        <v>1581</v>
      </c>
      <c r="W1005" s="238"/>
      <c r="X1005" s="320"/>
      <c r="Y1005" s="431">
        <v>43971</v>
      </c>
      <c r="Z1005" s="416">
        <f t="shared" ref="Z1005:Z1009" si="328">Y1005+365</f>
        <v>44336</v>
      </c>
      <c r="AA1005" s="238"/>
      <c r="AB1005" s="246">
        <v>2.5</v>
      </c>
      <c r="AC1005" s="316">
        <f>(G1005+AB1005*2.5)*AG1005</f>
        <v>284.75</v>
      </c>
      <c r="AD1005" s="251">
        <v>300</v>
      </c>
      <c r="AE1005" s="252">
        <v>1275</v>
      </c>
      <c r="AF1005" s="254" t="s">
        <v>1582</v>
      </c>
      <c r="AG1005" s="254">
        <v>13.4</v>
      </c>
      <c r="AJ1005" s="255" t="str">
        <f t="shared" si="314"/>
        <v>HL1016</v>
      </c>
    </row>
    <row r="1006" spans="1:36" s="319" customFormat="1" ht="11.25" customHeight="1" thickBot="1" x14ac:dyDescent="0.25">
      <c r="A1006" s="1129">
        <v>1</v>
      </c>
      <c r="B1006" s="1113">
        <v>308699</v>
      </c>
      <c r="C1006" s="320"/>
      <c r="D1006" s="916" t="s">
        <v>1580</v>
      </c>
      <c r="E1006" s="245">
        <v>1</v>
      </c>
      <c r="F1006" s="241" t="s">
        <v>186</v>
      </c>
      <c r="G1006" s="246">
        <v>15</v>
      </c>
      <c r="H1006" s="245">
        <v>58</v>
      </c>
      <c r="I1006" s="241" t="s">
        <v>460</v>
      </c>
      <c r="J1006" s="242">
        <f>I1006/9.81</f>
        <v>240.06116207951069</v>
      </c>
      <c r="K1006" s="241" t="s">
        <v>128</v>
      </c>
      <c r="L1006" s="241"/>
      <c r="M1006" s="246"/>
      <c r="N1006" s="238"/>
      <c r="O1006" s="248"/>
      <c r="P1006" s="248"/>
      <c r="Q1006" s="248"/>
      <c r="R1006" s="238"/>
      <c r="S1006" s="246">
        <v>14.97</v>
      </c>
      <c r="T1006" s="241" t="s">
        <v>326</v>
      </c>
      <c r="U1006" s="238" t="s">
        <v>44</v>
      </c>
      <c r="V1006" s="238" t="s">
        <v>1583</v>
      </c>
      <c r="W1006" s="238"/>
      <c r="X1006" s="320"/>
      <c r="Y1006" s="431">
        <v>43971</v>
      </c>
      <c r="Z1006" s="416">
        <f t="shared" si="328"/>
        <v>44336</v>
      </c>
      <c r="AA1006" s="238"/>
      <c r="AB1006" s="246">
        <v>2.5</v>
      </c>
      <c r="AC1006" s="316">
        <f>(G1006+AB1006*2.5)*AG1006</f>
        <v>284.75</v>
      </c>
      <c r="AD1006" s="251">
        <v>300</v>
      </c>
      <c r="AE1006" s="252">
        <v>1275</v>
      </c>
      <c r="AF1006" s="254" t="s">
        <v>1584</v>
      </c>
      <c r="AG1006" s="254">
        <v>13.4</v>
      </c>
      <c r="AJ1006" s="255" t="str">
        <f t="shared" si="314"/>
        <v>HL1017</v>
      </c>
    </row>
    <row r="1007" spans="1:36" s="319" customFormat="1" ht="11.25" customHeight="1" thickBot="1" x14ac:dyDescent="0.25">
      <c r="A1007" s="1129">
        <v>1</v>
      </c>
      <c r="B1007" s="1113">
        <v>308699</v>
      </c>
      <c r="C1007" s="320"/>
      <c r="D1007" s="916" t="s">
        <v>1580</v>
      </c>
      <c r="E1007" s="245">
        <v>1</v>
      </c>
      <c r="F1007" s="241" t="s">
        <v>186</v>
      </c>
      <c r="G1007" s="246">
        <v>15</v>
      </c>
      <c r="H1007" s="245">
        <v>58</v>
      </c>
      <c r="I1007" s="241" t="s">
        <v>460</v>
      </c>
      <c r="J1007" s="242">
        <f>I1007/9.81</f>
        <v>240.06116207951069</v>
      </c>
      <c r="K1007" s="241" t="s">
        <v>128</v>
      </c>
      <c r="L1007" s="241"/>
      <c r="M1007" s="246"/>
      <c r="N1007" s="238"/>
      <c r="O1007" s="248"/>
      <c r="P1007" s="248"/>
      <c r="Q1007" s="248"/>
      <c r="R1007" s="238"/>
      <c r="S1007" s="246">
        <v>14.98</v>
      </c>
      <c r="T1007" s="241" t="s">
        <v>326</v>
      </c>
      <c r="U1007" s="238" t="s">
        <v>44</v>
      </c>
      <c r="V1007" s="238" t="s">
        <v>1585</v>
      </c>
      <c r="W1007" s="238"/>
      <c r="X1007" s="320"/>
      <c r="Y1007" s="431">
        <v>43971</v>
      </c>
      <c r="Z1007" s="416">
        <f t="shared" si="328"/>
        <v>44336</v>
      </c>
      <c r="AA1007" s="238"/>
      <c r="AB1007" s="246">
        <v>2.5</v>
      </c>
      <c r="AC1007" s="316">
        <f>(G1007+AB1007*2.5)*AG1007</f>
        <v>284.75</v>
      </c>
      <c r="AD1007" s="251">
        <v>300</v>
      </c>
      <c r="AE1007" s="252">
        <v>1275</v>
      </c>
      <c r="AF1007" s="254" t="s">
        <v>1586</v>
      </c>
      <c r="AG1007" s="254">
        <v>13.4</v>
      </c>
      <c r="AJ1007" s="255" t="str">
        <f t="shared" si="314"/>
        <v>HL1018</v>
      </c>
    </row>
    <row r="1008" spans="1:36" s="319" customFormat="1" ht="11.25" customHeight="1" thickBot="1" x14ac:dyDescent="0.25">
      <c r="A1008" s="1129">
        <v>1</v>
      </c>
      <c r="B1008" s="1113">
        <v>308699</v>
      </c>
      <c r="C1008" s="320"/>
      <c r="D1008" s="916" t="s">
        <v>1580</v>
      </c>
      <c r="E1008" s="245">
        <v>1</v>
      </c>
      <c r="F1008" s="241" t="s">
        <v>186</v>
      </c>
      <c r="G1008" s="246">
        <v>15</v>
      </c>
      <c r="H1008" s="245">
        <v>58</v>
      </c>
      <c r="I1008" s="241" t="s">
        <v>460</v>
      </c>
      <c r="J1008" s="242">
        <f>I1008/9.81</f>
        <v>240.06116207951069</v>
      </c>
      <c r="K1008" s="241" t="s">
        <v>128</v>
      </c>
      <c r="L1008" s="241"/>
      <c r="M1008" s="246"/>
      <c r="N1008" s="238"/>
      <c r="O1008" s="248"/>
      <c r="P1008" s="248"/>
      <c r="Q1008" s="248"/>
      <c r="R1008" s="238"/>
      <c r="S1008" s="246">
        <v>14.99</v>
      </c>
      <c r="T1008" s="241" t="s">
        <v>326</v>
      </c>
      <c r="U1008" s="238" t="s">
        <v>44</v>
      </c>
      <c r="V1008" s="238" t="s">
        <v>1587</v>
      </c>
      <c r="W1008" s="238"/>
      <c r="X1008" s="320"/>
      <c r="Y1008" s="431">
        <v>43971</v>
      </c>
      <c r="Z1008" s="416">
        <f t="shared" si="328"/>
        <v>44336</v>
      </c>
      <c r="AA1008" s="238"/>
      <c r="AB1008" s="246">
        <v>2.5</v>
      </c>
      <c r="AC1008" s="316">
        <f>(G1008+AB1008*2.5)*AG1008</f>
        <v>284.75</v>
      </c>
      <c r="AD1008" s="251">
        <v>300</v>
      </c>
      <c r="AE1008" s="252">
        <v>1275</v>
      </c>
      <c r="AF1008" s="254" t="s">
        <v>1588</v>
      </c>
      <c r="AG1008" s="254">
        <v>13.4</v>
      </c>
      <c r="AJ1008" s="255" t="str">
        <f t="shared" si="314"/>
        <v>HL1019</v>
      </c>
    </row>
    <row r="1009" spans="1:36" s="147" customFormat="1" ht="11.25" customHeight="1" thickBot="1" x14ac:dyDescent="0.25">
      <c r="A1009" s="1129">
        <v>1</v>
      </c>
      <c r="B1009" s="1113">
        <v>308699</v>
      </c>
      <c r="C1009" s="266" t="s">
        <v>50</v>
      </c>
      <c r="D1009" s="892" t="s">
        <v>1580</v>
      </c>
      <c r="E1009" s="256">
        <v>4</v>
      </c>
      <c r="F1009" s="240" t="s">
        <v>186</v>
      </c>
      <c r="G1009" s="257">
        <v>15</v>
      </c>
      <c r="H1009" s="258">
        <v>58</v>
      </c>
      <c r="I1009" s="240" t="s">
        <v>460</v>
      </c>
      <c r="J1009" s="317">
        <f>I1009/9.81</f>
        <v>240.06116207951069</v>
      </c>
      <c r="K1009" s="240" t="s">
        <v>128</v>
      </c>
      <c r="L1009" s="240"/>
      <c r="M1009" s="257"/>
      <c r="N1009" s="239"/>
      <c r="O1009" s="259"/>
      <c r="P1009" s="259"/>
      <c r="Q1009" s="259"/>
      <c r="R1009" s="239"/>
      <c r="S1009" s="257">
        <f>(S1007+S1008+S1005+S1006)/E1009</f>
        <v>14.977499999999999</v>
      </c>
      <c r="T1009" s="240" t="s">
        <v>326</v>
      </c>
      <c r="U1009" s="239" t="s">
        <v>44</v>
      </c>
      <c r="V1009" s="239" t="s">
        <v>1589</v>
      </c>
      <c r="W1009" s="239"/>
      <c r="X1009" s="237">
        <v>1348</v>
      </c>
      <c r="Y1009" s="431">
        <v>43971</v>
      </c>
      <c r="Z1009" s="416">
        <f t="shared" si="328"/>
        <v>44336</v>
      </c>
      <c r="AA1009" s="239"/>
      <c r="AB1009" s="257">
        <v>2.5</v>
      </c>
      <c r="AC1009" s="318"/>
      <c r="AD1009" s="261"/>
      <c r="AE1009" s="262"/>
      <c r="AF1009" s="263"/>
      <c r="AG1009" s="263"/>
      <c r="AJ1009" s="255" t="str">
        <f t="shared" si="314"/>
        <v>HL1016-1019</v>
      </c>
    </row>
    <row r="1010" spans="1:36" s="147" customFormat="1" ht="11.25" customHeight="1" thickBot="1" x14ac:dyDescent="0.25">
      <c r="A1010" s="1129"/>
      <c r="B1010" s="1112"/>
      <c r="C1010" s="320"/>
      <c r="D1010" s="905"/>
      <c r="E1010" s="324"/>
      <c r="F1010" s="241"/>
      <c r="G1010" s="246"/>
      <c r="H1010" s="245"/>
      <c r="I1010" s="241"/>
      <c r="J1010" s="242"/>
      <c r="K1010" s="241"/>
      <c r="L1010" s="241"/>
      <c r="M1010" s="246"/>
      <c r="N1010" s="238"/>
      <c r="O1010" s="248"/>
      <c r="P1010" s="248"/>
      <c r="Q1010" s="248"/>
      <c r="R1010" s="238"/>
      <c r="S1010" s="246"/>
      <c r="T1010" s="241"/>
      <c r="U1010" s="238"/>
      <c r="V1010" s="238"/>
      <c r="W1010" s="238"/>
      <c r="X1010" s="498"/>
      <c r="Y1010" s="415"/>
      <c r="Z1010" s="416" t="s">
        <v>38</v>
      </c>
      <c r="AA1010" s="238"/>
      <c r="AB1010" s="246"/>
      <c r="AC1010" s="316"/>
      <c r="AD1010" s="251"/>
      <c r="AE1010" s="252"/>
      <c r="AF1010" s="254"/>
      <c r="AG1010" s="254"/>
      <c r="AJ1010" s="255"/>
    </row>
    <row r="1011" spans="1:36" s="319" customFormat="1" ht="11.25" customHeight="1" thickBot="1" x14ac:dyDescent="0.25">
      <c r="A1011" s="1129">
        <v>1</v>
      </c>
      <c r="B1011" s="1113">
        <v>308694</v>
      </c>
      <c r="C1011" s="320"/>
      <c r="D1011" s="916" t="s">
        <v>1590</v>
      </c>
      <c r="E1011" s="245">
        <v>1</v>
      </c>
      <c r="F1011" s="241" t="s">
        <v>186</v>
      </c>
      <c r="G1011" s="246">
        <v>10</v>
      </c>
      <c r="H1011" s="245">
        <v>58</v>
      </c>
      <c r="I1011" s="241" t="s">
        <v>460</v>
      </c>
      <c r="J1011" s="242">
        <f>I1011/9.81</f>
        <v>240.06116207951069</v>
      </c>
      <c r="K1011" s="241" t="s">
        <v>128</v>
      </c>
      <c r="L1011" s="241"/>
      <c r="M1011" s="246"/>
      <c r="N1011" s="238"/>
      <c r="O1011" s="248"/>
      <c r="P1011" s="248"/>
      <c r="Q1011" s="248"/>
      <c r="R1011" s="238"/>
      <c r="S1011" s="246">
        <v>10</v>
      </c>
      <c r="T1011" s="241" t="s">
        <v>326</v>
      </c>
      <c r="U1011" s="238" t="s">
        <v>44</v>
      </c>
      <c r="V1011" s="238" t="s">
        <v>1591</v>
      </c>
      <c r="W1011" s="238"/>
      <c r="X1011" s="320"/>
      <c r="Y1011" s="431">
        <v>43971</v>
      </c>
      <c r="Z1011" s="416">
        <f>Y1011+365</f>
        <v>44336</v>
      </c>
      <c r="AA1011" s="238"/>
      <c r="AB1011" s="246">
        <v>2.5</v>
      </c>
      <c r="AC1011" s="316">
        <f>(G1011+AB1011*2.5)*AG1011</f>
        <v>217.75</v>
      </c>
      <c r="AD1011" s="251">
        <v>300</v>
      </c>
      <c r="AE1011" s="252">
        <v>1120</v>
      </c>
      <c r="AF1011" s="254" t="s">
        <v>1592</v>
      </c>
      <c r="AG1011" s="254">
        <v>13.4</v>
      </c>
      <c r="AJ1011" s="255" t="str">
        <f t="shared" si="314"/>
        <v>HL1020</v>
      </c>
    </row>
    <row r="1012" spans="1:36" s="319" customFormat="1" ht="11.25" customHeight="1" thickBot="1" x14ac:dyDescent="0.25">
      <c r="A1012" s="1129">
        <v>1</v>
      </c>
      <c r="B1012" s="1113">
        <v>308694</v>
      </c>
      <c r="C1012" s="320"/>
      <c r="D1012" s="916" t="s">
        <v>1590</v>
      </c>
      <c r="E1012" s="245">
        <v>1</v>
      </c>
      <c r="F1012" s="241" t="s">
        <v>186</v>
      </c>
      <c r="G1012" s="246">
        <v>10</v>
      </c>
      <c r="H1012" s="245">
        <v>58</v>
      </c>
      <c r="I1012" s="241" t="s">
        <v>460</v>
      </c>
      <c r="J1012" s="242">
        <f>I1012/9.81</f>
        <v>240.06116207951069</v>
      </c>
      <c r="K1012" s="241" t="s">
        <v>128</v>
      </c>
      <c r="L1012" s="241"/>
      <c r="M1012" s="246"/>
      <c r="N1012" s="238"/>
      <c r="O1012" s="248"/>
      <c r="P1012" s="248"/>
      <c r="Q1012" s="248"/>
      <c r="R1012" s="238"/>
      <c r="S1012" s="246">
        <v>9.98</v>
      </c>
      <c r="T1012" s="241" t="s">
        <v>326</v>
      </c>
      <c r="U1012" s="238" t="s">
        <v>44</v>
      </c>
      <c r="V1012" s="238" t="s">
        <v>1593</v>
      </c>
      <c r="W1012" s="238"/>
      <c r="X1012" s="320"/>
      <c r="Y1012" s="431">
        <v>43971</v>
      </c>
      <c r="Z1012" s="416">
        <f t="shared" ref="Z1012:Z1015" si="329">Y1012+365</f>
        <v>44336</v>
      </c>
      <c r="AA1012" s="238"/>
      <c r="AB1012" s="246">
        <v>2.5</v>
      </c>
      <c r="AC1012" s="316">
        <f>(G1012+AB1012*2.5)*AG1012</f>
        <v>217.75</v>
      </c>
      <c r="AD1012" s="251">
        <v>300</v>
      </c>
      <c r="AE1012" s="252">
        <v>1120</v>
      </c>
      <c r="AF1012" s="254" t="s">
        <v>1594</v>
      </c>
      <c r="AG1012" s="254">
        <v>13.4</v>
      </c>
      <c r="AJ1012" s="255" t="str">
        <f t="shared" si="314"/>
        <v>HL1021</v>
      </c>
    </row>
    <row r="1013" spans="1:36" s="319" customFormat="1" ht="11.25" customHeight="1" thickBot="1" x14ac:dyDescent="0.25">
      <c r="A1013" s="1129">
        <v>1</v>
      </c>
      <c r="B1013" s="1113">
        <v>308694</v>
      </c>
      <c r="C1013" s="320"/>
      <c r="D1013" s="916" t="s">
        <v>1590</v>
      </c>
      <c r="E1013" s="245">
        <v>1</v>
      </c>
      <c r="F1013" s="241" t="s">
        <v>186</v>
      </c>
      <c r="G1013" s="246">
        <v>10</v>
      </c>
      <c r="H1013" s="245">
        <v>58</v>
      </c>
      <c r="I1013" s="241" t="s">
        <v>460</v>
      </c>
      <c r="J1013" s="242">
        <f>I1013/9.81</f>
        <v>240.06116207951069</v>
      </c>
      <c r="K1013" s="241" t="s">
        <v>128</v>
      </c>
      <c r="L1013" s="241"/>
      <c r="M1013" s="246"/>
      <c r="N1013" s="238"/>
      <c r="O1013" s="248"/>
      <c r="P1013" s="248"/>
      <c r="Q1013" s="248"/>
      <c r="R1013" s="238"/>
      <c r="S1013" s="246">
        <v>9.98</v>
      </c>
      <c r="T1013" s="241" t="s">
        <v>326</v>
      </c>
      <c r="U1013" s="238" t="s">
        <v>44</v>
      </c>
      <c r="V1013" s="238" t="s">
        <v>1595</v>
      </c>
      <c r="W1013" s="238"/>
      <c r="X1013" s="320"/>
      <c r="Y1013" s="431">
        <v>43971</v>
      </c>
      <c r="Z1013" s="416">
        <f t="shared" si="329"/>
        <v>44336</v>
      </c>
      <c r="AA1013" s="238"/>
      <c r="AB1013" s="246">
        <v>2.5</v>
      </c>
      <c r="AC1013" s="316">
        <f>(G1013+AB1013*2.5)*AG1013</f>
        <v>217.75</v>
      </c>
      <c r="AD1013" s="251">
        <v>300</v>
      </c>
      <c r="AE1013" s="252">
        <v>1120</v>
      </c>
      <c r="AF1013" s="254" t="s">
        <v>1596</v>
      </c>
      <c r="AG1013" s="254">
        <v>13.4</v>
      </c>
      <c r="AJ1013" s="255" t="str">
        <f t="shared" si="314"/>
        <v>HL1022</v>
      </c>
    </row>
    <row r="1014" spans="1:36" s="319" customFormat="1" ht="11.25" customHeight="1" thickBot="1" x14ac:dyDescent="0.25">
      <c r="A1014" s="1129">
        <v>1</v>
      </c>
      <c r="B1014" s="1113">
        <v>308694</v>
      </c>
      <c r="C1014" s="320"/>
      <c r="D1014" s="916" t="s">
        <v>1590</v>
      </c>
      <c r="E1014" s="245">
        <v>1</v>
      </c>
      <c r="F1014" s="241" t="s">
        <v>186</v>
      </c>
      <c r="G1014" s="246">
        <v>10</v>
      </c>
      <c r="H1014" s="245">
        <v>58</v>
      </c>
      <c r="I1014" s="241" t="s">
        <v>460</v>
      </c>
      <c r="J1014" s="242">
        <f>I1014/9.81</f>
        <v>240.06116207951069</v>
      </c>
      <c r="K1014" s="241" t="s">
        <v>128</v>
      </c>
      <c r="L1014" s="241"/>
      <c r="M1014" s="246"/>
      <c r="N1014" s="238"/>
      <c r="O1014" s="248"/>
      <c r="P1014" s="248"/>
      <c r="Q1014" s="248"/>
      <c r="R1014" s="238"/>
      <c r="S1014" s="246">
        <v>9.9700000000000006</v>
      </c>
      <c r="T1014" s="241" t="s">
        <v>326</v>
      </c>
      <c r="U1014" s="238" t="s">
        <v>44</v>
      </c>
      <c r="V1014" s="238" t="s">
        <v>1597</v>
      </c>
      <c r="W1014" s="238"/>
      <c r="X1014" s="320"/>
      <c r="Y1014" s="431">
        <v>43971</v>
      </c>
      <c r="Z1014" s="416">
        <f t="shared" si="329"/>
        <v>44336</v>
      </c>
      <c r="AA1014" s="238"/>
      <c r="AB1014" s="246">
        <v>2.5</v>
      </c>
      <c r="AC1014" s="316">
        <f>(G1014+AB1014*2.5)*AG1014</f>
        <v>217.75</v>
      </c>
      <c r="AD1014" s="251">
        <v>300</v>
      </c>
      <c r="AE1014" s="252">
        <v>1120</v>
      </c>
      <c r="AF1014" s="254" t="s">
        <v>1598</v>
      </c>
      <c r="AG1014" s="254">
        <v>13.4</v>
      </c>
      <c r="AJ1014" s="255" t="str">
        <f t="shared" si="314"/>
        <v>HL1023</v>
      </c>
    </row>
    <row r="1015" spans="1:36" s="147" customFormat="1" ht="11.25" customHeight="1" thickBot="1" x14ac:dyDescent="0.25">
      <c r="A1015" s="1129">
        <v>1</v>
      </c>
      <c r="B1015" s="1113">
        <v>308694</v>
      </c>
      <c r="C1015" s="266" t="s">
        <v>50</v>
      </c>
      <c r="D1015" s="892" t="s">
        <v>1590</v>
      </c>
      <c r="E1015" s="256">
        <f>SUM(E1011:E1014)</f>
        <v>4</v>
      </c>
      <c r="F1015" s="240" t="s">
        <v>186</v>
      </c>
      <c r="G1015" s="257">
        <v>10</v>
      </c>
      <c r="H1015" s="258">
        <v>58</v>
      </c>
      <c r="I1015" s="240" t="s">
        <v>460</v>
      </c>
      <c r="J1015" s="317">
        <f>I1015/9.81</f>
        <v>240.06116207951069</v>
      </c>
      <c r="K1015" s="240" t="s">
        <v>128</v>
      </c>
      <c r="L1015" s="240"/>
      <c r="M1015" s="257"/>
      <c r="N1015" s="239"/>
      <c r="O1015" s="259"/>
      <c r="P1015" s="259"/>
      <c r="Q1015" s="259"/>
      <c r="R1015" s="239"/>
      <c r="S1015" s="257">
        <f>(S1013+S1014+S1011+S1012)/E1015</f>
        <v>9.9825000000000017</v>
      </c>
      <c r="T1015" s="240" t="s">
        <v>326</v>
      </c>
      <c r="U1015" s="239" t="s">
        <v>44</v>
      </c>
      <c r="V1015" s="239" t="s">
        <v>1599</v>
      </c>
      <c r="W1015" s="239"/>
      <c r="X1015" s="237">
        <v>1349</v>
      </c>
      <c r="Y1015" s="431">
        <v>43971</v>
      </c>
      <c r="Z1015" s="416">
        <f t="shared" si="329"/>
        <v>44336</v>
      </c>
      <c r="AA1015" s="239"/>
      <c r="AB1015" s="257">
        <v>2.5</v>
      </c>
      <c r="AC1015" s="318"/>
      <c r="AD1015" s="261"/>
      <c r="AE1015" s="262"/>
      <c r="AF1015" s="263"/>
      <c r="AG1015" s="263"/>
      <c r="AJ1015" s="255" t="str">
        <f t="shared" si="314"/>
        <v>HL1020-1023</v>
      </c>
    </row>
    <row r="1016" spans="1:36" s="147" customFormat="1" ht="11.25" customHeight="1" thickBot="1" x14ac:dyDescent="0.25">
      <c r="A1016" s="1129"/>
      <c r="B1016" s="1112"/>
      <c r="C1016" s="320"/>
      <c r="D1016" s="905"/>
      <c r="E1016" s="324"/>
      <c r="F1016" s="241"/>
      <c r="G1016" s="246"/>
      <c r="H1016" s="245"/>
      <c r="I1016" s="241"/>
      <c r="J1016" s="242"/>
      <c r="K1016" s="241"/>
      <c r="L1016" s="241"/>
      <c r="M1016" s="246"/>
      <c r="N1016" s="238"/>
      <c r="O1016" s="248"/>
      <c r="P1016" s="248"/>
      <c r="Q1016" s="248"/>
      <c r="R1016" s="238"/>
      <c r="S1016" s="246"/>
      <c r="T1016" s="241"/>
      <c r="U1016" s="238"/>
      <c r="V1016" s="238"/>
      <c r="W1016" s="238"/>
      <c r="X1016" s="498"/>
      <c r="Y1016" s="431"/>
      <c r="Z1016" s="416" t="s">
        <v>38</v>
      </c>
      <c r="AA1016" s="238"/>
      <c r="AB1016" s="246"/>
      <c r="AC1016" s="316"/>
      <c r="AD1016" s="251"/>
      <c r="AE1016" s="252"/>
      <c r="AF1016" s="254"/>
      <c r="AG1016" s="254"/>
      <c r="AJ1016" s="255"/>
    </row>
    <row r="1017" spans="1:36" s="649" customFormat="1" ht="11.25" customHeight="1" thickBot="1" x14ac:dyDescent="0.35">
      <c r="A1017" s="1115">
        <v>1</v>
      </c>
      <c r="B1017" s="1122">
        <v>307199</v>
      </c>
      <c r="C1017" s="748"/>
      <c r="D1017" s="749" t="s">
        <v>1600</v>
      </c>
      <c r="E1017" s="750">
        <v>1</v>
      </c>
      <c r="F1017" s="749" t="s">
        <v>186</v>
      </c>
      <c r="G1017" s="751">
        <v>15.12</v>
      </c>
      <c r="H1017" s="750">
        <v>57</v>
      </c>
      <c r="I1017" s="749" t="s">
        <v>1601</v>
      </c>
      <c r="J1017" s="752">
        <f>I1017/9.81</f>
        <v>259.93883792048928</v>
      </c>
      <c r="K1017" s="749" t="s">
        <v>1379</v>
      </c>
      <c r="L1017" s="749"/>
      <c r="M1017" s="751"/>
      <c r="N1017" s="748"/>
      <c r="O1017" s="754"/>
      <c r="P1017" s="754"/>
      <c r="Q1017" s="754"/>
      <c r="R1017" s="748"/>
      <c r="S1017" s="751">
        <v>15.12</v>
      </c>
      <c r="T1017" s="749" t="s">
        <v>61</v>
      </c>
      <c r="U1017" s="748" t="s">
        <v>44</v>
      </c>
      <c r="V1017" s="748" t="s">
        <v>1602</v>
      </c>
      <c r="W1017" s="748"/>
      <c r="X1017" s="748"/>
      <c r="Y1017" s="643">
        <v>44405</v>
      </c>
      <c r="Z1017" s="643">
        <v>44588</v>
      </c>
      <c r="AA1017" s="643">
        <v>46414</v>
      </c>
      <c r="AB1017" s="751">
        <v>3</v>
      </c>
      <c r="AC1017" s="757">
        <f>(G1017+AB1017*2.5)*AG1017</f>
        <v>329.34719999999999</v>
      </c>
      <c r="AD1017" s="758">
        <v>300</v>
      </c>
      <c r="AE1017" s="759"/>
      <c r="AF1017" s="760" t="s">
        <v>1381</v>
      </c>
      <c r="AG1017" s="760">
        <v>14.56</v>
      </c>
      <c r="AJ1017" s="649" t="str">
        <f>CONCATENATE(U1017,AK1017,V1017)</f>
        <v>HL2090</v>
      </c>
    </row>
    <row r="1018" spans="1:36" s="649" customFormat="1" ht="11.25" customHeight="1" thickBot="1" x14ac:dyDescent="0.35">
      <c r="A1018" s="1115">
        <v>1</v>
      </c>
      <c r="B1018" s="1122">
        <v>307199</v>
      </c>
      <c r="C1018" s="761" t="s">
        <v>50</v>
      </c>
      <c r="D1018" s="892" t="s">
        <v>1600</v>
      </c>
      <c r="E1018" s="762">
        <v>1</v>
      </c>
      <c r="F1018" s="763" t="s">
        <v>186</v>
      </c>
      <c r="G1018" s="764">
        <f>SUM(G1017:G1017)/E1018</f>
        <v>15.12</v>
      </c>
      <c r="H1018" s="765">
        <v>57</v>
      </c>
      <c r="I1018" s="763" t="s">
        <v>1601</v>
      </c>
      <c r="J1018" s="766">
        <f>I1018/9.81</f>
        <v>259.93883792048928</v>
      </c>
      <c r="K1018" s="763" t="s">
        <v>1379</v>
      </c>
      <c r="L1018" s="763"/>
      <c r="M1018" s="764"/>
      <c r="N1018" s="761"/>
      <c r="O1018" s="768"/>
      <c r="P1018" s="768"/>
      <c r="Q1018" s="768"/>
      <c r="R1018" s="761"/>
      <c r="S1018" s="764">
        <v>15.12</v>
      </c>
      <c r="T1018" s="763" t="s">
        <v>61</v>
      </c>
      <c r="U1018" s="761" t="s">
        <v>44</v>
      </c>
      <c r="V1018" s="761" t="s">
        <v>1602</v>
      </c>
      <c r="W1018" s="761" t="s">
        <v>1603</v>
      </c>
      <c r="X1018" s="761" t="s">
        <v>1600</v>
      </c>
      <c r="Y1018" s="643">
        <v>44405</v>
      </c>
      <c r="Z1018" s="643">
        <v>44588</v>
      </c>
      <c r="AA1018" s="643">
        <v>46414</v>
      </c>
      <c r="AB1018" s="764">
        <v>3</v>
      </c>
      <c r="AC1018" s="769"/>
      <c r="AD1018" s="770"/>
      <c r="AE1018" s="771"/>
      <c r="AF1018" s="772"/>
      <c r="AG1018" s="772"/>
      <c r="AJ1018" s="649" t="str">
        <f>CONCATENATE(U1018,AK1018,V1018)</f>
        <v>HL2090</v>
      </c>
    </row>
    <row r="1019" spans="1:36" s="147" customFormat="1" ht="11.25" customHeight="1" thickBot="1" x14ac:dyDescent="0.25">
      <c r="A1019" s="1129"/>
      <c r="B1019" s="1004"/>
      <c r="C1019" s="320"/>
      <c r="D1019" s="905"/>
      <c r="E1019" s="324"/>
      <c r="F1019" s="241"/>
      <c r="G1019" s="246"/>
      <c r="H1019" s="245"/>
      <c r="I1019" s="241"/>
      <c r="J1019" s="242"/>
      <c r="K1019" s="241"/>
      <c r="L1019" s="241"/>
      <c r="M1019" s="246"/>
      <c r="N1019" s="238"/>
      <c r="O1019" s="248"/>
      <c r="P1019" s="248"/>
      <c r="Q1019" s="248"/>
      <c r="R1019" s="238"/>
      <c r="S1019" s="246"/>
      <c r="T1019" s="241"/>
      <c r="U1019" s="238"/>
      <c r="V1019" s="238"/>
      <c r="W1019" s="238"/>
      <c r="X1019" s="804"/>
      <c r="Y1019" s="431"/>
      <c r="Z1019" s="416" t="s">
        <v>38</v>
      </c>
      <c r="AA1019" s="238"/>
      <c r="AB1019" s="246"/>
      <c r="AC1019" s="316"/>
      <c r="AD1019" s="251"/>
      <c r="AE1019" s="252"/>
      <c r="AF1019" s="254"/>
      <c r="AG1019" s="254"/>
      <c r="AJ1019" s="255"/>
    </row>
    <row r="1020" spans="1:36" s="649" customFormat="1" ht="11.25" customHeight="1" thickBot="1" x14ac:dyDescent="0.35">
      <c r="A1020" s="1115">
        <v>1</v>
      </c>
      <c r="B1020" s="1122">
        <v>307865</v>
      </c>
      <c r="C1020" s="748"/>
      <c r="D1020" s="749" t="s">
        <v>204</v>
      </c>
      <c r="E1020" s="750">
        <v>1</v>
      </c>
      <c r="F1020" s="749" t="s">
        <v>186</v>
      </c>
      <c r="G1020" s="751">
        <v>15</v>
      </c>
      <c r="H1020" s="750">
        <v>57</v>
      </c>
      <c r="I1020" s="749" t="s">
        <v>1601</v>
      </c>
      <c r="J1020" s="752">
        <f>I1020/9.81</f>
        <v>259.93883792048928</v>
      </c>
      <c r="K1020" s="749" t="s">
        <v>1379</v>
      </c>
      <c r="L1020" s="749"/>
      <c r="M1020" s="751"/>
      <c r="N1020" s="748"/>
      <c r="O1020" s="754"/>
      <c r="P1020" s="754"/>
      <c r="Q1020" s="754"/>
      <c r="R1020" s="748"/>
      <c r="S1020" s="751">
        <v>15</v>
      </c>
      <c r="T1020" s="749" t="s">
        <v>61</v>
      </c>
      <c r="U1020" s="748" t="s">
        <v>44</v>
      </c>
      <c r="V1020" s="748" t="s">
        <v>1604</v>
      </c>
      <c r="W1020" s="748"/>
      <c r="X1020" s="748"/>
      <c r="Y1020" s="643">
        <v>44405</v>
      </c>
      <c r="Z1020" s="643">
        <v>44588</v>
      </c>
      <c r="AA1020" s="748"/>
      <c r="AB1020" s="751">
        <v>3</v>
      </c>
      <c r="AC1020" s="757">
        <f>(G1020+AB1020*2.5)*AG1020</f>
        <v>327.60000000000002</v>
      </c>
      <c r="AD1020" s="758">
        <v>300</v>
      </c>
      <c r="AE1020" s="759"/>
      <c r="AF1020" s="760" t="s">
        <v>1605</v>
      </c>
      <c r="AG1020" s="760">
        <v>14.56</v>
      </c>
      <c r="AJ1020" s="649" t="str">
        <f>CONCATENATE(U1020,AK1020,V1020)</f>
        <v>HL2085</v>
      </c>
    </row>
    <row r="1021" spans="1:36" s="649" customFormat="1" ht="11.25" customHeight="1" thickBot="1" x14ac:dyDescent="0.35">
      <c r="A1021" s="1115">
        <v>1</v>
      </c>
      <c r="B1021" s="1122">
        <v>307865</v>
      </c>
      <c r="C1021" s="761" t="s">
        <v>50</v>
      </c>
      <c r="D1021" s="892" t="s">
        <v>204</v>
      </c>
      <c r="E1021" s="762">
        <v>1</v>
      </c>
      <c r="F1021" s="763" t="s">
        <v>186</v>
      </c>
      <c r="G1021" s="764">
        <v>15</v>
      </c>
      <c r="H1021" s="765">
        <v>57</v>
      </c>
      <c r="I1021" s="763" t="s">
        <v>1601</v>
      </c>
      <c r="J1021" s="766">
        <f>I1021/9.81</f>
        <v>259.93883792048928</v>
      </c>
      <c r="K1021" s="763" t="s">
        <v>1379</v>
      </c>
      <c r="L1021" s="763"/>
      <c r="M1021" s="764"/>
      <c r="N1021" s="761"/>
      <c r="O1021" s="768"/>
      <c r="P1021" s="768"/>
      <c r="Q1021" s="768"/>
      <c r="R1021" s="761"/>
      <c r="S1021" s="764">
        <v>15</v>
      </c>
      <c r="T1021" s="763" t="s">
        <v>61</v>
      </c>
      <c r="U1021" s="761" t="s">
        <v>44</v>
      </c>
      <c r="V1021" s="761" t="s">
        <v>1604</v>
      </c>
      <c r="W1021" s="761" t="s">
        <v>1603</v>
      </c>
      <c r="X1021" s="761" t="s">
        <v>204</v>
      </c>
      <c r="Y1021" s="643">
        <v>44405</v>
      </c>
      <c r="Z1021" s="643">
        <v>44588</v>
      </c>
      <c r="AA1021" s="643">
        <v>46414</v>
      </c>
      <c r="AB1021" s="764">
        <v>3</v>
      </c>
      <c r="AC1021" s="769"/>
      <c r="AD1021" s="770"/>
      <c r="AE1021" s="771"/>
      <c r="AF1021" s="772"/>
      <c r="AG1021" s="772"/>
      <c r="AJ1021" s="649" t="str">
        <f>CONCATENATE(U1021,AK1021,V1021)</f>
        <v>HL2085</v>
      </c>
    </row>
    <row r="1022" spans="1:36" s="147" customFormat="1" ht="11.25" customHeight="1" thickBot="1" x14ac:dyDescent="0.25">
      <c r="A1022" s="1129"/>
      <c r="B1022" s="1112"/>
      <c r="C1022" s="320"/>
      <c r="D1022" s="905"/>
      <c r="E1022" s="324"/>
      <c r="F1022" s="241"/>
      <c r="G1022" s="246"/>
      <c r="H1022" s="245"/>
      <c r="I1022" s="241"/>
      <c r="J1022" s="242"/>
      <c r="K1022" s="241"/>
      <c r="L1022" s="241"/>
      <c r="M1022" s="246"/>
      <c r="N1022" s="238"/>
      <c r="O1022" s="248"/>
      <c r="P1022" s="248"/>
      <c r="Q1022" s="248"/>
      <c r="R1022" s="238"/>
      <c r="S1022" s="246"/>
      <c r="T1022" s="241"/>
      <c r="U1022" s="238"/>
      <c r="V1022" s="238"/>
      <c r="W1022" s="238"/>
      <c r="X1022" s="804"/>
      <c r="Y1022" s="431"/>
      <c r="Z1022" s="416" t="s">
        <v>38</v>
      </c>
      <c r="AA1022" s="238"/>
      <c r="AB1022" s="246"/>
      <c r="AC1022" s="316"/>
      <c r="AD1022" s="251"/>
      <c r="AE1022" s="252"/>
      <c r="AF1022" s="254"/>
      <c r="AG1022" s="254"/>
      <c r="AJ1022" s="255"/>
    </row>
    <row r="1023" spans="1:36" s="649" customFormat="1" ht="11.25" customHeight="1" thickBot="1" x14ac:dyDescent="0.35">
      <c r="A1023" s="1115">
        <v>1</v>
      </c>
      <c r="B1023" s="1122">
        <v>307878</v>
      </c>
      <c r="C1023" s="748"/>
      <c r="D1023" s="749" t="s">
        <v>206</v>
      </c>
      <c r="E1023" s="750">
        <v>1</v>
      </c>
      <c r="F1023" s="749" t="s">
        <v>186</v>
      </c>
      <c r="G1023" s="751">
        <v>13.86</v>
      </c>
      <c r="H1023" s="750">
        <v>57</v>
      </c>
      <c r="I1023" s="749" t="s">
        <v>1601</v>
      </c>
      <c r="J1023" s="752">
        <f>I1023/9.81</f>
        <v>259.93883792048928</v>
      </c>
      <c r="K1023" s="749" t="s">
        <v>1379</v>
      </c>
      <c r="L1023" s="749"/>
      <c r="M1023" s="751"/>
      <c r="N1023" s="748"/>
      <c r="O1023" s="754"/>
      <c r="P1023" s="754"/>
      <c r="Q1023" s="754"/>
      <c r="R1023" s="748"/>
      <c r="S1023" s="751">
        <v>13.86</v>
      </c>
      <c r="T1023" s="749" t="s">
        <v>61</v>
      </c>
      <c r="U1023" s="748" t="s">
        <v>44</v>
      </c>
      <c r="V1023" s="748" t="s">
        <v>1606</v>
      </c>
      <c r="W1023" s="748"/>
      <c r="X1023" s="748"/>
      <c r="Y1023" s="643">
        <v>44405</v>
      </c>
      <c r="Z1023" s="643">
        <v>44588</v>
      </c>
      <c r="AA1023" s="643">
        <v>46414</v>
      </c>
      <c r="AB1023" s="751">
        <v>3</v>
      </c>
      <c r="AC1023" s="757">
        <f>(G1023+AB1023*2.5)*AG1023</f>
        <v>307.584</v>
      </c>
      <c r="AD1023" s="758">
        <v>300</v>
      </c>
      <c r="AE1023" s="759"/>
      <c r="AF1023" s="760" t="s">
        <v>1607</v>
      </c>
      <c r="AG1023" s="760">
        <v>14.4</v>
      </c>
      <c r="AJ1023" s="649" t="str">
        <f>CONCATENATE(U1023,AK1023,V1023)</f>
        <v>HL2086</v>
      </c>
    </row>
    <row r="1024" spans="1:36" s="649" customFormat="1" ht="11.25" customHeight="1" thickBot="1" x14ac:dyDescent="0.35">
      <c r="A1024" s="1115">
        <v>1</v>
      </c>
      <c r="B1024" s="1122">
        <v>307878</v>
      </c>
      <c r="C1024" s="761" t="s">
        <v>50</v>
      </c>
      <c r="D1024" s="892" t="s">
        <v>206</v>
      </c>
      <c r="E1024" s="762">
        <v>1</v>
      </c>
      <c r="F1024" s="763" t="s">
        <v>186</v>
      </c>
      <c r="G1024" s="764">
        <v>13.86</v>
      </c>
      <c r="H1024" s="765">
        <v>57</v>
      </c>
      <c r="I1024" s="763" t="s">
        <v>1601</v>
      </c>
      <c r="J1024" s="766">
        <f>I1024/9.81</f>
        <v>259.93883792048928</v>
      </c>
      <c r="K1024" s="763" t="s">
        <v>1379</v>
      </c>
      <c r="L1024" s="763"/>
      <c r="M1024" s="764"/>
      <c r="N1024" s="761"/>
      <c r="O1024" s="768"/>
      <c r="P1024" s="768"/>
      <c r="Q1024" s="768"/>
      <c r="R1024" s="761"/>
      <c r="S1024" s="764">
        <v>13.86</v>
      </c>
      <c r="T1024" s="763" t="s">
        <v>61</v>
      </c>
      <c r="U1024" s="761" t="s">
        <v>44</v>
      </c>
      <c r="V1024" s="761" t="s">
        <v>1606</v>
      </c>
      <c r="W1024" s="761" t="s">
        <v>1603</v>
      </c>
      <c r="X1024" s="761" t="s">
        <v>206</v>
      </c>
      <c r="Y1024" s="643">
        <v>44405</v>
      </c>
      <c r="Z1024" s="643">
        <v>44588</v>
      </c>
      <c r="AA1024" s="643">
        <v>46414</v>
      </c>
      <c r="AB1024" s="764">
        <v>3</v>
      </c>
      <c r="AC1024" s="769"/>
      <c r="AD1024" s="770"/>
      <c r="AE1024" s="771"/>
      <c r="AF1024" s="772"/>
      <c r="AG1024" s="772"/>
      <c r="AJ1024" s="649" t="str">
        <f>CONCATENATE(U1024,AK1024,V1024)</f>
        <v>HL2086</v>
      </c>
    </row>
    <row r="1025" spans="1:36" s="147" customFormat="1" ht="11.25" customHeight="1" thickBot="1" x14ac:dyDescent="0.25">
      <c r="A1025" s="1129"/>
      <c r="B1025" s="1112"/>
      <c r="C1025" s="320"/>
      <c r="D1025" s="905"/>
      <c r="E1025" s="324"/>
      <c r="F1025" s="241"/>
      <c r="G1025" s="246"/>
      <c r="H1025" s="245"/>
      <c r="I1025" s="241"/>
      <c r="J1025" s="242"/>
      <c r="K1025" s="241"/>
      <c r="L1025" s="241"/>
      <c r="M1025" s="246"/>
      <c r="N1025" s="238"/>
      <c r="O1025" s="248"/>
      <c r="P1025" s="248"/>
      <c r="Q1025" s="248"/>
      <c r="R1025" s="238"/>
      <c r="S1025" s="246"/>
      <c r="T1025" s="241"/>
      <c r="U1025" s="238"/>
      <c r="V1025" s="238"/>
      <c r="W1025" s="238"/>
      <c r="X1025" s="804"/>
      <c r="Y1025" s="431"/>
      <c r="Z1025" s="416" t="s">
        <v>38</v>
      </c>
      <c r="AA1025" s="238"/>
      <c r="AB1025" s="246"/>
      <c r="AC1025" s="316"/>
      <c r="AD1025" s="251"/>
      <c r="AE1025" s="252"/>
      <c r="AF1025" s="254"/>
      <c r="AG1025" s="254"/>
      <c r="AJ1025" s="255"/>
    </row>
    <row r="1026" spans="1:36" s="649" customFormat="1" ht="11.25" customHeight="1" thickBot="1" x14ac:dyDescent="0.35">
      <c r="A1026" s="1115">
        <v>1</v>
      </c>
      <c r="B1026" s="1122">
        <v>307177</v>
      </c>
      <c r="C1026" s="748"/>
      <c r="D1026" s="749" t="s">
        <v>1608</v>
      </c>
      <c r="E1026" s="750">
        <v>1</v>
      </c>
      <c r="F1026" s="749" t="s">
        <v>186</v>
      </c>
      <c r="G1026" s="751">
        <v>13.2</v>
      </c>
      <c r="H1026" s="750">
        <v>57</v>
      </c>
      <c r="I1026" s="749" t="s">
        <v>1601</v>
      </c>
      <c r="J1026" s="752">
        <f>I1026/9.81</f>
        <v>259.93883792048928</v>
      </c>
      <c r="K1026" s="749" t="s">
        <v>1379</v>
      </c>
      <c r="L1026" s="749"/>
      <c r="M1026" s="751"/>
      <c r="N1026" s="748"/>
      <c r="O1026" s="754"/>
      <c r="P1026" s="754"/>
      <c r="Q1026" s="754"/>
      <c r="R1026" s="748"/>
      <c r="S1026" s="751">
        <v>13.2</v>
      </c>
      <c r="T1026" s="749" t="s">
        <v>61</v>
      </c>
      <c r="U1026" s="748" t="s">
        <v>44</v>
      </c>
      <c r="V1026" s="748" t="s">
        <v>1609</v>
      </c>
      <c r="W1026" s="748"/>
      <c r="X1026" s="748"/>
      <c r="Y1026" s="643">
        <v>44405</v>
      </c>
      <c r="Z1026" s="644" t="s">
        <v>1610</v>
      </c>
      <c r="AA1026" s="644" t="s">
        <v>1611</v>
      </c>
      <c r="AB1026" s="751">
        <v>3</v>
      </c>
      <c r="AC1026" s="757">
        <f>(G1026+AB1026*2.5)*AG1026</f>
        <v>301.392</v>
      </c>
      <c r="AD1026" s="758">
        <v>300</v>
      </c>
      <c r="AE1026" s="759"/>
      <c r="AF1026" s="760" t="s">
        <v>1612</v>
      </c>
      <c r="AG1026" s="760">
        <v>14.56</v>
      </c>
      <c r="AJ1026" s="649" t="str">
        <f>CONCATENATE(U1026,AK1026,V1026)</f>
        <v>HL2088</v>
      </c>
    </row>
    <row r="1027" spans="1:36" s="649" customFormat="1" ht="11.25" customHeight="1" thickBot="1" x14ac:dyDescent="0.35">
      <c r="A1027" s="1115">
        <v>1</v>
      </c>
      <c r="B1027" s="1122">
        <v>307177</v>
      </c>
      <c r="C1027" s="761" t="s">
        <v>50</v>
      </c>
      <c r="D1027" s="892" t="s">
        <v>1608</v>
      </c>
      <c r="E1027" s="762">
        <v>1</v>
      </c>
      <c r="F1027" s="763" t="s">
        <v>186</v>
      </c>
      <c r="G1027" s="764">
        <v>13.2</v>
      </c>
      <c r="H1027" s="765">
        <v>57</v>
      </c>
      <c r="I1027" s="763" t="s">
        <v>1601</v>
      </c>
      <c r="J1027" s="766">
        <f>I1027/9.81</f>
        <v>259.93883792048928</v>
      </c>
      <c r="K1027" s="763" t="s">
        <v>1379</v>
      </c>
      <c r="L1027" s="763"/>
      <c r="M1027" s="764"/>
      <c r="N1027" s="761"/>
      <c r="O1027" s="768"/>
      <c r="P1027" s="768"/>
      <c r="Q1027" s="768"/>
      <c r="R1027" s="761"/>
      <c r="S1027" s="764">
        <v>13.2</v>
      </c>
      <c r="T1027" s="763" t="s">
        <v>61</v>
      </c>
      <c r="U1027" s="761" t="s">
        <v>44</v>
      </c>
      <c r="V1027" s="761" t="s">
        <v>1609</v>
      </c>
      <c r="W1027" s="761" t="s">
        <v>1603</v>
      </c>
      <c r="X1027" s="761" t="s">
        <v>1608</v>
      </c>
      <c r="Y1027" s="643">
        <v>44405</v>
      </c>
      <c r="Z1027" s="643">
        <v>44588</v>
      </c>
      <c r="AA1027" s="643">
        <v>46414</v>
      </c>
      <c r="AB1027" s="764">
        <v>3</v>
      </c>
      <c r="AC1027" s="769"/>
      <c r="AD1027" s="770"/>
      <c r="AE1027" s="771"/>
      <c r="AF1027" s="772"/>
      <c r="AG1027" s="772"/>
      <c r="AJ1027" s="649" t="str">
        <f>CONCATENATE(U1027,AK1027,V1027)</f>
        <v>HL2088</v>
      </c>
    </row>
    <row r="1028" spans="1:36" s="147" customFormat="1" ht="11.25" customHeight="1" thickBot="1" x14ac:dyDescent="0.25">
      <c r="A1028" s="1129"/>
      <c r="B1028" s="1112"/>
      <c r="C1028" s="320"/>
      <c r="D1028" s="905"/>
      <c r="E1028" s="245"/>
      <c r="F1028" s="241"/>
      <c r="G1028" s="246"/>
      <c r="H1028" s="245"/>
      <c r="I1028" s="241"/>
      <c r="J1028" s="242"/>
      <c r="K1028" s="241"/>
      <c r="L1028" s="241"/>
      <c r="M1028" s="246"/>
      <c r="N1028" s="238"/>
      <c r="O1028" s="248"/>
      <c r="P1028" s="248"/>
      <c r="Q1028" s="248"/>
      <c r="R1028" s="238"/>
      <c r="S1028" s="246"/>
      <c r="T1028" s="241"/>
      <c r="U1028" s="238"/>
      <c r="V1028" s="238"/>
      <c r="W1028" s="238"/>
      <c r="X1028" s="803"/>
      <c r="Y1028" s="496" t="s">
        <v>38</v>
      </c>
      <c r="Z1028" s="635" t="s">
        <v>38</v>
      </c>
      <c r="AA1028" s="238"/>
      <c r="AB1028" s="246"/>
      <c r="AC1028" s="316"/>
      <c r="AD1028" s="251"/>
      <c r="AE1028" s="252"/>
      <c r="AF1028" s="245"/>
      <c r="AG1028" s="245"/>
      <c r="AJ1028" s="255" t="str">
        <f t="shared" ref="AJ1028" si="330">CONCATENATE(U1028,AK1028,V1028)</f>
        <v/>
      </c>
    </row>
    <row r="1029" spans="1:36" s="649" customFormat="1" ht="11.25" customHeight="1" thickBot="1" x14ac:dyDescent="0.35">
      <c r="A1029" s="1115">
        <v>1</v>
      </c>
      <c r="B1029" s="1122">
        <v>307179</v>
      </c>
      <c r="C1029" s="748"/>
      <c r="D1029" s="749" t="s">
        <v>1613</v>
      </c>
      <c r="E1029" s="750">
        <v>1</v>
      </c>
      <c r="F1029" s="749" t="s">
        <v>186</v>
      </c>
      <c r="G1029" s="751">
        <v>12.98</v>
      </c>
      <c r="H1029" s="750">
        <v>57</v>
      </c>
      <c r="I1029" s="749" t="s">
        <v>1601</v>
      </c>
      <c r="J1029" s="752">
        <f>I1029/9.81</f>
        <v>259.93883792048928</v>
      </c>
      <c r="K1029" s="749" t="s">
        <v>1379</v>
      </c>
      <c r="L1029" s="749"/>
      <c r="M1029" s="751"/>
      <c r="N1029" s="748"/>
      <c r="O1029" s="754"/>
      <c r="P1029" s="754"/>
      <c r="Q1029" s="754"/>
      <c r="R1029" s="748"/>
      <c r="S1029" s="751">
        <v>12.98</v>
      </c>
      <c r="T1029" s="749" t="s">
        <v>61</v>
      </c>
      <c r="U1029" s="748" t="s">
        <v>44</v>
      </c>
      <c r="V1029" s="748" t="s">
        <v>1614</v>
      </c>
      <c r="W1029" s="748"/>
      <c r="X1029" s="748"/>
      <c r="Y1029" s="643">
        <v>44405</v>
      </c>
      <c r="Z1029" s="643">
        <v>44588</v>
      </c>
      <c r="AA1029" s="643">
        <v>46414</v>
      </c>
      <c r="AB1029" s="751">
        <v>3</v>
      </c>
      <c r="AC1029" s="757">
        <f>(G1029+AB1029*2.5)*AG1029</f>
        <v>298.18880000000001</v>
      </c>
      <c r="AD1029" s="758">
        <v>300</v>
      </c>
      <c r="AE1029" s="759"/>
      <c r="AF1029" s="760" t="s">
        <v>1615</v>
      </c>
      <c r="AG1029" s="760">
        <v>14.56</v>
      </c>
      <c r="AJ1029" s="649" t="str">
        <f>CONCATENATE(U1029,AK1029,V1029)</f>
        <v>HL2089</v>
      </c>
    </row>
    <row r="1030" spans="1:36" s="649" customFormat="1" ht="11.25" customHeight="1" thickBot="1" x14ac:dyDescent="0.35">
      <c r="A1030" s="1115">
        <v>1</v>
      </c>
      <c r="B1030" s="1122">
        <v>307179</v>
      </c>
      <c r="C1030" s="761" t="s">
        <v>50</v>
      </c>
      <c r="D1030" s="892" t="s">
        <v>1613</v>
      </c>
      <c r="E1030" s="762">
        <v>1</v>
      </c>
      <c r="F1030" s="763" t="s">
        <v>186</v>
      </c>
      <c r="G1030" s="764">
        <v>12.98</v>
      </c>
      <c r="H1030" s="765">
        <v>57</v>
      </c>
      <c r="I1030" s="763" t="s">
        <v>1601</v>
      </c>
      <c r="J1030" s="766">
        <f>I1030/9.81</f>
        <v>259.93883792048928</v>
      </c>
      <c r="K1030" s="763" t="s">
        <v>1379</v>
      </c>
      <c r="L1030" s="763"/>
      <c r="M1030" s="764"/>
      <c r="N1030" s="761"/>
      <c r="O1030" s="768"/>
      <c r="P1030" s="768"/>
      <c r="Q1030" s="768"/>
      <c r="R1030" s="761"/>
      <c r="S1030" s="764">
        <v>12.98</v>
      </c>
      <c r="T1030" s="763" t="s">
        <v>61</v>
      </c>
      <c r="U1030" s="761" t="s">
        <v>44</v>
      </c>
      <c r="V1030" s="761" t="s">
        <v>1614</v>
      </c>
      <c r="W1030" s="761" t="s">
        <v>1603</v>
      </c>
      <c r="X1030" s="761" t="s">
        <v>1613</v>
      </c>
      <c r="Y1030" s="643">
        <v>44405</v>
      </c>
      <c r="Z1030" s="643">
        <v>44588</v>
      </c>
      <c r="AA1030" s="643">
        <v>46414</v>
      </c>
      <c r="AB1030" s="764">
        <v>3</v>
      </c>
      <c r="AC1030" s="769"/>
      <c r="AD1030" s="770"/>
      <c r="AE1030" s="771"/>
      <c r="AF1030" s="772"/>
      <c r="AG1030" s="772"/>
      <c r="AJ1030" s="649" t="str">
        <f>CONCATENATE(U1030,AK1030,V1030)</f>
        <v>HL2089</v>
      </c>
    </row>
    <row r="1031" spans="1:36" s="147" customFormat="1" ht="11.25" customHeight="1" thickBot="1" x14ac:dyDescent="0.25">
      <c r="A1031" s="1129"/>
      <c r="B1031" s="1004"/>
      <c r="C1031" s="320"/>
      <c r="D1031" s="905"/>
      <c r="E1031" s="245"/>
      <c r="F1031" s="241"/>
      <c r="G1031" s="246"/>
      <c r="H1031" s="245"/>
      <c r="I1031" s="241"/>
      <c r="J1031" s="242"/>
      <c r="K1031" s="241"/>
      <c r="L1031" s="241"/>
      <c r="M1031" s="246"/>
      <c r="N1031" s="238"/>
      <c r="O1031" s="248"/>
      <c r="P1031" s="248"/>
      <c r="Q1031" s="248"/>
      <c r="R1031" s="238"/>
      <c r="S1031" s="246"/>
      <c r="T1031" s="241"/>
      <c r="U1031" s="238"/>
      <c r="V1031" s="238"/>
      <c r="W1031" s="238"/>
      <c r="X1031" s="272"/>
      <c r="Y1031" s="496" t="s">
        <v>38</v>
      </c>
      <c r="Z1031" s="635" t="s">
        <v>38</v>
      </c>
      <c r="AA1031" s="238"/>
      <c r="AB1031" s="246"/>
      <c r="AC1031" s="316"/>
      <c r="AD1031" s="251"/>
      <c r="AE1031" s="252"/>
      <c r="AF1031" s="245"/>
      <c r="AG1031" s="245"/>
      <c r="AJ1031" s="255" t="str">
        <f t="shared" ref="AJ1031" si="331">CONCATENATE(U1031,AK1031,V1031)</f>
        <v/>
      </c>
    </row>
    <row r="1032" spans="1:36" s="147" customFormat="1" ht="11.25" customHeight="1" thickBot="1" x14ac:dyDescent="0.25">
      <c r="A1032" s="1129"/>
      <c r="B1032" s="1004"/>
      <c r="C1032" s="320"/>
      <c r="D1032" s="905"/>
      <c r="E1032" s="324"/>
      <c r="F1032" s="241"/>
      <c r="G1032" s="246"/>
      <c r="H1032" s="245"/>
      <c r="I1032" s="241"/>
      <c r="J1032" s="242"/>
      <c r="K1032" s="241"/>
      <c r="L1032" s="241"/>
      <c r="M1032" s="246"/>
      <c r="N1032" s="238"/>
      <c r="O1032" s="248"/>
      <c r="P1032" s="248"/>
      <c r="Q1032" s="248"/>
      <c r="R1032" s="238"/>
      <c r="S1032" s="246"/>
      <c r="T1032" s="241"/>
      <c r="U1032" s="238"/>
      <c r="V1032" s="238"/>
      <c r="W1032" s="238"/>
      <c r="X1032" s="272"/>
      <c r="Y1032" s="415"/>
      <c r="Z1032" s="416" t="s">
        <v>38</v>
      </c>
      <c r="AA1032" s="238"/>
      <c r="AB1032" s="246"/>
      <c r="AC1032" s="316"/>
      <c r="AD1032" s="251"/>
      <c r="AE1032" s="252"/>
      <c r="AF1032" s="254"/>
      <c r="AG1032" s="254"/>
      <c r="AJ1032" s="255" t="str">
        <f t="shared" si="314"/>
        <v/>
      </c>
    </row>
    <row r="1033" spans="1:36" s="319" customFormat="1" ht="11.25" customHeight="1" thickBot="1" x14ac:dyDescent="0.25">
      <c r="A1033" s="1129">
        <v>1</v>
      </c>
      <c r="B1033" s="1113">
        <v>308118</v>
      </c>
      <c r="C1033" s="320"/>
      <c r="D1033" s="916" t="s">
        <v>1616</v>
      </c>
      <c r="E1033" s="245">
        <v>1</v>
      </c>
      <c r="F1033" s="241" t="s">
        <v>186</v>
      </c>
      <c r="G1033" s="246">
        <v>10</v>
      </c>
      <c r="H1033" s="245">
        <v>56</v>
      </c>
      <c r="I1033" s="241" t="s">
        <v>983</v>
      </c>
      <c r="J1033" s="242">
        <f>I1033/9.81</f>
        <v>250.05096839959225</v>
      </c>
      <c r="K1033" s="241" t="s">
        <v>128</v>
      </c>
      <c r="L1033" s="241"/>
      <c r="M1033" s="246"/>
      <c r="N1033" s="238"/>
      <c r="O1033" s="248"/>
      <c r="P1033" s="248"/>
      <c r="Q1033" s="248"/>
      <c r="R1033" s="238"/>
      <c r="S1033" s="246">
        <v>10.01</v>
      </c>
      <c r="T1033" s="241" t="s">
        <v>811</v>
      </c>
      <c r="U1033" s="238" t="s">
        <v>44</v>
      </c>
      <c r="V1033" s="238" t="s">
        <v>1617</v>
      </c>
      <c r="W1033" s="238"/>
      <c r="X1033" s="320"/>
      <c r="Y1033" s="415">
        <v>42438</v>
      </c>
      <c r="Z1033" s="416">
        <f>Y1033+365</f>
        <v>42803</v>
      </c>
      <c r="AA1033" s="238"/>
      <c r="AB1033" s="246">
        <v>2</v>
      </c>
      <c r="AC1033" s="316">
        <f>(G1033+AB1033*2.5)*AG1033</f>
        <v>187.5</v>
      </c>
      <c r="AD1033" s="251">
        <v>250</v>
      </c>
      <c r="AE1033" s="177">
        <v>748.5</v>
      </c>
      <c r="AF1033" s="254" t="s">
        <v>1618</v>
      </c>
      <c r="AG1033" s="254">
        <v>12.5</v>
      </c>
      <c r="AJ1033" s="255" t="str">
        <f t="shared" si="314"/>
        <v>HL1249</v>
      </c>
    </row>
    <row r="1034" spans="1:36" s="319" customFormat="1" ht="11.25" customHeight="1" thickBot="1" x14ac:dyDescent="0.25">
      <c r="A1034" s="1129">
        <v>1</v>
      </c>
      <c r="B1034" s="1113">
        <v>308118</v>
      </c>
      <c r="C1034" s="320"/>
      <c r="D1034" s="916" t="s">
        <v>1616</v>
      </c>
      <c r="E1034" s="245">
        <v>1</v>
      </c>
      <c r="F1034" s="241" t="s">
        <v>186</v>
      </c>
      <c r="G1034" s="246">
        <v>10</v>
      </c>
      <c r="H1034" s="245">
        <v>56</v>
      </c>
      <c r="I1034" s="241" t="s">
        <v>983</v>
      </c>
      <c r="J1034" s="242">
        <f>I1034/9.81</f>
        <v>250.05096839959225</v>
      </c>
      <c r="K1034" s="241" t="s">
        <v>128</v>
      </c>
      <c r="L1034" s="241"/>
      <c r="M1034" s="246"/>
      <c r="N1034" s="238"/>
      <c r="O1034" s="248"/>
      <c r="P1034" s="248"/>
      <c r="Q1034" s="248"/>
      <c r="R1034" s="238"/>
      <c r="S1034" s="246">
        <v>9.9600000000000009</v>
      </c>
      <c r="T1034" s="241" t="s">
        <v>811</v>
      </c>
      <c r="U1034" s="238" t="s">
        <v>44</v>
      </c>
      <c r="V1034" s="238" t="s">
        <v>1619</v>
      </c>
      <c r="W1034" s="238"/>
      <c r="X1034" s="320"/>
      <c r="Y1034" s="415">
        <v>42438</v>
      </c>
      <c r="Z1034" s="416">
        <f>Y1034+365</f>
        <v>42803</v>
      </c>
      <c r="AA1034" s="238"/>
      <c r="AB1034" s="246">
        <v>2</v>
      </c>
      <c r="AC1034" s="316">
        <f>(G1034+AB1034*2.5)*AG1034</f>
        <v>187.5</v>
      </c>
      <c r="AD1034" s="251">
        <v>250</v>
      </c>
      <c r="AE1034" s="177">
        <v>748.5</v>
      </c>
      <c r="AF1034" s="254" t="s">
        <v>1620</v>
      </c>
      <c r="AG1034" s="254">
        <v>12.5</v>
      </c>
      <c r="AJ1034" s="255" t="str">
        <f t="shared" si="314"/>
        <v>HL1250</v>
      </c>
    </row>
    <row r="1035" spans="1:36" s="319" customFormat="1" ht="11.25" customHeight="1" thickBot="1" x14ac:dyDescent="0.25">
      <c r="A1035" s="1129">
        <v>1</v>
      </c>
      <c r="B1035" s="1113">
        <v>308118</v>
      </c>
      <c r="C1035" s="320"/>
      <c r="D1035" s="916" t="s">
        <v>1616</v>
      </c>
      <c r="E1035" s="245">
        <v>1</v>
      </c>
      <c r="F1035" s="241" t="s">
        <v>186</v>
      </c>
      <c r="G1035" s="246">
        <v>10</v>
      </c>
      <c r="H1035" s="245">
        <v>56</v>
      </c>
      <c r="I1035" s="241" t="s">
        <v>983</v>
      </c>
      <c r="J1035" s="242">
        <f>I1035/9.81</f>
        <v>250.05096839959225</v>
      </c>
      <c r="K1035" s="241" t="s">
        <v>128</v>
      </c>
      <c r="L1035" s="241"/>
      <c r="M1035" s="246"/>
      <c r="N1035" s="238"/>
      <c r="O1035" s="248"/>
      <c r="P1035" s="248"/>
      <c r="Q1035" s="248"/>
      <c r="R1035" s="238"/>
      <c r="S1035" s="246">
        <v>9.9700000000000006</v>
      </c>
      <c r="T1035" s="241" t="s">
        <v>811</v>
      </c>
      <c r="U1035" s="238" t="s">
        <v>44</v>
      </c>
      <c r="V1035" s="238" t="s">
        <v>1621</v>
      </c>
      <c r="W1035" s="238"/>
      <c r="X1035" s="320"/>
      <c r="Y1035" s="415">
        <v>42438</v>
      </c>
      <c r="Z1035" s="416">
        <f>Y1035+365</f>
        <v>42803</v>
      </c>
      <c r="AA1035" s="238"/>
      <c r="AB1035" s="246">
        <v>2</v>
      </c>
      <c r="AC1035" s="316">
        <f>(G1035+AB1035*2.5)*AG1035</f>
        <v>187.5</v>
      </c>
      <c r="AD1035" s="251">
        <v>250</v>
      </c>
      <c r="AE1035" s="177">
        <v>748.5</v>
      </c>
      <c r="AF1035" s="254" t="s">
        <v>1622</v>
      </c>
      <c r="AG1035" s="254">
        <v>12.5</v>
      </c>
      <c r="AJ1035" s="255" t="str">
        <f t="shared" si="314"/>
        <v>HL1251</v>
      </c>
    </row>
    <row r="1036" spans="1:36" s="319" customFormat="1" ht="11.25" customHeight="1" thickBot="1" x14ac:dyDescent="0.25">
      <c r="A1036" s="1129">
        <v>1</v>
      </c>
      <c r="B1036" s="1113">
        <v>308118</v>
      </c>
      <c r="C1036" s="320"/>
      <c r="D1036" s="916" t="s">
        <v>1616</v>
      </c>
      <c r="E1036" s="245">
        <v>1</v>
      </c>
      <c r="F1036" s="241" t="s">
        <v>186</v>
      </c>
      <c r="G1036" s="246">
        <v>10</v>
      </c>
      <c r="H1036" s="245">
        <v>56</v>
      </c>
      <c r="I1036" s="241" t="s">
        <v>983</v>
      </c>
      <c r="J1036" s="242">
        <f>I1036/9.81</f>
        <v>250.05096839959225</v>
      </c>
      <c r="K1036" s="241" t="s">
        <v>128</v>
      </c>
      <c r="L1036" s="241"/>
      <c r="M1036" s="246"/>
      <c r="N1036" s="238"/>
      <c r="O1036" s="248"/>
      <c r="P1036" s="248"/>
      <c r="Q1036" s="248"/>
      <c r="R1036" s="238"/>
      <c r="S1036" s="246">
        <v>9.9499999999999993</v>
      </c>
      <c r="T1036" s="241" t="s">
        <v>811</v>
      </c>
      <c r="U1036" s="238" t="s">
        <v>44</v>
      </c>
      <c r="V1036" s="238" t="s">
        <v>1623</v>
      </c>
      <c r="W1036" s="238"/>
      <c r="X1036" s="320"/>
      <c r="Y1036" s="415">
        <v>42438</v>
      </c>
      <c r="Z1036" s="416">
        <f>Y1036+365</f>
        <v>42803</v>
      </c>
      <c r="AA1036" s="238"/>
      <c r="AB1036" s="246">
        <v>2</v>
      </c>
      <c r="AC1036" s="316">
        <f>(G1036+AB1036*2.5)*AG1036</f>
        <v>187.5</v>
      </c>
      <c r="AD1036" s="251">
        <v>250</v>
      </c>
      <c r="AE1036" s="177">
        <v>748.5</v>
      </c>
      <c r="AF1036" s="254" t="s">
        <v>1624</v>
      </c>
      <c r="AG1036" s="254">
        <v>12.5</v>
      </c>
      <c r="AJ1036" s="255" t="str">
        <f t="shared" si="314"/>
        <v>HL1252</v>
      </c>
    </row>
    <row r="1037" spans="1:36" s="147" customFormat="1" ht="11.25" customHeight="1" thickBot="1" x14ac:dyDescent="0.25">
      <c r="A1037" s="1129">
        <v>1</v>
      </c>
      <c r="B1037" s="1113">
        <v>308118</v>
      </c>
      <c r="C1037" s="266" t="s">
        <v>50</v>
      </c>
      <c r="D1037" s="892" t="s">
        <v>1616</v>
      </c>
      <c r="E1037" s="256">
        <f>SUM(E1033:E1036)</f>
        <v>4</v>
      </c>
      <c r="F1037" s="240" t="s">
        <v>186</v>
      </c>
      <c r="G1037" s="257">
        <v>10</v>
      </c>
      <c r="H1037" s="258">
        <v>56</v>
      </c>
      <c r="I1037" s="240" t="s">
        <v>983</v>
      </c>
      <c r="J1037" s="317">
        <f>I1037/9.81</f>
        <v>250.05096839959225</v>
      </c>
      <c r="K1037" s="240" t="s">
        <v>128</v>
      </c>
      <c r="L1037" s="240"/>
      <c r="M1037" s="257"/>
      <c r="N1037" s="239"/>
      <c r="O1037" s="259"/>
      <c r="P1037" s="259"/>
      <c r="Q1037" s="259"/>
      <c r="R1037" s="239"/>
      <c r="S1037" s="257">
        <f>(S1035+S1036+S1033+S1034)/E1037</f>
        <v>9.9725000000000001</v>
      </c>
      <c r="T1037" s="240" t="s">
        <v>811</v>
      </c>
      <c r="U1037" s="239" t="s">
        <v>44</v>
      </c>
      <c r="V1037" s="239" t="s">
        <v>1625</v>
      </c>
      <c r="W1037" s="239"/>
      <c r="X1037" s="237" t="s">
        <v>1616</v>
      </c>
      <c r="Y1037" s="415">
        <v>42438</v>
      </c>
      <c r="Z1037" s="416">
        <f>Y1037+365</f>
        <v>42803</v>
      </c>
      <c r="AA1037" s="239"/>
      <c r="AB1037" s="257">
        <v>2</v>
      </c>
      <c r="AC1037" s="318"/>
      <c r="AD1037" s="261"/>
      <c r="AE1037" s="262"/>
      <c r="AF1037" s="263"/>
      <c r="AG1037" s="263"/>
      <c r="AJ1037" s="255" t="str">
        <f t="shared" si="314"/>
        <v>HL1249-1252</v>
      </c>
    </row>
    <row r="1038" spans="1:36" s="147" customFormat="1" ht="11.25" customHeight="1" thickBot="1" x14ac:dyDescent="0.25">
      <c r="A1038" s="1129"/>
      <c r="B1038" s="1004"/>
      <c r="C1038" s="320"/>
      <c r="D1038" s="905"/>
      <c r="E1038" s="324"/>
      <c r="F1038" s="241"/>
      <c r="G1038" s="246"/>
      <c r="H1038" s="245"/>
      <c r="I1038" s="241"/>
      <c r="J1038" s="242"/>
      <c r="K1038" s="241"/>
      <c r="L1038" s="241"/>
      <c r="M1038" s="246"/>
      <c r="N1038" s="238"/>
      <c r="O1038" s="248"/>
      <c r="P1038" s="248"/>
      <c r="Q1038" s="248"/>
      <c r="R1038" s="238"/>
      <c r="S1038" s="246"/>
      <c r="T1038" s="241"/>
      <c r="U1038" s="238"/>
      <c r="V1038" s="238"/>
      <c r="W1038" s="238"/>
      <c r="X1038" s="272"/>
      <c r="Y1038" s="415"/>
      <c r="Z1038" s="416" t="s">
        <v>38</v>
      </c>
      <c r="AA1038" s="238"/>
      <c r="AB1038" s="246"/>
      <c r="AC1038" s="316"/>
      <c r="AD1038" s="251"/>
      <c r="AE1038" s="252"/>
      <c r="AF1038" s="254"/>
      <c r="AG1038" s="254"/>
      <c r="AJ1038" s="255" t="str">
        <f t="shared" si="314"/>
        <v/>
      </c>
    </row>
    <row r="1039" spans="1:36" s="178" customFormat="1" ht="11.25" customHeight="1" thickBot="1" x14ac:dyDescent="0.25">
      <c r="A1039" s="1115">
        <v>1</v>
      </c>
      <c r="B1039" s="1044">
        <v>292887</v>
      </c>
      <c r="C1039" s="174"/>
      <c r="D1039" s="919" t="s">
        <v>1626</v>
      </c>
      <c r="E1039" s="171">
        <v>1</v>
      </c>
      <c r="F1039" s="172" t="s">
        <v>186</v>
      </c>
      <c r="G1039" s="173">
        <v>40</v>
      </c>
      <c r="H1039" s="171">
        <v>52</v>
      </c>
      <c r="I1039" s="172" t="s">
        <v>1627</v>
      </c>
      <c r="J1039" s="242">
        <f>I1039/9.81</f>
        <v>193.06829765545362</v>
      </c>
      <c r="K1039" s="172" t="s">
        <v>1628</v>
      </c>
      <c r="L1039" s="172"/>
      <c r="M1039" s="173"/>
      <c r="N1039" s="174"/>
      <c r="O1039" s="175"/>
      <c r="P1039" s="175"/>
      <c r="Q1039" s="175"/>
      <c r="R1039" s="174"/>
      <c r="S1039" s="246">
        <v>40.22</v>
      </c>
      <c r="T1039" s="241" t="s">
        <v>61</v>
      </c>
      <c r="U1039" s="174" t="s">
        <v>44</v>
      </c>
      <c r="V1039" s="174" t="s">
        <v>1629</v>
      </c>
      <c r="W1039" s="174"/>
      <c r="X1039" s="174"/>
      <c r="Y1039" s="415">
        <v>43061</v>
      </c>
      <c r="Z1039" s="416">
        <f>Y1039+365</f>
        <v>43426</v>
      </c>
      <c r="AA1039" s="174"/>
      <c r="AB1039" s="173">
        <v>2</v>
      </c>
      <c r="AC1039" s="316">
        <f>(G1039+AB1039*2.5)*AG1039</f>
        <v>486.00000000000006</v>
      </c>
      <c r="AD1039" s="176">
        <v>220</v>
      </c>
      <c r="AE1039" s="177">
        <v>1042</v>
      </c>
      <c r="AF1039" s="184" t="s">
        <v>1630</v>
      </c>
      <c r="AG1039" s="184">
        <v>10.8</v>
      </c>
      <c r="AJ1039" s="255" t="str">
        <f t="shared" si="314"/>
        <v>HL1339</v>
      </c>
    </row>
    <row r="1040" spans="1:36" s="178" customFormat="1" ht="11.25" customHeight="1" thickBot="1" x14ac:dyDescent="0.25">
      <c r="A1040" s="1115">
        <v>1</v>
      </c>
      <c r="B1040" s="1044">
        <v>292887</v>
      </c>
      <c r="C1040" s="174"/>
      <c r="D1040" s="919" t="s">
        <v>1626</v>
      </c>
      <c r="E1040" s="171">
        <v>1</v>
      </c>
      <c r="F1040" s="172" t="s">
        <v>186</v>
      </c>
      <c r="G1040" s="173">
        <v>40</v>
      </c>
      <c r="H1040" s="171">
        <v>52</v>
      </c>
      <c r="I1040" s="172" t="s">
        <v>1627</v>
      </c>
      <c r="J1040" s="242">
        <f>I1040/9.81</f>
        <v>193.06829765545362</v>
      </c>
      <c r="K1040" s="172" t="s">
        <v>1628</v>
      </c>
      <c r="L1040" s="172"/>
      <c r="M1040" s="173"/>
      <c r="N1040" s="174"/>
      <c r="O1040" s="175"/>
      <c r="P1040" s="175"/>
      <c r="Q1040" s="175"/>
      <c r="R1040" s="174"/>
      <c r="S1040" s="246">
        <v>40.229999999999997</v>
      </c>
      <c r="T1040" s="241" t="s">
        <v>61</v>
      </c>
      <c r="U1040" s="174" t="s">
        <v>44</v>
      </c>
      <c r="V1040" s="174" t="s">
        <v>947</v>
      </c>
      <c r="W1040" s="174"/>
      <c r="X1040" s="174"/>
      <c r="Y1040" s="415">
        <v>43061</v>
      </c>
      <c r="Z1040" s="416">
        <f t="shared" ref="Z1040:Z1043" si="332">Y1040+365</f>
        <v>43426</v>
      </c>
      <c r="AA1040" s="174"/>
      <c r="AB1040" s="173">
        <v>2</v>
      </c>
      <c r="AC1040" s="316">
        <f>(G1040+AB1040*2.5)*AG1040</f>
        <v>486.00000000000006</v>
      </c>
      <c r="AD1040" s="176">
        <v>220</v>
      </c>
      <c r="AE1040" s="177">
        <v>1042</v>
      </c>
      <c r="AF1040" s="184" t="s">
        <v>1631</v>
      </c>
      <c r="AG1040" s="184">
        <v>10.8</v>
      </c>
      <c r="AJ1040" s="255" t="str">
        <f t="shared" si="314"/>
        <v>HL1340</v>
      </c>
    </row>
    <row r="1041" spans="1:36" s="178" customFormat="1" ht="11.25" customHeight="1" thickBot="1" x14ac:dyDescent="0.25">
      <c r="A1041" s="1115">
        <v>1</v>
      </c>
      <c r="B1041" s="1044">
        <v>292887</v>
      </c>
      <c r="C1041" s="174"/>
      <c r="D1041" s="919" t="s">
        <v>1626</v>
      </c>
      <c r="E1041" s="171">
        <v>1</v>
      </c>
      <c r="F1041" s="172" t="s">
        <v>186</v>
      </c>
      <c r="G1041" s="173">
        <v>40</v>
      </c>
      <c r="H1041" s="171">
        <v>52</v>
      </c>
      <c r="I1041" s="172" t="s">
        <v>1627</v>
      </c>
      <c r="J1041" s="242">
        <f>I1041/9.81</f>
        <v>193.06829765545362</v>
      </c>
      <c r="K1041" s="172" t="s">
        <v>1628</v>
      </c>
      <c r="L1041" s="172"/>
      <c r="M1041" s="173"/>
      <c r="N1041" s="174"/>
      <c r="O1041" s="175"/>
      <c r="P1041" s="175"/>
      <c r="Q1041" s="175"/>
      <c r="R1041" s="174"/>
      <c r="S1041" s="246">
        <v>40.200000000000003</v>
      </c>
      <c r="T1041" s="241" t="s">
        <v>61</v>
      </c>
      <c r="U1041" s="174" t="s">
        <v>44</v>
      </c>
      <c r="V1041" s="174" t="s">
        <v>1255</v>
      </c>
      <c r="W1041" s="174"/>
      <c r="X1041" s="174"/>
      <c r="Y1041" s="415">
        <v>43061</v>
      </c>
      <c r="Z1041" s="416">
        <f t="shared" si="332"/>
        <v>43426</v>
      </c>
      <c r="AA1041" s="174"/>
      <c r="AB1041" s="173">
        <v>2</v>
      </c>
      <c r="AC1041" s="316">
        <f>(G1041+AB1041*2.5)*AG1041</f>
        <v>486.00000000000006</v>
      </c>
      <c r="AD1041" s="176">
        <v>220</v>
      </c>
      <c r="AE1041" s="177">
        <v>1042</v>
      </c>
      <c r="AF1041" s="184" t="s">
        <v>1632</v>
      </c>
      <c r="AG1041" s="184">
        <v>10.8</v>
      </c>
      <c r="AJ1041" s="255" t="str">
        <f t="shared" si="314"/>
        <v>HL1341</v>
      </c>
    </row>
    <row r="1042" spans="1:36" s="178" customFormat="1" ht="11.25" customHeight="1" thickBot="1" x14ac:dyDescent="0.25">
      <c r="A1042" s="1115">
        <v>1</v>
      </c>
      <c r="B1042" s="1044">
        <v>292887</v>
      </c>
      <c r="C1042" s="174"/>
      <c r="D1042" s="919" t="s">
        <v>1626</v>
      </c>
      <c r="E1042" s="171">
        <v>1</v>
      </c>
      <c r="F1042" s="172" t="s">
        <v>186</v>
      </c>
      <c r="G1042" s="173">
        <v>40</v>
      </c>
      <c r="H1042" s="171">
        <v>52</v>
      </c>
      <c r="I1042" s="172" t="s">
        <v>1627</v>
      </c>
      <c r="J1042" s="242">
        <f>I1042/9.81</f>
        <v>193.06829765545362</v>
      </c>
      <c r="K1042" s="172" t="s">
        <v>1628</v>
      </c>
      <c r="L1042" s="172"/>
      <c r="M1042" s="173"/>
      <c r="N1042" s="174"/>
      <c r="O1042" s="175"/>
      <c r="P1042" s="175"/>
      <c r="Q1042" s="175"/>
      <c r="R1042" s="174"/>
      <c r="S1042" s="246">
        <v>40.200000000000003</v>
      </c>
      <c r="T1042" s="241" t="s">
        <v>61</v>
      </c>
      <c r="U1042" s="174" t="s">
        <v>44</v>
      </c>
      <c r="V1042" s="174" t="s">
        <v>1242</v>
      </c>
      <c r="W1042" s="174"/>
      <c r="X1042" s="174"/>
      <c r="Y1042" s="415">
        <v>43061</v>
      </c>
      <c r="Z1042" s="416">
        <f t="shared" si="332"/>
        <v>43426</v>
      </c>
      <c r="AA1042" s="174"/>
      <c r="AB1042" s="173">
        <v>2</v>
      </c>
      <c r="AC1042" s="316">
        <f>(G1042+AB1042*2.5)*AG1042</f>
        <v>486.00000000000006</v>
      </c>
      <c r="AD1042" s="176">
        <v>220</v>
      </c>
      <c r="AE1042" s="177">
        <v>1042</v>
      </c>
      <c r="AF1042" s="184" t="s">
        <v>1633</v>
      </c>
      <c r="AG1042" s="184">
        <v>10.8</v>
      </c>
      <c r="AJ1042" s="255" t="str">
        <f t="shared" si="314"/>
        <v>HL1342</v>
      </c>
    </row>
    <row r="1043" spans="1:36" s="147" customFormat="1" ht="11.25" customHeight="1" thickBot="1" x14ac:dyDescent="0.25">
      <c r="A1043" s="1115">
        <v>1</v>
      </c>
      <c r="B1043" s="1044">
        <v>292887</v>
      </c>
      <c r="C1043" s="266" t="s">
        <v>50</v>
      </c>
      <c r="D1043" s="892" t="s">
        <v>1626</v>
      </c>
      <c r="E1043" s="256">
        <f>SUM(E1039:E1042)</f>
        <v>4</v>
      </c>
      <c r="F1043" s="240" t="s">
        <v>186</v>
      </c>
      <c r="G1043" s="257">
        <v>40</v>
      </c>
      <c r="H1043" s="258">
        <v>52</v>
      </c>
      <c r="I1043" s="240" t="s">
        <v>1627</v>
      </c>
      <c r="J1043" s="317">
        <f>I1043/9.81</f>
        <v>193.06829765545362</v>
      </c>
      <c r="K1043" s="240" t="s">
        <v>1634</v>
      </c>
      <c r="L1043" s="240"/>
      <c r="M1043" s="257"/>
      <c r="N1043" s="239"/>
      <c r="O1043" s="259"/>
      <c r="P1043" s="259"/>
      <c r="Q1043" s="259"/>
      <c r="R1043" s="239"/>
      <c r="S1043" s="257">
        <f>(S1041+S1042+S1039+S1040)/E1043</f>
        <v>40.212499999999999</v>
      </c>
      <c r="T1043" s="240" t="s">
        <v>61</v>
      </c>
      <c r="U1043" s="239" t="s">
        <v>44</v>
      </c>
      <c r="V1043" s="239" t="s">
        <v>1635</v>
      </c>
      <c r="W1043" s="239"/>
      <c r="X1043" s="237" t="s">
        <v>1626</v>
      </c>
      <c r="Y1043" s="415">
        <v>43061</v>
      </c>
      <c r="Z1043" s="416">
        <f t="shared" si="332"/>
        <v>43426</v>
      </c>
      <c r="AA1043" s="239"/>
      <c r="AB1043" s="257">
        <v>2</v>
      </c>
      <c r="AC1043" s="318"/>
      <c r="AD1043" s="261"/>
      <c r="AE1043" s="262"/>
      <c r="AF1043" s="263"/>
      <c r="AG1043" s="263"/>
      <c r="AJ1043" s="255" t="str">
        <f t="shared" si="314"/>
        <v>HL1339-1342</v>
      </c>
    </row>
    <row r="1044" spans="1:36" s="147" customFormat="1" ht="11.25" customHeight="1" thickBot="1" x14ac:dyDescent="0.25">
      <c r="A1044" s="1129"/>
      <c r="B1044" s="1004"/>
      <c r="C1044" s="320"/>
      <c r="D1044" s="905"/>
      <c r="E1044" s="324"/>
      <c r="F1044" s="241"/>
      <c r="G1044" s="246"/>
      <c r="H1044" s="245"/>
      <c r="I1044" s="241"/>
      <c r="J1044" s="242"/>
      <c r="K1044" s="241"/>
      <c r="L1044" s="241"/>
      <c r="M1044" s="246"/>
      <c r="N1044" s="238"/>
      <c r="O1044" s="248"/>
      <c r="P1044" s="248"/>
      <c r="Q1044" s="248"/>
      <c r="R1044" s="238"/>
      <c r="S1044" s="246"/>
      <c r="T1044" s="241"/>
      <c r="U1044" s="238"/>
      <c r="V1044" s="238"/>
      <c r="W1044" s="238"/>
      <c r="X1044" s="272"/>
      <c r="Y1044" s="415"/>
      <c r="Z1044" s="416" t="s">
        <v>38</v>
      </c>
      <c r="AA1044" s="238"/>
      <c r="AB1044" s="246"/>
      <c r="AC1044" s="316"/>
      <c r="AD1044" s="251"/>
      <c r="AE1044" s="252"/>
      <c r="AF1044" s="254"/>
      <c r="AG1044" s="254"/>
      <c r="AJ1044" s="255" t="str">
        <f t="shared" si="314"/>
        <v/>
      </c>
    </row>
    <row r="1045" spans="1:36" s="178" customFormat="1" ht="11.25" customHeight="1" thickBot="1" x14ac:dyDescent="0.25">
      <c r="A1045" s="1115">
        <v>1</v>
      </c>
      <c r="B1045" s="1044" t="s">
        <v>1636</v>
      </c>
      <c r="C1045" s="174"/>
      <c r="D1045" s="919" t="s">
        <v>1637</v>
      </c>
      <c r="E1045" s="171">
        <v>1</v>
      </c>
      <c r="F1045" s="172" t="s">
        <v>186</v>
      </c>
      <c r="G1045" s="173">
        <v>40</v>
      </c>
      <c r="H1045" s="171">
        <v>52</v>
      </c>
      <c r="I1045" s="172" t="s">
        <v>1627</v>
      </c>
      <c r="J1045" s="242">
        <f>I1045/9.81</f>
        <v>193.06829765545362</v>
      </c>
      <c r="K1045" s="172" t="s">
        <v>128</v>
      </c>
      <c r="L1045" s="172"/>
      <c r="M1045" s="173"/>
      <c r="N1045" s="174"/>
      <c r="O1045" s="175"/>
      <c r="P1045" s="175"/>
      <c r="Q1045" s="175"/>
      <c r="R1045" s="174"/>
      <c r="S1045" s="246">
        <v>40.19</v>
      </c>
      <c r="T1045" s="241" t="s">
        <v>61</v>
      </c>
      <c r="U1045" s="174" t="s">
        <v>44</v>
      </c>
      <c r="V1045" s="174" t="s">
        <v>1638</v>
      </c>
      <c r="W1045" s="162" t="s">
        <v>1639</v>
      </c>
      <c r="X1045" s="174"/>
      <c r="Y1045" s="415">
        <v>42353</v>
      </c>
      <c r="Z1045" s="416">
        <f>Y1045+366</f>
        <v>42719</v>
      </c>
      <c r="AA1045" s="174"/>
      <c r="AB1045" s="173">
        <v>2</v>
      </c>
      <c r="AC1045" s="316">
        <f>(G1045+AB1045*2.5)*AG1045</f>
        <v>486.00000000000006</v>
      </c>
      <c r="AD1045" s="176">
        <v>295</v>
      </c>
      <c r="AE1045" s="177"/>
      <c r="AF1045" s="254" t="s">
        <v>1640</v>
      </c>
      <c r="AG1045" s="184">
        <v>10.8</v>
      </c>
      <c r="AJ1045" s="255" t="str">
        <f t="shared" si="314"/>
        <v>HL1497</v>
      </c>
    </row>
    <row r="1046" spans="1:36" s="178" customFormat="1" ht="11.25" customHeight="1" thickBot="1" x14ac:dyDescent="0.25">
      <c r="A1046" s="1115">
        <v>1</v>
      </c>
      <c r="B1046" s="1044">
        <v>294975</v>
      </c>
      <c r="C1046" s="174"/>
      <c r="D1046" s="919" t="s">
        <v>1637</v>
      </c>
      <c r="E1046" s="171">
        <v>1</v>
      </c>
      <c r="F1046" s="172" t="s">
        <v>186</v>
      </c>
      <c r="G1046" s="173">
        <v>40</v>
      </c>
      <c r="H1046" s="171">
        <v>52</v>
      </c>
      <c r="I1046" s="172" t="s">
        <v>1627</v>
      </c>
      <c r="J1046" s="242">
        <f>I1046/9.81</f>
        <v>193.06829765545362</v>
      </c>
      <c r="K1046" s="172" t="s">
        <v>128</v>
      </c>
      <c r="L1046" s="172"/>
      <c r="M1046" s="173"/>
      <c r="N1046" s="174"/>
      <c r="O1046" s="175"/>
      <c r="P1046" s="175"/>
      <c r="Q1046" s="175"/>
      <c r="R1046" s="174"/>
      <c r="S1046" s="246">
        <v>40.200000000000003</v>
      </c>
      <c r="T1046" s="241" t="s">
        <v>61</v>
      </c>
      <c r="U1046" s="174" t="s">
        <v>44</v>
      </c>
      <c r="V1046" s="174" t="s">
        <v>1641</v>
      </c>
      <c r="W1046" s="174"/>
      <c r="X1046" s="174"/>
      <c r="Y1046" s="415">
        <v>44649</v>
      </c>
      <c r="Z1046" s="1050">
        <f>Y1046+366</f>
        <v>45015</v>
      </c>
      <c r="AA1046" s="416">
        <f>Z1046+1830</f>
        <v>46845</v>
      </c>
      <c r="AB1046" s="173">
        <v>2</v>
      </c>
      <c r="AC1046" s="316">
        <f>(G1046+AB1046*2.5)*AG1046</f>
        <v>486.00000000000006</v>
      </c>
      <c r="AD1046" s="176">
        <v>295</v>
      </c>
      <c r="AE1046" s="177"/>
      <c r="AF1046" s="254" t="s">
        <v>1642</v>
      </c>
      <c r="AG1046" s="184">
        <v>10.8</v>
      </c>
      <c r="AJ1046" s="255" t="str">
        <f t="shared" si="314"/>
        <v>HL1498</v>
      </c>
    </row>
    <row r="1047" spans="1:36" s="178" customFormat="1" ht="11.25" customHeight="1" thickBot="1" x14ac:dyDescent="0.25">
      <c r="A1047" s="1115">
        <v>1</v>
      </c>
      <c r="B1047" s="1044">
        <v>294975</v>
      </c>
      <c r="C1047" s="174"/>
      <c r="D1047" s="919" t="s">
        <v>1637</v>
      </c>
      <c r="E1047" s="171">
        <v>1</v>
      </c>
      <c r="F1047" s="172" t="s">
        <v>186</v>
      </c>
      <c r="G1047" s="173">
        <v>40</v>
      </c>
      <c r="H1047" s="171">
        <v>52</v>
      </c>
      <c r="I1047" s="172" t="s">
        <v>1627</v>
      </c>
      <c r="J1047" s="242">
        <f>I1047/9.81</f>
        <v>193.06829765545362</v>
      </c>
      <c r="K1047" s="172" t="s">
        <v>128</v>
      </c>
      <c r="L1047" s="172"/>
      <c r="M1047" s="173"/>
      <c r="N1047" s="174"/>
      <c r="O1047" s="175"/>
      <c r="P1047" s="175"/>
      <c r="Q1047" s="175"/>
      <c r="R1047" s="174"/>
      <c r="S1047" s="246">
        <v>40.18</v>
      </c>
      <c r="T1047" s="241" t="s">
        <v>61</v>
      </c>
      <c r="U1047" s="174" t="s">
        <v>44</v>
      </c>
      <c r="V1047" s="174" t="s">
        <v>1643</v>
      </c>
      <c r="W1047" s="174"/>
      <c r="X1047" s="174"/>
      <c r="Y1047" s="415">
        <v>44649</v>
      </c>
      <c r="Z1047" s="1050">
        <f>Y1047+366</f>
        <v>45015</v>
      </c>
      <c r="AA1047" s="416">
        <f>Z1047+1830</f>
        <v>46845</v>
      </c>
      <c r="AB1047" s="173">
        <v>2</v>
      </c>
      <c r="AC1047" s="316">
        <f>(G1047+AB1047*2.5)*AG1047</f>
        <v>486.00000000000006</v>
      </c>
      <c r="AD1047" s="176">
        <v>295</v>
      </c>
      <c r="AE1047" s="177"/>
      <c r="AF1047" s="254" t="s">
        <v>1644</v>
      </c>
      <c r="AG1047" s="184">
        <v>10.8</v>
      </c>
      <c r="AJ1047" s="255" t="str">
        <f t="shared" si="314"/>
        <v>HL1499</v>
      </c>
    </row>
    <row r="1048" spans="1:36" s="178" customFormat="1" ht="11.25" customHeight="1" thickBot="1" x14ac:dyDescent="0.25">
      <c r="A1048" s="1115">
        <v>1</v>
      </c>
      <c r="B1048" s="1044" t="s">
        <v>1636</v>
      </c>
      <c r="C1048" s="174"/>
      <c r="D1048" s="919" t="s">
        <v>1637</v>
      </c>
      <c r="E1048" s="171">
        <v>1</v>
      </c>
      <c r="F1048" s="172" t="s">
        <v>186</v>
      </c>
      <c r="G1048" s="173">
        <v>40</v>
      </c>
      <c r="H1048" s="171">
        <v>52</v>
      </c>
      <c r="I1048" s="172" t="s">
        <v>1627</v>
      </c>
      <c r="J1048" s="242">
        <f>I1048/9.81</f>
        <v>193.06829765545362</v>
      </c>
      <c r="K1048" s="172" t="s">
        <v>128</v>
      </c>
      <c r="L1048" s="172"/>
      <c r="M1048" s="173"/>
      <c r="N1048" s="174"/>
      <c r="O1048" s="175"/>
      <c r="P1048" s="175"/>
      <c r="Q1048" s="175"/>
      <c r="R1048" s="174"/>
      <c r="S1048" s="246">
        <v>40.15</v>
      </c>
      <c r="T1048" s="241" t="s">
        <v>61</v>
      </c>
      <c r="U1048" s="174" t="s">
        <v>44</v>
      </c>
      <c r="V1048" s="174" t="s">
        <v>1178</v>
      </c>
      <c r="W1048" s="162" t="s">
        <v>1639</v>
      </c>
      <c r="X1048" s="174"/>
      <c r="Y1048" s="415">
        <v>42353</v>
      </c>
      <c r="Z1048" s="416">
        <f>Y1048+366</f>
        <v>42719</v>
      </c>
      <c r="AA1048" s="174"/>
      <c r="AB1048" s="173">
        <v>2</v>
      </c>
      <c r="AC1048" s="316">
        <f>(G1048+AB1048*2.5)*AG1048</f>
        <v>486.00000000000006</v>
      </c>
      <c r="AD1048" s="176">
        <v>295</v>
      </c>
      <c r="AE1048" s="177"/>
      <c r="AF1048" s="254" t="s">
        <v>1645</v>
      </c>
      <c r="AG1048" s="184">
        <v>10.8</v>
      </c>
      <c r="AJ1048" s="255" t="str">
        <f t="shared" si="314"/>
        <v>HL1500</v>
      </c>
    </row>
    <row r="1049" spans="1:36" s="147" customFormat="1" ht="11.25" customHeight="1" thickBot="1" x14ac:dyDescent="0.25">
      <c r="A1049" s="1115">
        <v>1</v>
      </c>
      <c r="B1049" s="1004"/>
      <c r="C1049" s="266" t="s">
        <v>50</v>
      </c>
      <c r="D1049" s="892" t="s">
        <v>1637</v>
      </c>
      <c r="E1049" s="256">
        <f>SUM(E1045:E1048)</f>
        <v>4</v>
      </c>
      <c r="F1049" s="240" t="s">
        <v>186</v>
      </c>
      <c r="G1049" s="257">
        <v>40</v>
      </c>
      <c r="H1049" s="258">
        <v>52</v>
      </c>
      <c r="I1049" s="240" t="s">
        <v>1627</v>
      </c>
      <c r="J1049" s="317">
        <f>I1049/9.81</f>
        <v>193.06829765545362</v>
      </c>
      <c r="K1049" s="240" t="s">
        <v>128</v>
      </c>
      <c r="L1049" s="240"/>
      <c r="M1049" s="1042"/>
      <c r="N1049" s="239"/>
      <c r="O1049" s="259"/>
      <c r="P1049" s="259"/>
      <c r="Q1049" s="259"/>
      <c r="R1049" s="239"/>
      <c r="S1049" s="257">
        <f>(S1047+S1048+S1045+S1046)/E1049</f>
        <v>40.18</v>
      </c>
      <c r="T1049" s="240" t="s">
        <v>61</v>
      </c>
      <c r="U1049" s="239" t="s">
        <v>44</v>
      </c>
      <c r="V1049" s="239" t="s">
        <v>1646</v>
      </c>
      <c r="W1049" s="239" t="s">
        <v>1647</v>
      </c>
      <c r="X1049" s="237" t="s">
        <v>1637</v>
      </c>
      <c r="Y1049" s="415">
        <v>42353</v>
      </c>
      <c r="Z1049" s="416">
        <f>Y1049+366</f>
        <v>42719</v>
      </c>
      <c r="AA1049" s="239"/>
      <c r="AB1049" s="257">
        <v>2</v>
      </c>
      <c r="AC1049" s="318"/>
      <c r="AD1049" s="261"/>
      <c r="AE1049" s="262"/>
      <c r="AF1049" s="263"/>
      <c r="AG1049" s="263"/>
      <c r="AJ1049" s="255" t="str">
        <f t="shared" si="314"/>
        <v>HL1497-1500</v>
      </c>
    </row>
    <row r="1050" spans="1:36" s="147" customFormat="1" ht="11.25" customHeight="1" thickBot="1" x14ac:dyDescent="0.25">
      <c r="A1050" s="1129"/>
      <c r="B1050" s="1004"/>
      <c r="C1050" s="320"/>
      <c r="D1050" s="905"/>
      <c r="E1050" s="324"/>
      <c r="F1050" s="241"/>
      <c r="G1050" s="246"/>
      <c r="H1050" s="245"/>
      <c r="I1050" s="241"/>
      <c r="J1050" s="242"/>
      <c r="K1050" s="241"/>
      <c r="L1050" s="241"/>
      <c r="M1050" s="246"/>
      <c r="N1050" s="238"/>
      <c r="O1050" s="248"/>
      <c r="P1050" s="248"/>
      <c r="Q1050" s="248"/>
      <c r="R1050" s="238"/>
      <c r="S1050" s="246"/>
      <c r="T1050" s="241"/>
      <c r="U1050" s="238"/>
      <c r="V1050" s="238"/>
      <c r="W1050" s="238"/>
      <c r="X1050" s="272"/>
      <c r="Y1050" s="415"/>
      <c r="Z1050" s="416" t="s">
        <v>38</v>
      </c>
      <c r="AA1050" s="238"/>
      <c r="AB1050" s="246"/>
      <c r="AC1050" s="316"/>
      <c r="AD1050" s="251"/>
      <c r="AE1050" s="252"/>
      <c r="AF1050" s="254"/>
      <c r="AG1050" s="254"/>
      <c r="AJ1050" s="255" t="str">
        <f t="shared" si="314"/>
        <v/>
      </c>
    </row>
    <row r="1051" spans="1:36" s="319" customFormat="1" ht="11.25" customHeight="1" thickBot="1" x14ac:dyDescent="0.25">
      <c r="A1051" s="1129">
        <v>1</v>
      </c>
      <c r="B1051" s="1113">
        <v>308131</v>
      </c>
      <c r="C1051" s="320"/>
      <c r="D1051" s="916" t="s">
        <v>1648</v>
      </c>
      <c r="E1051" s="245">
        <v>1</v>
      </c>
      <c r="F1051" s="241" t="s">
        <v>186</v>
      </c>
      <c r="G1051" s="246">
        <v>20</v>
      </c>
      <c r="H1051" s="245">
        <v>52</v>
      </c>
      <c r="I1051" s="241" t="s">
        <v>1649</v>
      </c>
      <c r="J1051" s="242">
        <f>I1051/9.81</f>
        <v>196.94189602446482</v>
      </c>
      <c r="K1051" s="241" t="s">
        <v>128</v>
      </c>
      <c r="L1051" s="241"/>
      <c r="M1051" s="246"/>
      <c r="N1051" s="238"/>
      <c r="O1051" s="248"/>
      <c r="P1051" s="248"/>
      <c r="Q1051" s="248"/>
      <c r="R1051" s="238"/>
      <c r="S1051" s="246">
        <v>20.05</v>
      </c>
      <c r="T1051" s="241" t="s">
        <v>811</v>
      </c>
      <c r="U1051" s="238" t="s">
        <v>44</v>
      </c>
      <c r="V1051" s="238" t="s">
        <v>1650</v>
      </c>
      <c r="W1051" s="238"/>
      <c r="X1051" s="320"/>
      <c r="Y1051" s="415">
        <v>42438</v>
      </c>
      <c r="Z1051" s="416">
        <f>Y1051+365</f>
        <v>42803</v>
      </c>
      <c r="AA1051" s="238"/>
      <c r="AB1051" s="246">
        <v>2</v>
      </c>
      <c r="AC1051" s="316">
        <f>(G1051+AB1051*2.5)*AG1051</f>
        <v>270</v>
      </c>
      <c r="AD1051" s="251">
        <v>300</v>
      </c>
      <c r="AE1051" s="252">
        <v>1160</v>
      </c>
      <c r="AF1051" s="254" t="s">
        <v>1651</v>
      </c>
      <c r="AG1051" s="254">
        <v>10.8</v>
      </c>
      <c r="AJ1051" s="255" t="str">
        <f t="shared" si="314"/>
        <v>HL1052</v>
      </c>
    </row>
    <row r="1052" spans="1:36" s="319" customFormat="1" ht="11.25" customHeight="1" thickBot="1" x14ac:dyDescent="0.25">
      <c r="A1052" s="1129">
        <v>1</v>
      </c>
      <c r="B1052" s="1113">
        <v>308131</v>
      </c>
      <c r="C1052" s="320"/>
      <c r="D1052" s="916" t="s">
        <v>1648</v>
      </c>
      <c r="E1052" s="245">
        <v>1</v>
      </c>
      <c r="F1052" s="241" t="s">
        <v>186</v>
      </c>
      <c r="G1052" s="246">
        <v>20</v>
      </c>
      <c r="H1052" s="245">
        <v>52</v>
      </c>
      <c r="I1052" s="241" t="s">
        <v>1649</v>
      </c>
      <c r="J1052" s="242">
        <f>I1052/9.81</f>
        <v>196.94189602446482</v>
      </c>
      <c r="K1052" s="241" t="s">
        <v>128</v>
      </c>
      <c r="L1052" s="241"/>
      <c r="M1052" s="246"/>
      <c r="N1052" s="238"/>
      <c r="O1052" s="248"/>
      <c r="P1052" s="248"/>
      <c r="Q1052" s="248"/>
      <c r="R1052" s="238"/>
      <c r="S1052" s="246">
        <v>20.059999999999999</v>
      </c>
      <c r="T1052" s="241" t="s">
        <v>811</v>
      </c>
      <c r="U1052" s="238" t="s">
        <v>44</v>
      </c>
      <c r="V1052" s="238" t="s">
        <v>1652</v>
      </c>
      <c r="W1052" s="238"/>
      <c r="X1052" s="320"/>
      <c r="Y1052" s="415">
        <v>42438</v>
      </c>
      <c r="Z1052" s="416">
        <f>Y1052+365</f>
        <v>42803</v>
      </c>
      <c r="AA1052" s="238"/>
      <c r="AB1052" s="246">
        <v>2</v>
      </c>
      <c r="AC1052" s="316">
        <f>(G1052+AB1052*2.5)*AG1052</f>
        <v>270</v>
      </c>
      <c r="AD1052" s="251">
        <v>300</v>
      </c>
      <c r="AE1052" s="252">
        <v>1160</v>
      </c>
      <c r="AF1052" s="254" t="s">
        <v>1653</v>
      </c>
      <c r="AG1052" s="254">
        <v>10.8</v>
      </c>
      <c r="AJ1052" s="255" t="str">
        <f t="shared" si="314"/>
        <v>HL1053</v>
      </c>
    </row>
    <row r="1053" spans="1:36" s="319" customFormat="1" ht="11.25" customHeight="1" thickBot="1" x14ac:dyDescent="0.25">
      <c r="A1053" s="1129">
        <v>1</v>
      </c>
      <c r="B1053" s="1113">
        <v>308131</v>
      </c>
      <c r="C1053" s="320"/>
      <c r="D1053" s="916" t="s">
        <v>1648</v>
      </c>
      <c r="E1053" s="245">
        <v>1</v>
      </c>
      <c r="F1053" s="241" t="s">
        <v>186</v>
      </c>
      <c r="G1053" s="246">
        <v>20</v>
      </c>
      <c r="H1053" s="245">
        <v>52</v>
      </c>
      <c r="I1053" s="241" t="s">
        <v>1649</v>
      </c>
      <c r="J1053" s="242">
        <f>I1053/9.81</f>
        <v>196.94189602446482</v>
      </c>
      <c r="K1053" s="241" t="s">
        <v>128</v>
      </c>
      <c r="L1053" s="241"/>
      <c r="M1053" s="246"/>
      <c r="N1053" s="238"/>
      <c r="O1053" s="248"/>
      <c r="P1053" s="248"/>
      <c r="Q1053" s="248"/>
      <c r="R1053" s="238"/>
      <c r="S1053" s="246">
        <v>20.07</v>
      </c>
      <c r="T1053" s="241" t="s">
        <v>811</v>
      </c>
      <c r="U1053" s="238" t="s">
        <v>44</v>
      </c>
      <c r="V1053" s="238" t="s">
        <v>1654</v>
      </c>
      <c r="W1053" s="238"/>
      <c r="X1053" s="320"/>
      <c r="Y1053" s="415">
        <v>42438</v>
      </c>
      <c r="Z1053" s="416">
        <f>Y1053+365</f>
        <v>42803</v>
      </c>
      <c r="AA1053" s="238"/>
      <c r="AB1053" s="246">
        <v>2</v>
      </c>
      <c r="AC1053" s="316">
        <f>(G1053+AB1053*2.5)*AG1053</f>
        <v>270</v>
      </c>
      <c r="AD1053" s="251">
        <v>300</v>
      </c>
      <c r="AE1053" s="252">
        <v>1160</v>
      </c>
      <c r="AF1053" s="254" t="s">
        <v>1655</v>
      </c>
      <c r="AG1053" s="254">
        <v>10.8</v>
      </c>
      <c r="AJ1053" s="255" t="str">
        <f t="shared" si="314"/>
        <v>HL1054</v>
      </c>
    </row>
    <row r="1054" spans="1:36" s="319" customFormat="1" ht="11.25" customHeight="1" thickBot="1" x14ac:dyDescent="0.25">
      <c r="A1054" s="1129">
        <v>1</v>
      </c>
      <c r="B1054" s="1113">
        <v>308131</v>
      </c>
      <c r="C1054" s="320"/>
      <c r="D1054" s="916" t="s">
        <v>1648</v>
      </c>
      <c r="E1054" s="245">
        <v>1</v>
      </c>
      <c r="F1054" s="241" t="s">
        <v>186</v>
      </c>
      <c r="G1054" s="246">
        <v>20</v>
      </c>
      <c r="H1054" s="245">
        <v>52</v>
      </c>
      <c r="I1054" s="241" t="s">
        <v>1649</v>
      </c>
      <c r="J1054" s="242">
        <f>I1054/9.81</f>
        <v>196.94189602446482</v>
      </c>
      <c r="K1054" s="241" t="s">
        <v>128</v>
      </c>
      <c r="L1054" s="241"/>
      <c r="M1054" s="246"/>
      <c r="N1054" s="238"/>
      <c r="O1054" s="248"/>
      <c r="P1054" s="248"/>
      <c r="Q1054" s="248"/>
      <c r="R1054" s="238"/>
      <c r="S1054" s="246">
        <v>20.04</v>
      </c>
      <c r="T1054" s="241" t="s">
        <v>811</v>
      </c>
      <c r="U1054" s="238" t="s">
        <v>44</v>
      </c>
      <c r="V1054" s="238" t="s">
        <v>1656</v>
      </c>
      <c r="W1054" s="238"/>
      <c r="X1054" s="320"/>
      <c r="Y1054" s="415">
        <v>42438</v>
      </c>
      <c r="Z1054" s="416">
        <f>Y1054+365</f>
        <v>42803</v>
      </c>
      <c r="AA1054" s="238"/>
      <c r="AB1054" s="246">
        <v>2</v>
      </c>
      <c r="AC1054" s="316">
        <f>(G1054+AB1054*2.5)*AG1054</f>
        <v>270</v>
      </c>
      <c r="AD1054" s="251">
        <v>300</v>
      </c>
      <c r="AE1054" s="252">
        <v>1160</v>
      </c>
      <c r="AF1054" s="254" t="s">
        <v>1657</v>
      </c>
      <c r="AG1054" s="254">
        <v>10.8</v>
      </c>
      <c r="AJ1054" s="255" t="str">
        <f t="shared" si="314"/>
        <v>HL1055</v>
      </c>
    </row>
    <row r="1055" spans="1:36" s="147" customFormat="1" ht="11.25" customHeight="1" thickBot="1" x14ac:dyDescent="0.25">
      <c r="A1055" s="1129">
        <v>1</v>
      </c>
      <c r="B1055" s="1113">
        <v>308131</v>
      </c>
      <c r="C1055" s="266" t="s">
        <v>50</v>
      </c>
      <c r="D1055" s="892" t="s">
        <v>1648</v>
      </c>
      <c r="E1055" s="256">
        <f>SUM(E1051:E1054)</f>
        <v>4</v>
      </c>
      <c r="F1055" s="240" t="s">
        <v>186</v>
      </c>
      <c r="G1055" s="257">
        <v>20</v>
      </c>
      <c r="H1055" s="258">
        <v>52</v>
      </c>
      <c r="I1055" s="240" t="s">
        <v>1649</v>
      </c>
      <c r="J1055" s="317">
        <f>I1055/9.81</f>
        <v>196.94189602446482</v>
      </c>
      <c r="K1055" s="240" t="s">
        <v>128</v>
      </c>
      <c r="L1055" s="240"/>
      <c r="M1055" s="257"/>
      <c r="N1055" s="239"/>
      <c r="O1055" s="259"/>
      <c r="P1055" s="259"/>
      <c r="Q1055" s="259"/>
      <c r="R1055" s="239"/>
      <c r="S1055" s="257">
        <f>(S1053+S1054+S1051+S1052)/E1055</f>
        <v>20.055</v>
      </c>
      <c r="T1055" s="240" t="s">
        <v>811</v>
      </c>
      <c r="U1055" s="239" t="s">
        <v>44</v>
      </c>
      <c r="V1055" s="239" t="s">
        <v>1658</v>
      </c>
      <c r="W1055" s="239"/>
      <c r="X1055" s="237">
        <v>1357</v>
      </c>
      <c r="Y1055" s="415">
        <v>42438</v>
      </c>
      <c r="Z1055" s="416">
        <f>Y1055+365</f>
        <v>42803</v>
      </c>
      <c r="AA1055" s="239"/>
      <c r="AB1055" s="257">
        <v>2</v>
      </c>
      <c r="AC1055" s="318"/>
      <c r="AD1055" s="261"/>
      <c r="AE1055" s="262"/>
      <c r="AF1055" s="263"/>
      <c r="AG1055" s="263"/>
      <c r="AJ1055" s="255" t="str">
        <f t="shared" si="314"/>
        <v>HL1052-1055</v>
      </c>
    </row>
    <row r="1056" spans="1:36" ht="11.25" customHeight="1" thickBot="1" x14ac:dyDescent="0.25">
      <c r="A1056" s="1129"/>
      <c r="B1056" s="995"/>
      <c r="C1056" s="238"/>
      <c r="D1056" s="916"/>
      <c r="E1056" s="245"/>
      <c r="F1056" s="241"/>
      <c r="G1056" s="246"/>
      <c r="H1056" s="245"/>
      <c r="I1056" s="241"/>
      <c r="J1056" s="242"/>
      <c r="K1056" s="241"/>
      <c r="L1056" s="241"/>
      <c r="M1056" s="246"/>
      <c r="N1056" s="238"/>
      <c r="O1056" s="248"/>
      <c r="P1056" s="248"/>
      <c r="Q1056" s="248"/>
      <c r="R1056" s="238"/>
      <c r="S1056" s="246"/>
      <c r="T1056" s="241"/>
      <c r="U1056" s="238"/>
      <c r="V1056" s="238"/>
      <c r="W1056" s="238"/>
      <c r="X1056" s="315"/>
      <c r="Y1056" s="415"/>
      <c r="Z1056" s="416" t="s">
        <v>38</v>
      </c>
      <c r="AA1056" s="238"/>
      <c r="AB1056" s="246"/>
      <c r="AC1056" s="316"/>
      <c r="AD1056" s="251"/>
      <c r="AE1056" s="252"/>
      <c r="AF1056" s="245"/>
      <c r="AG1056" s="245"/>
      <c r="AJ1056" s="255" t="str">
        <f t="shared" si="314"/>
        <v/>
      </c>
    </row>
    <row r="1057" spans="1:36" s="319" customFormat="1" ht="11.25" customHeight="1" thickBot="1" x14ac:dyDescent="0.25">
      <c r="A1057" s="1115">
        <v>1</v>
      </c>
      <c r="B1057" s="1044">
        <v>289956</v>
      </c>
      <c r="C1057" s="320"/>
      <c r="D1057" s="916" t="s">
        <v>1659</v>
      </c>
      <c r="E1057" s="245">
        <v>1</v>
      </c>
      <c r="F1057" s="241" t="s">
        <v>186</v>
      </c>
      <c r="G1057" s="246">
        <v>20</v>
      </c>
      <c r="H1057" s="245">
        <v>52</v>
      </c>
      <c r="I1057" s="241" t="s">
        <v>1627</v>
      </c>
      <c r="J1057" s="242">
        <f>I1057/9.81</f>
        <v>193.06829765545362</v>
      </c>
      <c r="K1057" s="241" t="s">
        <v>128</v>
      </c>
      <c r="L1057" s="241"/>
      <c r="M1057" s="246"/>
      <c r="N1057" s="238"/>
      <c r="O1057" s="248"/>
      <c r="P1057" s="248"/>
      <c r="Q1057" s="248"/>
      <c r="R1057" s="238"/>
      <c r="S1057" s="246">
        <v>20.03</v>
      </c>
      <c r="T1057" s="241" t="s">
        <v>61</v>
      </c>
      <c r="U1057" s="238" t="s">
        <v>44</v>
      </c>
      <c r="V1057" s="238" t="s">
        <v>1660</v>
      </c>
      <c r="W1057" s="238" t="s">
        <v>1661</v>
      </c>
      <c r="X1057" s="320"/>
      <c r="Y1057" s="415">
        <v>43731</v>
      </c>
      <c r="Z1057" s="416">
        <f>Y1057+365</f>
        <v>44096</v>
      </c>
      <c r="AA1057" s="238"/>
      <c r="AB1057" s="246">
        <v>2</v>
      </c>
      <c r="AC1057" s="316">
        <f>(G1057+AB1057*2.5)*AG1057</f>
        <v>270</v>
      </c>
      <c r="AD1057" s="251">
        <v>300</v>
      </c>
      <c r="AE1057" s="252">
        <v>1160</v>
      </c>
      <c r="AF1057" s="254" t="s">
        <v>1662</v>
      </c>
      <c r="AG1057" s="254">
        <v>10.8</v>
      </c>
      <c r="AJ1057" s="255" t="str">
        <f t="shared" si="314"/>
        <v>HL1024</v>
      </c>
    </row>
    <row r="1058" spans="1:36" s="319" customFormat="1" ht="11.25" customHeight="1" thickBot="1" x14ac:dyDescent="0.25">
      <c r="A1058" s="1115">
        <v>1</v>
      </c>
      <c r="B1058" s="1044">
        <v>289956</v>
      </c>
      <c r="C1058" s="320"/>
      <c r="D1058" s="916" t="s">
        <v>1659</v>
      </c>
      <c r="E1058" s="245">
        <v>1</v>
      </c>
      <c r="F1058" s="241" t="s">
        <v>186</v>
      </c>
      <c r="G1058" s="246">
        <v>20</v>
      </c>
      <c r="H1058" s="245">
        <v>52</v>
      </c>
      <c r="I1058" s="241" t="s">
        <v>1627</v>
      </c>
      <c r="J1058" s="242">
        <f>I1058/9.81</f>
        <v>193.06829765545362</v>
      </c>
      <c r="K1058" s="241" t="s">
        <v>128</v>
      </c>
      <c r="L1058" s="241"/>
      <c r="M1058" s="246"/>
      <c r="N1058" s="238"/>
      <c r="O1058" s="248"/>
      <c r="P1058" s="248"/>
      <c r="Q1058" s="248"/>
      <c r="R1058" s="238"/>
      <c r="S1058" s="246">
        <v>20.010000000000002</v>
      </c>
      <c r="T1058" s="241" t="s">
        <v>61</v>
      </c>
      <c r="U1058" s="238" t="s">
        <v>44</v>
      </c>
      <c r="V1058" s="238" t="s">
        <v>1663</v>
      </c>
      <c r="W1058" s="238" t="s">
        <v>1661</v>
      </c>
      <c r="X1058" s="320"/>
      <c r="Y1058" s="415">
        <v>43731</v>
      </c>
      <c r="Z1058" s="416">
        <f t="shared" ref="Z1058:Z1061" si="333">Y1058+365</f>
        <v>44096</v>
      </c>
      <c r="AA1058" s="238"/>
      <c r="AB1058" s="246">
        <v>2</v>
      </c>
      <c r="AC1058" s="316">
        <f>(G1058+AB1058*2.5)*AG1058</f>
        <v>270</v>
      </c>
      <c r="AD1058" s="251">
        <v>300</v>
      </c>
      <c r="AE1058" s="252">
        <v>1160</v>
      </c>
      <c r="AF1058" s="254" t="s">
        <v>1664</v>
      </c>
      <c r="AG1058" s="254">
        <v>10.8</v>
      </c>
      <c r="AJ1058" s="255" t="str">
        <f t="shared" si="314"/>
        <v>HL1025</v>
      </c>
    </row>
    <row r="1059" spans="1:36" s="319" customFormat="1" ht="11.25" customHeight="1" thickBot="1" x14ac:dyDescent="0.25">
      <c r="A1059" s="1115">
        <v>1</v>
      </c>
      <c r="B1059" s="1044">
        <v>289956</v>
      </c>
      <c r="C1059" s="320"/>
      <c r="D1059" s="916" t="s">
        <v>1659</v>
      </c>
      <c r="E1059" s="245">
        <v>1</v>
      </c>
      <c r="F1059" s="241" t="s">
        <v>186</v>
      </c>
      <c r="G1059" s="246">
        <v>20</v>
      </c>
      <c r="H1059" s="245">
        <v>52</v>
      </c>
      <c r="I1059" s="241" t="s">
        <v>1627</v>
      </c>
      <c r="J1059" s="242">
        <f>I1059/9.81</f>
        <v>193.06829765545362</v>
      </c>
      <c r="K1059" s="241" t="s">
        <v>128</v>
      </c>
      <c r="L1059" s="241"/>
      <c r="M1059" s="246"/>
      <c r="N1059" s="238"/>
      <c r="O1059" s="248"/>
      <c r="P1059" s="248"/>
      <c r="Q1059" s="248"/>
      <c r="R1059" s="238"/>
      <c r="S1059" s="246">
        <v>20.010000000000002</v>
      </c>
      <c r="T1059" s="241" t="s">
        <v>61</v>
      </c>
      <c r="U1059" s="238" t="s">
        <v>44</v>
      </c>
      <c r="V1059" s="238" t="s">
        <v>1665</v>
      </c>
      <c r="W1059" s="238"/>
      <c r="X1059" s="320"/>
      <c r="Y1059" s="415">
        <v>43731</v>
      </c>
      <c r="Z1059" s="416">
        <f t="shared" si="333"/>
        <v>44096</v>
      </c>
      <c r="AA1059" s="238"/>
      <c r="AB1059" s="246">
        <v>2</v>
      </c>
      <c r="AC1059" s="316">
        <f>(G1059+AB1059*2.5)*AG1059</f>
        <v>270</v>
      </c>
      <c r="AD1059" s="251">
        <v>300</v>
      </c>
      <c r="AE1059" s="252">
        <v>1160</v>
      </c>
      <c r="AF1059" s="254" t="s">
        <v>1666</v>
      </c>
      <c r="AG1059" s="254">
        <v>10.8</v>
      </c>
      <c r="AJ1059" s="255" t="str">
        <f t="shared" si="314"/>
        <v>HL1026</v>
      </c>
    </row>
    <row r="1060" spans="1:36" s="319" customFormat="1" ht="11.25" customHeight="1" thickBot="1" x14ac:dyDescent="0.25">
      <c r="A1060" s="1115">
        <v>1</v>
      </c>
      <c r="B1060" s="1044">
        <v>289956</v>
      </c>
      <c r="C1060" s="320"/>
      <c r="D1060" s="916" t="s">
        <v>1659</v>
      </c>
      <c r="E1060" s="245">
        <v>1</v>
      </c>
      <c r="F1060" s="241" t="s">
        <v>186</v>
      </c>
      <c r="G1060" s="246">
        <v>20</v>
      </c>
      <c r="H1060" s="245">
        <v>52</v>
      </c>
      <c r="I1060" s="241" t="s">
        <v>1627</v>
      </c>
      <c r="J1060" s="242">
        <f>I1060/9.81</f>
        <v>193.06829765545362</v>
      </c>
      <c r="K1060" s="241" t="s">
        <v>128</v>
      </c>
      <c r="L1060" s="241"/>
      <c r="M1060" s="246"/>
      <c r="N1060" s="238"/>
      <c r="O1060" s="248"/>
      <c r="P1060" s="248"/>
      <c r="Q1060" s="248"/>
      <c r="R1060" s="238"/>
      <c r="S1060" s="246">
        <v>20.010000000000002</v>
      </c>
      <c r="T1060" s="241" t="s">
        <v>61</v>
      </c>
      <c r="U1060" s="238" t="s">
        <v>44</v>
      </c>
      <c r="V1060" s="238" t="s">
        <v>1667</v>
      </c>
      <c r="W1060" s="238"/>
      <c r="X1060" s="320"/>
      <c r="Y1060" s="415">
        <v>43731</v>
      </c>
      <c r="Z1060" s="416">
        <f t="shared" si="333"/>
        <v>44096</v>
      </c>
      <c r="AA1060" s="238"/>
      <c r="AB1060" s="246">
        <v>2</v>
      </c>
      <c r="AC1060" s="316">
        <f>(G1060+AB1060*2.5)*AG1060</f>
        <v>270</v>
      </c>
      <c r="AD1060" s="251">
        <v>300</v>
      </c>
      <c r="AE1060" s="252">
        <v>1160</v>
      </c>
      <c r="AF1060" s="254" t="s">
        <v>1668</v>
      </c>
      <c r="AG1060" s="254">
        <v>10.8</v>
      </c>
      <c r="AJ1060" s="255" t="str">
        <f t="shared" si="314"/>
        <v>HL1027</v>
      </c>
    </row>
    <row r="1061" spans="1:36" s="147" customFormat="1" ht="11.25" customHeight="1" thickBot="1" x14ac:dyDescent="0.25">
      <c r="A1061" s="1115">
        <v>1</v>
      </c>
      <c r="B1061" s="1044">
        <v>289956</v>
      </c>
      <c r="C1061" s="266" t="s">
        <v>50</v>
      </c>
      <c r="D1061" s="892" t="s">
        <v>1659</v>
      </c>
      <c r="E1061" s="256">
        <f>SUM(E1057:E1060)</f>
        <v>4</v>
      </c>
      <c r="F1061" s="240" t="s">
        <v>186</v>
      </c>
      <c r="G1061" s="257">
        <v>20</v>
      </c>
      <c r="H1061" s="258">
        <v>52</v>
      </c>
      <c r="I1061" s="240" t="s">
        <v>1627</v>
      </c>
      <c r="J1061" s="317">
        <f>I1061/9.81</f>
        <v>193.06829765545362</v>
      </c>
      <c r="K1061" s="240" t="s">
        <v>128</v>
      </c>
      <c r="L1061" s="240"/>
      <c r="M1061" s="257"/>
      <c r="N1061" s="239"/>
      <c r="O1061" s="259"/>
      <c r="P1061" s="259"/>
      <c r="Q1061" s="259"/>
      <c r="R1061" s="239"/>
      <c r="S1061" s="257">
        <f>(S1059+S1060+S1057+S1058)/E1061</f>
        <v>20.015000000000001</v>
      </c>
      <c r="T1061" s="240" t="s">
        <v>61</v>
      </c>
      <c r="U1061" s="239" t="s">
        <v>44</v>
      </c>
      <c r="V1061" s="239" t="s">
        <v>1669</v>
      </c>
      <c r="W1061" s="239" t="s">
        <v>1670</v>
      </c>
      <c r="X1061" s="237">
        <v>1350</v>
      </c>
      <c r="Y1061" s="415">
        <v>43731</v>
      </c>
      <c r="Z1061" s="416">
        <f t="shared" si="333"/>
        <v>44096</v>
      </c>
      <c r="AA1061" s="239"/>
      <c r="AB1061" s="257">
        <v>2</v>
      </c>
      <c r="AC1061" s="318"/>
      <c r="AD1061" s="261"/>
      <c r="AE1061" s="262"/>
      <c r="AF1061" s="263"/>
      <c r="AG1061" s="263"/>
      <c r="AJ1061" s="255" t="str">
        <f t="shared" ref="AJ1061:AJ1265" si="334">CONCATENATE(U1061,AK1061,V1061)</f>
        <v>HL1024-1027</v>
      </c>
    </row>
    <row r="1062" spans="1:36" s="147" customFormat="1" ht="11.25" customHeight="1" thickBot="1" x14ac:dyDescent="0.25">
      <c r="A1062" s="1129"/>
      <c r="B1062" s="1004"/>
      <c r="C1062" s="320"/>
      <c r="D1062" s="905"/>
      <c r="E1062" s="245"/>
      <c r="F1062" s="241"/>
      <c r="G1062" s="246"/>
      <c r="H1062" s="245"/>
      <c r="I1062" s="241"/>
      <c r="J1062" s="242"/>
      <c r="K1062" s="241"/>
      <c r="L1062" s="241"/>
      <c r="M1062" s="246"/>
      <c r="N1062" s="238"/>
      <c r="O1062" s="248"/>
      <c r="P1062" s="248"/>
      <c r="Q1062" s="248"/>
      <c r="R1062" s="238"/>
      <c r="S1062" s="246"/>
      <c r="T1062" s="241"/>
      <c r="U1062" s="238"/>
      <c r="V1062" s="238"/>
      <c r="W1062" s="238"/>
      <c r="X1062" s="321"/>
      <c r="Y1062" s="415"/>
      <c r="Z1062" s="416" t="s">
        <v>38</v>
      </c>
      <c r="AA1062" s="238"/>
      <c r="AB1062" s="246"/>
      <c r="AC1062" s="316"/>
      <c r="AD1062" s="251"/>
      <c r="AE1062" s="252"/>
      <c r="AF1062" s="245"/>
      <c r="AG1062" s="245"/>
      <c r="AJ1062" s="255" t="str">
        <f t="shared" si="334"/>
        <v/>
      </c>
    </row>
    <row r="1063" spans="1:36" s="319" customFormat="1" ht="11.25" customHeight="1" thickBot="1" x14ac:dyDescent="0.25">
      <c r="A1063" s="1129">
        <v>1</v>
      </c>
      <c r="B1063" s="1113">
        <v>308136</v>
      </c>
      <c r="C1063" s="320"/>
      <c r="D1063" s="916" t="s">
        <v>1671</v>
      </c>
      <c r="E1063" s="245">
        <v>1</v>
      </c>
      <c r="F1063" s="241" t="s">
        <v>186</v>
      </c>
      <c r="G1063" s="246">
        <v>15</v>
      </c>
      <c r="H1063" s="245">
        <v>52</v>
      </c>
      <c r="I1063" s="241" t="s">
        <v>1649</v>
      </c>
      <c r="J1063" s="242">
        <f>I1063/9.81</f>
        <v>196.94189602446482</v>
      </c>
      <c r="K1063" s="241" t="s">
        <v>128</v>
      </c>
      <c r="L1063" s="241"/>
      <c r="M1063" s="246"/>
      <c r="N1063" s="238"/>
      <c r="O1063" s="248"/>
      <c r="P1063" s="248"/>
      <c r="Q1063" s="248"/>
      <c r="R1063" s="238"/>
      <c r="S1063" s="246">
        <v>15.04</v>
      </c>
      <c r="T1063" s="241" t="s">
        <v>811</v>
      </c>
      <c r="U1063" s="238" t="s">
        <v>44</v>
      </c>
      <c r="V1063" s="238" t="s">
        <v>1672</v>
      </c>
      <c r="W1063" s="238"/>
      <c r="X1063" s="321"/>
      <c r="Y1063" s="415">
        <v>42438</v>
      </c>
      <c r="Z1063" s="416">
        <f>Y1063+365</f>
        <v>42803</v>
      </c>
      <c r="AA1063" s="238"/>
      <c r="AB1063" s="246">
        <v>2</v>
      </c>
      <c r="AC1063" s="316">
        <f>(G1063+AB1063*2.5)*AG1063</f>
        <v>216</v>
      </c>
      <c r="AD1063" s="251">
        <v>300</v>
      </c>
      <c r="AE1063" s="252">
        <v>1040</v>
      </c>
      <c r="AF1063" s="254" t="s">
        <v>1673</v>
      </c>
      <c r="AG1063" s="254">
        <v>10.8</v>
      </c>
      <c r="AJ1063" s="255" t="str">
        <f t="shared" si="334"/>
        <v>HL1056</v>
      </c>
    </row>
    <row r="1064" spans="1:36" s="319" customFormat="1" ht="11.25" customHeight="1" thickBot="1" x14ac:dyDescent="0.25">
      <c r="A1064" s="1129">
        <v>1</v>
      </c>
      <c r="B1064" s="1113">
        <v>308136</v>
      </c>
      <c r="C1064" s="320"/>
      <c r="D1064" s="916" t="s">
        <v>1671</v>
      </c>
      <c r="E1064" s="245">
        <v>1</v>
      </c>
      <c r="F1064" s="241" t="s">
        <v>186</v>
      </c>
      <c r="G1064" s="246">
        <v>15</v>
      </c>
      <c r="H1064" s="245">
        <v>52</v>
      </c>
      <c r="I1064" s="241" t="s">
        <v>1649</v>
      </c>
      <c r="J1064" s="242">
        <f>I1064/9.81</f>
        <v>196.94189602446482</v>
      </c>
      <c r="K1064" s="241" t="s">
        <v>128</v>
      </c>
      <c r="L1064" s="241"/>
      <c r="M1064" s="246"/>
      <c r="N1064" s="238"/>
      <c r="O1064" s="248"/>
      <c r="P1064" s="248"/>
      <c r="Q1064" s="248"/>
      <c r="R1064" s="238"/>
      <c r="S1064" s="246">
        <v>15.05</v>
      </c>
      <c r="T1064" s="241" t="s">
        <v>811</v>
      </c>
      <c r="U1064" s="238" t="s">
        <v>44</v>
      </c>
      <c r="V1064" s="238" t="s">
        <v>1674</v>
      </c>
      <c r="W1064" s="238"/>
      <c r="X1064" s="321"/>
      <c r="Y1064" s="415">
        <v>42438</v>
      </c>
      <c r="Z1064" s="416">
        <f>Y1064+365</f>
        <v>42803</v>
      </c>
      <c r="AA1064" s="238"/>
      <c r="AB1064" s="246">
        <v>2</v>
      </c>
      <c r="AC1064" s="316">
        <f>(G1064+AB1064*2.5)*AG1064</f>
        <v>216</v>
      </c>
      <c r="AD1064" s="251">
        <v>300</v>
      </c>
      <c r="AE1064" s="252">
        <v>1040</v>
      </c>
      <c r="AF1064" s="254" t="s">
        <v>1675</v>
      </c>
      <c r="AG1064" s="254">
        <v>10.8</v>
      </c>
      <c r="AJ1064" s="255" t="str">
        <f t="shared" si="334"/>
        <v>HL1057</v>
      </c>
    </row>
    <row r="1065" spans="1:36" s="319" customFormat="1" ht="11.25" customHeight="1" thickBot="1" x14ac:dyDescent="0.25">
      <c r="A1065" s="1129">
        <v>1</v>
      </c>
      <c r="B1065" s="1113">
        <v>308136</v>
      </c>
      <c r="C1065" s="320"/>
      <c r="D1065" s="916" t="s">
        <v>1671</v>
      </c>
      <c r="E1065" s="245">
        <v>1</v>
      </c>
      <c r="F1065" s="241" t="s">
        <v>186</v>
      </c>
      <c r="G1065" s="246">
        <v>15</v>
      </c>
      <c r="H1065" s="245">
        <v>52</v>
      </c>
      <c r="I1065" s="241" t="s">
        <v>1649</v>
      </c>
      <c r="J1065" s="242">
        <f>I1065/9.81</f>
        <v>196.94189602446482</v>
      </c>
      <c r="K1065" s="241" t="s">
        <v>128</v>
      </c>
      <c r="L1065" s="241"/>
      <c r="M1065" s="246"/>
      <c r="N1065" s="238"/>
      <c r="O1065" s="248"/>
      <c r="P1065" s="248"/>
      <c r="Q1065" s="248"/>
      <c r="R1065" s="238"/>
      <c r="S1065" s="246">
        <v>15.06</v>
      </c>
      <c r="T1065" s="241" t="s">
        <v>811</v>
      </c>
      <c r="U1065" s="238" t="s">
        <v>44</v>
      </c>
      <c r="V1065" s="238" t="s">
        <v>1676</v>
      </c>
      <c r="W1065" s="238"/>
      <c r="X1065" s="321"/>
      <c r="Y1065" s="415">
        <v>42438</v>
      </c>
      <c r="Z1065" s="416">
        <f>Y1065+365</f>
        <v>42803</v>
      </c>
      <c r="AA1065" s="238"/>
      <c r="AB1065" s="246">
        <v>2</v>
      </c>
      <c r="AC1065" s="316">
        <f>(G1065+AB1065*2.5)*AG1065</f>
        <v>216</v>
      </c>
      <c r="AD1065" s="251">
        <v>300</v>
      </c>
      <c r="AE1065" s="252">
        <v>1040</v>
      </c>
      <c r="AF1065" s="254" t="s">
        <v>1677</v>
      </c>
      <c r="AG1065" s="254">
        <v>10.8</v>
      </c>
      <c r="AJ1065" s="255" t="str">
        <f t="shared" si="334"/>
        <v>HL1058</v>
      </c>
    </row>
    <row r="1066" spans="1:36" s="319" customFormat="1" ht="11.25" customHeight="1" thickBot="1" x14ac:dyDescent="0.25">
      <c r="A1066" s="1129">
        <v>1</v>
      </c>
      <c r="B1066" s="1113">
        <v>308136</v>
      </c>
      <c r="C1066" s="320"/>
      <c r="D1066" s="916" t="s">
        <v>1671</v>
      </c>
      <c r="E1066" s="245">
        <v>1</v>
      </c>
      <c r="F1066" s="241" t="s">
        <v>186</v>
      </c>
      <c r="G1066" s="246">
        <v>15</v>
      </c>
      <c r="H1066" s="245">
        <v>52</v>
      </c>
      <c r="I1066" s="241" t="s">
        <v>1649</v>
      </c>
      <c r="J1066" s="242">
        <f>I1066/9.81</f>
        <v>196.94189602446482</v>
      </c>
      <c r="K1066" s="241" t="s">
        <v>128</v>
      </c>
      <c r="L1066" s="241"/>
      <c r="M1066" s="246"/>
      <c r="N1066" s="238"/>
      <c r="O1066" s="248"/>
      <c r="P1066" s="248"/>
      <c r="Q1066" s="248"/>
      <c r="R1066" s="238"/>
      <c r="S1066" s="246">
        <v>15.04</v>
      </c>
      <c r="T1066" s="241" t="s">
        <v>811</v>
      </c>
      <c r="U1066" s="238" t="s">
        <v>44</v>
      </c>
      <c r="V1066" s="238" t="s">
        <v>1678</v>
      </c>
      <c r="W1066" s="238"/>
      <c r="X1066" s="321"/>
      <c r="Y1066" s="415">
        <v>42438</v>
      </c>
      <c r="Z1066" s="416">
        <f>Y1066+365</f>
        <v>42803</v>
      </c>
      <c r="AA1066" s="238"/>
      <c r="AB1066" s="246">
        <v>2</v>
      </c>
      <c r="AC1066" s="316">
        <f>(G1066+AB1066*2.5)*AG1066</f>
        <v>216</v>
      </c>
      <c r="AD1066" s="251">
        <v>300</v>
      </c>
      <c r="AE1066" s="252">
        <v>1040</v>
      </c>
      <c r="AF1066" s="254" t="s">
        <v>1679</v>
      </c>
      <c r="AG1066" s="254">
        <v>10.8</v>
      </c>
      <c r="AJ1066" s="255" t="str">
        <f t="shared" si="334"/>
        <v>HL1059</v>
      </c>
    </row>
    <row r="1067" spans="1:36" s="147" customFormat="1" ht="11.25" customHeight="1" thickBot="1" x14ac:dyDescent="0.25">
      <c r="A1067" s="1129">
        <v>1</v>
      </c>
      <c r="B1067" s="1113">
        <v>308136</v>
      </c>
      <c r="C1067" s="266" t="s">
        <v>50</v>
      </c>
      <c r="D1067" s="892" t="s">
        <v>1671</v>
      </c>
      <c r="E1067" s="256">
        <f>SUM(E1063:E1066)</f>
        <v>4</v>
      </c>
      <c r="F1067" s="240" t="s">
        <v>186</v>
      </c>
      <c r="G1067" s="257">
        <v>15</v>
      </c>
      <c r="H1067" s="258">
        <v>52</v>
      </c>
      <c r="I1067" s="240" t="s">
        <v>1649</v>
      </c>
      <c r="J1067" s="317">
        <f>I1067/9.81</f>
        <v>196.94189602446482</v>
      </c>
      <c r="K1067" s="240" t="s">
        <v>128</v>
      </c>
      <c r="L1067" s="240"/>
      <c r="M1067" s="257"/>
      <c r="N1067" s="239"/>
      <c r="O1067" s="259"/>
      <c r="P1067" s="259"/>
      <c r="Q1067" s="259"/>
      <c r="R1067" s="239"/>
      <c r="S1067" s="257">
        <f>(S1065+S1066+S1063+S1064)/E1067</f>
        <v>15.047499999999999</v>
      </c>
      <c r="T1067" s="240" t="s">
        <v>811</v>
      </c>
      <c r="U1067" s="239" t="s">
        <v>44</v>
      </c>
      <c r="V1067" s="239" t="s">
        <v>1680</v>
      </c>
      <c r="W1067" s="239"/>
      <c r="X1067" s="237">
        <v>1358</v>
      </c>
      <c r="Y1067" s="415">
        <v>42438</v>
      </c>
      <c r="Z1067" s="416">
        <f>Y1067+365</f>
        <v>42803</v>
      </c>
      <c r="AA1067" s="239"/>
      <c r="AB1067" s="257">
        <v>2</v>
      </c>
      <c r="AC1067" s="318"/>
      <c r="AD1067" s="261"/>
      <c r="AE1067" s="262"/>
      <c r="AF1067" s="263"/>
      <c r="AG1067" s="263"/>
      <c r="AJ1067" s="255" t="str">
        <f t="shared" si="334"/>
        <v>HL1056-1059</v>
      </c>
    </row>
    <row r="1068" spans="1:36" ht="11.25" customHeight="1" thickBot="1" x14ac:dyDescent="0.25">
      <c r="A1068" s="1129"/>
      <c r="B1068" s="995"/>
      <c r="C1068" s="320"/>
      <c r="D1068" s="916"/>
      <c r="E1068" s="245"/>
      <c r="F1068" s="241"/>
      <c r="G1068" s="246"/>
      <c r="H1068" s="245"/>
      <c r="I1068" s="241"/>
      <c r="J1068" s="242"/>
      <c r="K1068" s="241"/>
      <c r="L1068" s="241"/>
      <c r="M1068" s="246"/>
      <c r="N1068" s="238"/>
      <c r="O1068" s="248"/>
      <c r="P1068" s="248"/>
      <c r="Q1068" s="248"/>
      <c r="R1068" s="238"/>
      <c r="S1068" s="246"/>
      <c r="T1068" s="241"/>
      <c r="U1068" s="238"/>
      <c r="V1068" s="238"/>
      <c r="W1068" s="238"/>
      <c r="X1068" s="272"/>
      <c r="Y1068" s="415"/>
      <c r="Z1068" s="416" t="s">
        <v>38</v>
      </c>
      <c r="AA1068" s="238"/>
      <c r="AB1068" s="246"/>
      <c r="AC1068" s="316"/>
      <c r="AD1068" s="251"/>
      <c r="AE1068" s="252"/>
      <c r="AF1068" s="245"/>
      <c r="AG1068" s="245"/>
      <c r="AJ1068" s="255" t="str">
        <f t="shared" si="334"/>
        <v/>
      </c>
    </row>
    <row r="1069" spans="1:36" s="319" customFormat="1" ht="11.25" customHeight="1" thickBot="1" x14ac:dyDescent="0.25">
      <c r="A1069" s="1115">
        <v>1</v>
      </c>
      <c r="B1069" s="1044">
        <v>296114</v>
      </c>
      <c r="C1069" s="320"/>
      <c r="D1069" s="916" t="s">
        <v>1681</v>
      </c>
      <c r="E1069" s="245">
        <v>1</v>
      </c>
      <c r="F1069" s="241" t="s">
        <v>186</v>
      </c>
      <c r="G1069" s="246">
        <v>15</v>
      </c>
      <c r="H1069" s="245">
        <v>52</v>
      </c>
      <c r="I1069" s="241" t="s">
        <v>1627</v>
      </c>
      <c r="J1069" s="242">
        <f>I1069/9.81</f>
        <v>193.06829765545362</v>
      </c>
      <c r="K1069" s="241" t="s">
        <v>128</v>
      </c>
      <c r="L1069" s="241"/>
      <c r="M1069" s="246"/>
      <c r="N1069" s="238"/>
      <c r="O1069" s="248"/>
      <c r="P1069" s="248"/>
      <c r="Q1069" s="248"/>
      <c r="R1069" s="238"/>
      <c r="S1069" s="246">
        <v>15.01</v>
      </c>
      <c r="T1069" s="241" t="s">
        <v>61</v>
      </c>
      <c r="U1069" s="238" t="s">
        <v>44</v>
      </c>
      <c r="V1069" s="238" t="s">
        <v>1682</v>
      </c>
      <c r="W1069" s="238"/>
      <c r="X1069" s="280"/>
      <c r="Y1069" s="415">
        <v>42353</v>
      </c>
      <c r="Z1069" s="416">
        <f>Y1069+366</f>
        <v>42719</v>
      </c>
      <c r="AA1069" s="238"/>
      <c r="AB1069" s="246">
        <v>2</v>
      </c>
      <c r="AC1069" s="316">
        <f>(G1069+AB1069*2.5)*AG1069</f>
        <v>216</v>
      </c>
      <c r="AD1069" s="251">
        <v>300</v>
      </c>
      <c r="AE1069" s="252">
        <v>1040</v>
      </c>
      <c r="AF1069" s="254" t="s">
        <v>1683</v>
      </c>
      <c r="AG1069" s="254">
        <v>10.8</v>
      </c>
      <c r="AJ1069" s="255" t="str">
        <f t="shared" si="334"/>
        <v>HL1028</v>
      </c>
    </row>
    <row r="1070" spans="1:36" s="319" customFormat="1" ht="11.25" customHeight="1" thickBot="1" x14ac:dyDescent="0.25">
      <c r="A1070" s="1115">
        <v>1</v>
      </c>
      <c r="B1070" s="1044">
        <v>296114</v>
      </c>
      <c r="C1070" s="320"/>
      <c r="D1070" s="916" t="s">
        <v>1681</v>
      </c>
      <c r="E1070" s="245">
        <v>1</v>
      </c>
      <c r="F1070" s="241" t="s">
        <v>186</v>
      </c>
      <c r="G1070" s="246">
        <v>15</v>
      </c>
      <c r="H1070" s="245">
        <v>52</v>
      </c>
      <c r="I1070" s="241" t="s">
        <v>1627</v>
      </c>
      <c r="J1070" s="242">
        <f>I1070/9.81</f>
        <v>193.06829765545362</v>
      </c>
      <c r="K1070" s="241" t="s">
        <v>128</v>
      </c>
      <c r="L1070" s="241"/>
      <c r="M1070" s="246"/>
      <c r="N1070" s="238"/>
      <c r="O1070" s="248"/>
      <c r="P1070" s="248"/>
      <c r="Q1070" s="248"/>
      <c r="R1070" s="238"/>
      <c r="S1070" s="246">
        <v>14.99</v>
      </c>
      <c r="T1070" s="241" t="s">
        <v>61</v>
      </c>
      <c r="U1070" s="238" t="s">
        <v>44</v>
      </c>
      <c r="V1070" s="238" t="s">
        <v>1684</v>
      </c>
      <c r="W1070" s="238"/>
      <c r="X1070" s="320"/>
      <c r="Y1070" s="415">
        <v>42353</v>
      </c>
      <c r="Z1070" s="416">
        <f>Y1070+366</f>
        <v>42719</v>
      </c>
      <c r="AA1070" s="238"/>
      <c r="AB1070" s="246">
        <v>2</v>
      </c>
      <c r="AC1070" s="316">
        <f>(G1070+AB1070*2.5)*AG1070</f>
        <v>216</v>
      </c>
      <c r="AD1070" s="251">
        <v>300</v>
      </c>
      <c r="AE1070" s="252">
        <v>1040</v>
      </c>
      <c r="AF1070" s="254" t="s">
        <v>1685</v>
      </c>
      <c r="AG1070" s="254">
        <v>10.8</v>
      </c>
      <c r="AJ1070" s="255" t="str">
        <f t="shared" si="334"/>
        <v>HL1029</v>
      </c>
    </row>
    <row r="1071" spans="1:36" s="319" customFormat="1" ht="11.25" customHeight="1" thickBot="1" x14ac:dyDescent="0.25">
      <c r="A1071" s="1115">
        <v>1</v>
      </c>
      <c r="B1071" s="1044">
        <v>296114</v>
      </c>
      <c r="C1071" s="320"/>
      <c r="D1071" s="916" t="s">
        <v>1681</v>
      </c>
      <c r="E1071" s="245">
        <v>1</v>
      </c>
      <c r="F1071" s="241" t="s">
        <v>186</v>
      </c>
      <c r="G1071" s="246">
        <v>15</v>
      </c>
      <c r="H1071" s="245">
        <v>52</v>
      </c>
      <c r="I1071" s="241" t="s">
        <v>1627</v>
      </c>
      <c r="J1071" s="242">
        <f>I1071/9.81</f>
        <v>193.06829765545362</v>
      </c>
      <c r="K1071" s="241" t="s">
        <v>128</v>
      </c>
      <c r="L1071" s="241"/>
      <c r="M1071" s="246"/>
      <c r="N1071" s="238"/>
      <c r="O1071" s="248"/>
      <c r="P1071" s="248"/>
      <c r="Q1071" s="248"/>
      <c r="R1071" s="238"/>
      <c r="S1071" s="246">
        <v>15.02</v>
      </c>
      <c r="T1071" s="241" t="s">
        <v>61</v>
      </c>
      <c r="U1071" s="238" t="s">
        <v>44</v>
      </c>
      <c r="V1071" s="238" t="s">
        <v>1686</v>
      </c>
      <c r="W1071" s="238"/>
      <c r="X1071" s="320"/>
      <c r="Y1071" s="415">
        <v>42353</v>
      </c>
      <c r="Z1071" s="416">
        <f>Y1071+366</f>
        <v>42719</v>
      </c>
      <c r="AA1071" s="238"/>
      <c r="AB1071" s="246">
        <v>2</v>
      </c>
      <c r="AC1071" s="316">
        <f>(G1071+AB1071*2.5)*AG1071</f>
        <v>216</v>
      </c>
      <c r="AD1071" s="251">
        <v>300</v>
      </c>
      <c r="AE1071" s="252">
        <v>1040</v>
      </c>
      <c r="AF1071" s="254" t="s">
        <v>1687</v>
      </c>
      <c r="AG1071" s="254">
        <v>10.8</v>
      </c>
      <c r="AJ1071" s="255" t="str">
        <f t="shared" si="334"/>
        <v>HL1030</v>
      </c>
    </row>
    <row r="1072" spans="1:36" s="319" customFormat="1" ht="11.25" customHeight="1" thickBot="1" x14ac:dyDescent="0.25">
      <c r="A1072" s="1115">
        <v>1</v>
      </c>
      <c r="B1072" s="1044">
        <v>296114</v>
      </c>
      <c r="C1072" s="320"/>
      <c r="D1072" s="916" t="s">
        <v>1681</v>
      </c>
      <c r="E1072" s="245">
        <v>1</v>
      </c>
      <c r="F1072" s="241" t="s">
        <v>186</v>
      </c>
      <c r="G1072" s="246">
        <v>15</v>
      </c>
      <c r="H1072" s="245">
        <v>52</v>
      </c>
      <c r="I1072" s="241" t="s">
        <v>1627</v>
      </c>
      <c r="J1072" s="242">
        <f>I1072/9.81</f>
        <v>193.06829765545362</v>
      </c>
      <c r="K1072" s="241" t="s">
        <v>128</v>
      </c>
      <c r="L1072" s="241"/>
      <c r="M1072" s="246"/>
      <c r="N1072" s="238"/>
      <c r="O1072" s="248"/>
      <c r="P1072" s="248"/>
      <c r="Q1072" s="248"/>
      <c r="R1072" s="238"/>
      <c r="S1072" s="246">
        <v>15.01</v>
      </c>
      <c r="T1072" s="241" t="s">
        <v>61</v>
      </c>
      <c r="U1072" s="238" t="s">
        <v>44</v>
      </c>
      <c r="V1072" s="238" t="s">
        <v>1688</v>
      </c>
      <c r="W1072" s="238"/>
      <c r="X1072" s="320"/>
      <c r="Y1072" s="415">
        <v>42353</v>
      </c>
      <c r="Z1072" s="416">
        <f>Y1072+366</f>
        <v>42719</v>
      </c>
      <c r="AA1072" s="238"/>
      <c r="AB1072" s="246">
        <v>2</v>
      </c>
      <c r="AC1072" s="316">
        <f>(G1072+AB1072*2.5)*AG1072</f>
        <v>216</v>
      </c>
      <c r="AD1072" s="251">
        <v>300</v>
      </c>
      <c r="AE1072" s="252">
        <v>1040</v>
      </c>
      <c r="AF1072" s="254" t="s">
        <v>1689</v>
      </c>
      <c r="AG1072" s="254">
        <v>10.8</v>
      </c>
      <c r="AJ1072" s="255" t="str">
        <f t="shared" si="334"/>
        <v>HL1031</v>
      </c>
    </row>
    <row r="1073" spans="1:36" s="147" customFormat="1" ht="11.25" customHeight="1" thickBot="1" x14ac:dyDescent="0.25">
      <c r="A1073" s="1115">
        <v>1</v>
      </c>
      <c r="B1073" s="1044">
        <v>296114</v>
      </c>
      <c r="C1073" s="266" t="s">
        <v>50</v>
      </c>
      <c r="D1073" s="892" t="s">
        <v>1681</v>
      </c>
      <c r="E1073" s="256">
        <f>SUM(E1069:E1072)</f>
        <v>4</v>
      </c>
      <c r="F1073" s="240" t="s">
        <v>186</v>
      </c>
      <c r="G1073" s="257">
        <v>15</v>
      </c>
      <c r="H1073" s="258">
        <v>52</v>
      </c>
      <c r="I1073" s="240" t="s">
        <v>1627</v>
      </c>
      <c r="J1073" s="317">
        <f>I1073/9.81</f>
        <v>193.06829765545362</v>
      </c>
      <c r="K1073" s="240" t="s">
        <v>128</v>
      </c>
      <c r="L1073" s="240"/>
      <c r="M1073" s="257"/>
      <c r="N1073" s="239"/>
      <c r="O1073" s="259"/>
      <c r="P1073" s="259"/>
      <c r="Q1073" s="259"/>
      <c r="R1073" s="239"/>
      <c r="S1073" s="257">
        <f>(S1071+S1072+S1069+S1070)/E1073</f>
        <v>15.0075</v>
      </c>
      <c r="T1073" s="240" t="s">
        <v>61</v>
      </c>
      <c r="U1073" s="239" t="s">
        <v>44</v>
      </c>
      <c r="V1073" s="239" t="s">
        <v>1690</v>
      </c>
      <c r="W1073" s="239"/>
      <c r="X1073" s="237">
        <v>1351</v>
      </c>
      <c r="Y1073" s="415">
        <v>42353</v>
      </c>
      <c r="Z1073" s="416">
        <f>Y1073+366</f>
        <v>42719</v>
      </c>
      <c r="AA1073" s="239"/>
      <c r="AB1073" s="257">
        <v>2</v>
      </c>
      <c r="AC1073" s="318"/>
      <c r="AD1073" s="261"/>
      <c r="AE1073" s="262"/>
      <c r="AF1073" s="263"/>
      <c r="AG1073" s="263"/>
      <c r="AJ1073" s="255" t="str">
        <f t="shared" si="334"/>
        <v>HL1028-1031</v>
      </c>
    </row>
    <row r="1074" spans="1:36" s="147" customFormat="1" ht="11.25" customHeight="1" thickBot="1" x14ac:dyDescent="0.25">
      <c r="A1074" s="1129"/>
      <c r="B1074" s="1004"/>
      <c r="C1074" s="320"/>
      <c r="D1074" s="905"/>
      <c r="E1074" s="245"/>
      <c r="F1074" s="241"/>
      <c r="G1074" s="246"/>
      <c r="H1074" s="245"/>
      <c r="I1074" s="241"/>
      <c r="J1074" s="242"/>
      <c r="K1074" s="241"/>
      <c r="L1074" s="241"/>
      <c r="M1074" s="246"/>
      <c r="N1074" s="238"/>
      <c r="O1074" s="248"/>
      <c r="P1074" s="248"/>
      <c r="Q1074" s="248"/>
      <c r="R1074" s="238"/>
      <c r="S1074" s="246"/>
      <c r="T1074" s="241"/>
      <c r="U1074" s="238"/>
      <c r="V1074" s="238"/>
      <c r="W1074" s="238"/>
      <c r="X1074" s="272"/>
      <c r="Y1074" s="415"/>
      <c r="Z1074" s="416" t="s">
        <v>38</v>
      </c>
      <c r="AA1074" s="238"/>
      <c r="AB1074" s="246"/>
      <c r="AC1074" s="316"/>
      <c r="AD1074" s="251"/>
      <c r="AE1074" s="252"/>
      <c r="AF1074" s="245"/>
      <c r="AG1074" s="245"/>
      <c r="AJ1074" s="255" t="str">
        <f t="shared" si="334"/>
        <v/>
      </c>
    </row>
    <row r="1075" spans="1:36" s="319" customFormat="1" ht="11.25" customHeight="1" thickBot="1" x14ac:dyDescent="0.25">
      <c r="A1075" s="1129">
        <v>1</v>
      </c>
      <c r="B1075" s="1113">
        <v>308163</v>
      </c>
      <c r="C1075" s="320"/>
      <c r="D1075" s="916" t="s">
        <v>1691</v>
      </c>
      <c r="E1075" s="245">
        <v>1</v>
      </c>
      <c r="F1075" s="241" t="s">
        <v>186</v>
      </c>
      <c r="G1075" s="246">
        <v>10</v>
      </c>
      <c r="H1075" s="245">
        <v>52</v>
      </c>
      <c r="I1075" s="241" t="s">
        <v>1649</v>
      </c>
      <c r="J1075" s="242">
        <f>I1075/9.81</f>
        <v>196.94189602446482</v>
      </c>
      <c r="K1075" s="241" t="s">
        <v>128</v>
      </c>
      <c r="L1075" s="241"/>
      <c r="M1075" s="246"/>
      <c r="N1075" s="238"/>
      <c r="O1075" s="248"/>
      <c r="P1075" s="248"/>
      <c r="Q1075" s="248"/>
      <c r="R1075" s="238"/>
      <c r="S1075" s="246">
        <v>10.039999999999999</v>
      </c>
      <c r="T1075" s="241" t="s">
        <v>811</v>
      </c>
      <c r="U1075" s="238" t="s">
        <v>44</v>
      </c>
      <c r="V1075" s="238" t="s">
        <v>1692</v>
      </c>
      <c r="W1075" s="238"/>
      <c r="X1075" s="320"/>
      <c r="Y1075" s="415">
        <v>42438</v>
      </c>
      <c r="Z1075" s="416">
        <f>Y1075+365</f>
        <v>42803</v>
      </c>
      <c r="AA1075" s="238"/>
      <c r="AB1075" s="246">
        <v>2</v>
      </c>
      <c r="AC1075" s="316">
        <f>(G1075+AB1075*2.5)*AG1075</f>
        <v>162</v>
      </c>
      <c r="AD1075" s="251">
        <v>300</v>
      </c>
      <c r="AE1075" s="252">
        <v>920</v>
      </c>
      <c r="AF1075" s="254" t="s">
        <v>1693</v>
      </c>
      <c r="AG1075" s="254">
        <v>10.8</v>
      </c>
      <c r="AJ1075" s="255" t="str">
        <f t="shared" si="334"/>
        <v>HL1060</v>
      </c>
    </row>
    <row r="1076" spans="1:36" ht="11.25" customHeight="1" thickBot="1" x14ac:dyDescent="0.25">
      <c r="A1076" s="1129">
        <v>1</v>
      </c>
      <c r="B1076" s="1113">
        <v>308163</v>
      </c>
      <c r="C1076" s="238"/>
      <c r="D1076" s="904" t="s">
        <v>1691</v>
      </c>
      <c r="E1076" s="245">
        <v>1</v>
      </c>
      <c r="F1076" s="241" t="s">
        <v>186</v>
      </c>
      <c r="G1076" s="246">
        <v>10</v>
      </c>
      <c r="H1076" s="245">
        <v>52</v>
      </c>
      <c r="I1076" s="241" t="s">
        <v>1649</v>
      </c>
      <c r="J1076" s="242">
        <f>I1076/9.81</f>
        <v>196.94189602446482</v>
      </c>
      <c r="K1076" s="241" t="s">
        <v>128</v>
      </c>
      <c r="L1076" s="241"/>
      <c r="M1076" s="246"/>
      <c r="N1076" s="238"/>
      <c r="O1076" s="248"/>
      <c r="P1076" s="248"/>
      <c r="Q1076" s="248"/>
      <c r="R1076" s="238"/>
      <c r="S1076" s="246">
        <v>10.050000000000001</v>
      </c>
      <c r="T1076" s="241" t="s">
        <v>811</v>
      </c>
      <c r="U1076" s="238" t="s">
        <v>44</v>
      </c>
      <c r="V1076" s="238" t="s">
        <v>1694</v>
      </c>
      <c r="W1076" s="238"/>
      <c r="X1076" s="238"/>
      <c r="Y1076" s="415">
        <v>42438</v>
      </c>
      <c r="Z1076" s="416">
        <f>Y1076+365</f>
        <v>42803</v>
      </c>
      <c r="AA1076" s="238"/>
      <c r="AB1076" s="246">
        <v>2</v>
      </c>
      <c r="AC1076" s="316">
        <f>(G1076+AB1076*2.5)*AG1076</f>
        <v>162</v>
      </c>
      <c r="AD1076" s="251">
        <v>300</v>
      </c>
      <c r="AE1076" s="252">
        <v>920</v>
      </c>
      <c r="AF1076" s="254" t="s">
        <v>1695</v>
      </c>
      <c r="AG1076" s="254">
        <v>10.8</v>
      </c>
      <c r="AJ1076" s="255" t="str">
        <f t="shared" si="334"/>
        <v>HL1061</v>
      </c>
    </row>
    <row r="1077" spans="1:36" s="319" customFormat="1" ht="11.25" customHeight="1" thickBot="1" x14ac:dyDescent="0.25">
      <c r="A1077" s="1129">
        <v>1</v>
      </c>
      <c r="B1077" s="1113">
        <v>308163</v>
      </c>
      <c r="C1077" s="320"/>
      <c r="D1077" s="916" t="s">
        <v>1691</v>
      </c>
      <c r="E1077" s="245">
        <v>1</v>
      </c>
      <c r="F1077" s="241" t="s">
        <v>186</v>
      </c>
      <c r="G1077" s="246">
        <v>10</v>
      </c>
      <c r="H1077" s="245">
        <v>52</v>
      </c>
      <c r="I1077" s="241" t="s">
        <v>1649</v>
      </c>
      <c r="J1077" s="242">
        <f>I1077/9.81</f>
        <v>196.94189602446482</v>
      </c>
      <c r="K1077" s="241" t="s">
        <v>128</v>
      </c>
      <c r="L1077" s="241"/>
      <c r="M1077" s="246"/>
      <c r="N1077" s="238"/>
      <c r="O1077" s="248"/>
      <c r="P1077" s="248"/>
      <c r="Q1077" s="248"/>
      <c r="R1077" s="238"/>
      <c r="S1077" s="246">
        <v>10.029999999999999</v>
      </c>
      <c r="T1077" s="241" t="s">
        <v>811</v>
      </c>
      <c r="U1077" s="238" t="s">
        <v>44</v>
      </c>
      <c r="V1077" s="238" t="s">
        <v>1696</v>
      </c>
      <c r="W1077" s="238"/>
      <c r="X1077" s="320"/>
      <c r="Y1077" s="415">
        <v>42438</v>
      </c>
      <c r="Z1077" s="416">
        <f>Y1077+365</f>
        <v>42803</v>
      </c>
      <c r="AA1077" s="238"/>
      <c r="AB1077" s="246">
        <v>2</v>
      </c>
      <c r="AC1077" s="316">
        <f>(G1077+AB1077*2.5)*AG1077</f>
        <v>162</v>
      </c>
      <c r="AD1077" s="251">
        <v>300</v>
      </c>
      <c r="AE1077" s="252">
        <v>920</v>
      </c>
      <c r="AF1077" s="254" t="s">
        <v>1697</v>
      </c>
      <c r="AG1077" s="254">
        <v>10.8</v>
      </c>
      <c r="AJ1077" s="255" t="str">
        <f t="shared" si="334"/>
        <v>HL1062</v>
      </c>
    </row>
    <row r="1078" spans="1:36" s="319" customFormat="1" ht="11.25" customHeight="1" thickBot="1" x14ac:dyDescent="0.25">
      <c r="A1078" s="1129">
        <v>1</v>
      </c>
      <c r="B1078" s="1113">
        <v>308163</v>
      </c>
      <c r="C1078" s="320"/>
      <c r="D1078" s="916" t="s">
        <v>1691</v>
      </c>
      <c r="E1078" s="245">
        <v>1</v>
      </c>
      <c r="F1078" s="241" t="s">
        <v>186</v>
      </c>
      <c r="G1078" s="246">
        <v>10</v>
      </c>
      <c r="H1078" s="245">
        <v>52</v>
      </c>
      <c r="I1078" s="241" t="s">
        <v>1649</v>
      </c>
      <c r="J1078" s="242">
        <f>I1078/9.81</f>
        <v>196.94189602446482</v>
      </c>
      <c r="K1078" s="241" t="s">
        <v>128</v>
      </c>
      <c r="L1078" s="241"/>
      <c r="M1078" s="246"/>
      <c r="N1078" s="238"/>
      <c r="O1078" s="248"/>
      <c r="P1078" s="248"/>
      <c r="Q1078" s="248"/>
      <c r="R1078" s="238"/>
      <c r="S1078" s="246">
        <v>10.029999999999999</v>
      </c>
      <c r="T1078" s="241" t="s">
        <v>811</v>
      </c>
      <c r="U1078" s="238" t="s">
        <v>44</v>
      </c>
      <c r="V1078" s="238" t="s">
        <v>1698</v>
      </c>
      <c r="W1078" s="238"/>
      <c r="X1078" s="320"/>
      <c r="Y1078" s="415">
        <v>42438</v>
      </c>
      <c r="Z1078" s="416">
        <f>Y1078+365</f>
        <v>42803</v>
      </c>
      <c r="AA1078" s="238"/>
      <c r="AB1078" s="246">
        <v>2</v>
      </c>
      <c r="AC1078" s="316">
        <f>(G1078+AB1078*2.5)*AG1078</f>
        <v>162</v>
      </c>
      <c r="AD1078" s="251">
        <v>300</v>
      </c>
      <c r="AE1078" s="252">
        <v>920</v>
      </c>
      <c r="AF1078" s="254" t="s">
        <v>1699</v>
      </c>
      <c r="AG1078" s="254">
        <v>10.8</v>
      </c>
      <c r="AJ1078" s="255" t="str">
        <f t="shared" si="334"/>
        <v>HL1063</v>
      </c>
    </row>
    <row r="1079" spans="1:36" s="147" customFormat="1" ht="11.25" customHeight="1" thickBot="1" x14ac:dyDescent="0.25">
      <c r="A1079" s="1129">
        <v>1</v>
      </c>
      <c r="B1079" s="1113">
        <v>308163</v>
      </c>
      <c r="C1079" s="266" t="s">
        <v>50</v>
      </c>
      <c r="D1079" s="892" t="s">
        <v>1691</v>
      </c>
      <c r="E1079" s="256">
        <f>SUM(E1075:E1078)</f>
        <v>4</v>
      </c>
      <c r="F1079" s="240" t="s">
        <v>186</v>
      </c>
      <c r="G1079" s="257">
        <v>10</v>
      </c>
      <c r="H1079" s="258">
        <v>52</v>
      </c>
      <c r="I1079" s="240" t="s">
        <v>1649</v>
      </c>
      <c r="J1079" s="317">
        <f>I1079/9.81</f>
        <v>196.94189602446482</v>
      </c>
      <c r="K1079" s="240" t="s">
        <v>128</v>
      </c>
      <c r="L1079" s="240"/>
      <c r="M1079" s="257"/>
      <c r="N1079" s="239"/>
      <c r="O1079" s="259"/>
      <c r="P1079" s="259"/>
      <c r="Q1079" s="259"/>
      <c r="R1079" s="239"/>
      <c r="S1079" s="257">
        <f>(S1077+S1078+S1075+S1076)/E1079</f>
        <v>10.0375</v>
      </c>
      <c r="T1079" s="240" t="s">
        <v>811</v>
      </c>
      <c r="U1079" s="239" t="s">
        <v>44</v>
      </c>
      <c r="V1079" s="239" t="s">
        <v>1700</v>
      </c>
      <c r="W1079" s="239"/>
      <c r="X1079" s="237">
        <v>1359</v>
      </c>
      <c r="Y1079" s="415">
        <v>42438</v>
      </c>
      <c r="Z1079" s="416">
        <f>Y1079+365</f>
        <v>42803</v>
      </c>
      <c r="AA1079" s="239"/>
      <c r="AB1079" s="257">
        <v>2</v>
      </c>
      <c r="AC1079" s="318"/>
      <c r="AD1079" s="261"/>
      <c r="AE1079" s="262"/>
      <c r="AF1079" s="263"/>
      <c r="AG1079" s="263"/>
      <c r="AJ1079" s="255" t="str">
        <f t="shared" si="334"/>
        <v>HL1060-1063</v>
      </c>
    </row>
    <row r="1080" spans="1:36" s="147" customFormat="1" ht="11.25" customHeight="1" thickBot="1" x14ac:dyDescent="0.25">
      <c r="A1080" s="1129"/>
      <c r="B1080" s="1004"/>
      <c r="C1080" s="320"/>
      <c r="D1080" s="905"/>
      <c r="E1080" s="245"/>
      <c r="F1080" s="241"/>
      <c r="G1080" s="246"/>
      <c r="H1080" s="245"/>
      <c r="I1080" s="241"/>
      <c r="J1080" s="242"/>
      <c r="K1080" s="241"/>
      <c r="L1080" s="241"/>
      <c r="M1080" s="246"/>
      <c r="N1080" s="238"/>
      <c r="O1080" s="248"/>
      <c r="P1080" s="248"/>
      <c r="Q1080" s="248"/>
      <c r="R1080" s="238"/>
      <c r="S1080" s="246"/>
      <c r="T1080" s="241"/>
      <c r="U1080" s="238"/>
      <c r="V1080" s="238"/>
      <c r="W1080" s="238"/>
      <c r="X1080" s="272"/>
      <c r="Y1080" s="415"/>
      <c r="Z1080" s="416" t="s">
        <v>38</v>
      </c>
      <c r="AA1080" s="238"/>
      <c r="AB1080" s="246"/>
      <c r="AC1080" s="316"/>
      <c r="AD1080" s="251"/>
      <c r="AE1080" s="252"/>
      <c r="AF1080" s="245"/>
      <c r="AG1080" s="245"/>
      <c r="AJ1080" s="255" t="str">
        <f t="shared" si="334"/>
        <v/>
      </c>
    </row>
    <row r="1081" spans="1:36" s="319" customFormat="1" ht="11.25" customHeight="1" thickBot="1" x14ac:dyDescent="0.25">
      <c r="A1081" s="1115">
        <v>1</v>
      </c>
      <c r="B1081" s="1044">
        <v>290006</v>
      </c>
      <c r="C1081" s="320"/>
      <c r="D1081" s="916" t="s">
        <v>1701</v>
      </c>
      <c r="E1081" s="245">
        <v>1</v>
      </c>
      <c r="F1081" s="241" t="s">
        <v>186</v>
      </c>
      <c r="G1081" s="246">
        <v>10</v>
      </c>
      <c r="H1081" s="245">
        <v>52</v>
      </c>
      <c r="I1081" s="241" t="s">
        <v>1627</v>
      </c>
      <c r="J1081" s="242">
        <f>I1081/9.81</f>
        <v>193.06829765545362</v>
      </c>
      <c r="K1081" s="241" t="s">
        <v>128</v>
      </c>
      <c r="L1081" s="241"/>
      <c r="M1081" s="246"/>
      <c r="N1081" s="238"/>
      <c r="O1081" s="248"/>
      <c r="P1081" s="248"/>
      <c r="Q1081" s="248"/>
      <c r="R1081" s="238"/>
      <c r="S1081" s="246">
        <v>10.02</v>
      </c>
      <c r="T1081" s="241" t="s">
        <v>61</v>
      </c>
      <c r="U1081" s="238" t="s">
        <v>44</v>
      </c>
      <c r="V1081" s="238" t="s">
        <v>1702</v>
      </c>
      <c r="W1081" s="238"/>
      <c r="X1081" s="320"/>
      <c r="Y1081" s="415">
        <v>43731</v>
      </c>
      <c r="Z1081" s="416">
        <f>Y1081+366</f>
        <v>44097</v>
      </c>
      <c r="AA1081" s="238"/>
      <c r="AB1081" s="246">
        <v>2</v>
      </c>
      <c r="AC1081" s="316">
        <f>(G1081+AB1081*2.5)*AG1081</f>
        <v>162</v>
      </c>
      <c r="AD1081" s="251">
        <v>300</v>
      </c>
      <c r="AE1081" s="252">
        <v>920</v>
      </c>
      <c r="AF1081" s="254" t="s">
        <v>1703</v>
      </c>
      <c r="AG1081" s="254">
        <v>10.8</v>
      </c>
      <c r="AJ1081" s="255" t="str">
        <f t="shared" si="334"/>
        <v>HL1032</v>
      </c>
    </row>
    <row r="1082" spans="1:36" s="319" customFormat="1" ht="11.25" customHeight="1" thickBot="1" x14ac:dyDescent="0.25">
      <c r="A1082" s="1115">
        <v>1</v>
      </c>
      <c r="B1082" s="1044">
        <v>290006</v>
      </c>
      <c r="C1082" s="320"/>
      <c r="D1082" s="916" t="s">
        <v>1701</v>
      </c>
      <c r="E1082" s="245">
        <v>1</v>
      </c>
      <c r="F1082" s="241" t="s">
        <v>186</v>
      </c>
      <c r="G1082" s="246">
        <v>10</v>
      </c>
      <c r="H1082" s="245">
        <v>52</v>
      </c>
      <c r="I1082" s="241" t="s">
        <v>1627</v>
      </c>
      <c r="J1082" s="242">
        <f>I1082/9.81</f>
        <v>193.06829765545362</v>
      </c>
      <c r="K1082" s="241" t="s">
        <v>128</v>
      </c>
      <c r="L1082" s="241"/>
      <c r="M1082" s="246"/>
      <c r="N1082" s="238"/>
      <c r="O1082" s="248"/>
      <c r="P1082" s="248"/>
      <c r="Q1082" s="248"/>
      <c r="R1082" s="238"/>
      <c r="S1082" s="246">
        <v>10.01</v>
      </c>
      <c r="T1082" s="241" t="s">
        <v>61</v>
      </c>
      <c r="U1082" s="238" t="s">
        <v>44</v>
      </c>
      <c r="V1082" s="238" t="s">
        <v>1704</v>
      </c>
      <c r="W1082" s="238"/>
      <c r="X1082" s="320"/>
      <c r="Y1082" s="415">
        <v>43731</v>
      </c>
      <c r="Z1082" s="416">
        <f>Y1082+366</f>
        <v>44097</v>
      </c>
      <c r="AA1082" s="238"/>
      <c r="AB1082" s="246">
        <v>2</v>
      </c>
      <c r="AC1082" s="316">
        <f>(G1082+AB1082*2.5)*AG1082</f>
        <v>162</v>
      </c>
      <c r="AD1082" s="251">
        <v>300</v>
      </c>
      <c r="AE1082" s="252">
        <v>920</v>
      </c>
      <c r="AF1082" s="254" t="s">
        <v>1705</v>
      </c>
      <c r="AG1082" s="254">
        <v>10.8</v>
      </c>
      <c r="AJ1082" s="255" t="str">
        <f t="shared" si="334"/>
        <v>HL1033</v>
      </c>
    </row>
    <row r="1083" spans="1:36" s="319" customFormat="1" ht="11.25" customHeight="1" thickBot="1" x14ac:dyDescent="0.25">
      <c r="A1083" s="1115">
        <v>1</v>
      </c>
      <c r="B1083" s="1044">
        <v>290006</v>
      </c>
      <c r="C1083" s="320"/>
      <c r="D1083" s="916" t="s">
        <v>1701</v>
      </c>
      <c r="E1083" s="245">
        <v>1</v>
      </c>
      <c r="F1083" s="241" t="s">
        <v>186</v>
      </c>
      <c r="G1083" s="246">
        <v>10</v>
      </c>
      <c r="H1083" s="245">
        <v>52</v>
      </c>
      <c r="I1083" s="241" t="s">
        <v>1627</v>
      </c>
      <c r="J1083" s="242">
        <f>I1083/9.81</f>
        <v>193.06829765545362</v>
      </c>
      <c r="K1083" s="241" t="s">
        <v>128</v>
      </c>
      <c r="L1083" s="241"/>
      <c r="M1083" s="246"/>
      <c r="N1083" s="238"/>
      <c r="O1083" s="248"/>
      <c r="P1083" s="248"/>
      <c r="Q1083" s="248"/>
      <c r="R1083" s="238"/>
      <c r="S1083" s="246">
        <v>10.01</v>
      </c>
      <c r="T1083" s="241" t="s">
        <v>61</v>
      </c>
      <c r="U1083" s="238" t="s">
        <v>44</v>
      </c>
      <c r="V1083" s="238" t="s">
        <v>1706</v>
      </c>
      <c r="W1083" s="238"/>
      <c r="X1083" s="320"/>
      <c r="Y1083" s="415">
        <v>43731</v>
      </c>
      <c r="Z1083" s="416">
        <f>Y1083+366</f>
        <v>44097</v>
      </c>
      <c r="AA1083" s="238"/>
      <c r="AB1083" s="246">
        <v>2</v>
      </c>
      <c r="AC1083" s="316">
        <f>(G1083+AB1083*2.5)*AG1083</f>
        <v>162</v>
      </c>
      <c r="AD1083" s="251">
        <v>300</v>
      </c>
      <c r="AE1083" s="252">
        <v>920</v>
      </c>
      <c r="AF1083" s="254" t="s">
        <v>1707</v>
      </c>
      <c r="AG1083" s="254">
        <v>10.8</v>
      </c>
      <c r="AJ1083" s="255" t="str">
        <f t="shared" si="334"/>
        <v>HL1034</v>
      </c>
    </row>
    <row r="1084" spans="1:36" s="319" customFormat="1" ht="11.25" customHeight="1" thickBot="1" x14ac:dyDescent="0.25">
      <c r="A1084" s="1115">
        <v>1</v>
      </c>
      <c r="B1084" s="1044">
        <v>290006</v>
      </c>
      <c r="C1084" s="320"/>
      <c r="D1084" s="916" t="s">
        <v>1701</v>
      </c>
      <c r="E1084" s="245">
        <v>1</v>
      </c>
      <c r="F1084" s="241" t="s">
        <v>186</v>
      </c>
      <c r="G1084" s="246">
        <v>10</v>
      </c>
      <c r="H1084" s="245">
        <v>52</v>
      </c>
      <c r="I1084" s="241" t="s">
        <v>1627</v>
      </c>
      <c r="J1084" s="242">
        <f>I1084/9.81</f>
        <v>193.06829765545362</v>
      </c>
      <c r="K1084" s="241" t="s">
        <v>128</v>
      </c>
      <c r="L1084" s="241"/>
      <c r="M1084" s="246"/>
      <c r="N1084" s="238"/>
      <c r="O1084" s="248"/>
      <c r="P1084" s="248"/>
      <c r="Q1084" s="248"/>
      <c r="R1084" s="238"/>
      <c r="S1084" s="246">
        <v>9.9700000000000006</v>
      </c>
      <c r="T1084" s="241" t="s">
        <v>61</v>
      </c>
      <c r="U1084" s="238" t="s">
        <v>44</v>
      </c>
      <c r="V1084" s="238" t="s">
        <v>1708</v>
      </c>
      <c r="W1084" s="238"/>
      <c r="X1084" s="320"/>
      <c r="Y1084" s="415">
        <v>43731</v>
      </c>
      <c r="Z1084" s="416">
        <f>Y1084+366</f>
        <v>44097</v>
      </c>
      <c r="AA1084" s="238"/>
      <c r="AB1084" s="246">
        <v>2</v>
      </c>
      <c r="AC1084" s="316">
        <f>(G1084+AB1084*2.5)*AG1084</f>
        <v>162</v>
      </c>
      <c r="AD1084" s="251">
        <v>300</v>
      </c>
      <c r="AE1084" s="252">
        <v>920</v>
      </c>
      <c r="AF1084" s="254" t="s">
        <v>1709</v>
      </c>
      <c r="AG1084" s="254">
        <v>10.8</v>
      </c>
      <c r="AJ1084" s="255" t="str">
        <f t="shared" si="334"/>
        <v>HL1035</v>
      </c>
    </row>
    <row r="1085" spans="1:36" s="147" customFormat="1" ht="11.25" customHeight="1" thickBot="1" x14ac:dyDescent="0.25">
      <c r="A1085" s="1115">
        <v>1</v>
      </c>
      <c r="B1085" s="1044">
        <v>290006</v>
      </c>
      <c r="C1085" s="266" t="s">
        <v>50</v>
      </c>
      <c r="D1085" s="892" t="s">
        <v>1701</v>
      </c>
      <c r="E1085" s="256">
        <f>SUM(E1081:E1084)</f>
        <v>4</v>
      </c>
      <c r="F1085" s="240" t="s">
        <v>186</v>
      </c>
      <c r="G1085" s="257">
        <v>10</v>
      </c>
      <c r="H1085" s="258">
        <v>52</v>
      </c>
      <c r="I1085" s="240" t="s">
        <v>1627</v>
      </c>
      <c r="J1085" s="317">
        <f>I1085/9.81</f>
        <v>193.06829765545362</v>
      </c>
      <c r="K1085" s="240" t="s">
        <v>128</v>
      </c>
      <c r="L1085" s="240"/>
      <c r="M1085" s="257"/>
      <c r="N1085" s="239"/>
      <c r="O1085" s="259"/>
      <c r="P1085" s="259"/>
      <c r="Q1085" s="259"/>
      <c r="R1085" s="239"/>
      <c r="S1085" s="257">
        <f>(S1083+S1084+S1081+S1082)/E1085</f>
        <v>10.0025</v>
      </c>
      <c r="T1085" s="240" t="s">
        <v>61</v>
      </c>
      <c r="U1085" s="239" t="s">
        <v>44</v>
      </c>
      <c r="V1085" s="239" t="s">
        <v>1710</v>
      </c>
      <c r="W1085" s="239"/>
      <c r="X1085" s="237">
        <v>1352</v>
      </c>
      <c r="Y1085" s="415">
        <v>43731</v>
      </c>
      <c r="Z1085" s="416">
        <f>Y1085+366</f>
        <v>44097</v>
      </c>
      <c r="AA1085" s="239"/>
      <c r="AB1085" s="257">
        <v>2</v>
      </c>
      <c r="AC1085" s="318"/>
      <c r="AD1085" s="261"/>
      <c r="AE1085" s="262"/>
      <c r="AF1085" s="263"/>
      <c r="AG1085" s="263"/>
      <c r="AJ1085" s="255" t="str">
        <f t="shared" si="334"/>
        <v>HL1032-1035</v>
      </c>
    </row>
    <row r="1086" spans="1:36" s="147" customFormat="1" ht="11.25" customHeight="1" thickBot="1" x14ac:dyDescent="0.25">
      <c r="A1086" s="1129"/>
      <c r="B1086" s="1004"/>
      <c r="C1086" s="320"/>
      <c r="D1086" s="905"/>
      <c r="E1086" s="245"/>
      <c r="F1086" s="241"/>
      <c r="G1086" s="246"/>
      <c r="H1086" s="245"/>
      <c r="I1086" s="241"/>
      <c r="J1086" s="242"/>
      <c r="K1086" s="241"/>
      <c r="L1086" s="241"/>
      <c r="M1086" s="246"/>
      <c r="N1086" s="238"/>
      <c r="O1086" s="248"/>
      <c r="P1086" s="248"/>
      <c r="Q1086" s="248"/>
      <c r="R1086" s="238"/>
      <c r="S1086" s="246"/>
      <c r="T1086" s="241"/>
      <c r="U1086" s="238"/>
      <c r="V1086" s="238"/>
      <c r="W1086" s="238"/>
      <c r="X1086" s="272"/>
      <c r="Y1086" s="415"/>
      <c r="Z1086" s="416" t="s">
        <v>38</v>
      </c>
      <c r="AA1086" s="238"/>
      <c r="AB1086" s="246"/>
      <c r="AC1086" s="316"/>
      <c r="AD1086" s="251"/>
      <c r="AE1086" s="252"/>
      <c r="AF1086" s="254"/>
      <c r="AG1086" s="254"/>
      <c r="AJ1086" s="255" t="str">
        <f t="shared" si="334"/>
        <v/>
      </c>
    </row>
    <row r="1087" spans="1:36" ht="11.25" customHeight="1" thickBot="1" x14ac:dyDescent="0.25">
      <c r="A1087" s="1129">
        <v>1</v>
      </c>
      <c r="B1087" s="1113">
        <v>308169</v>
      </c>
      <c r="C1087" s="238"/>
      <c r="D1087" s="904" t="s">
        <v>1517</v>
      </c>
      <c r="E1087" s="245">
        <v>1</v>
      </c>
      <c r="F1087" s="241" t="s">
        <v>186</v>
      </c>
      <c r="G1087" s="246">
        <v>5.6</v>
      </c>
      <c r="H1087" s="245">
        <v>52</v>
      </c>
      <c r="I1087" s="241" t="s">
        <v>1711</v>
      </c>
      <c r="J1087" s="242">
        <f>I1087/9.81</f>
        <v>200</v>
      </c>
      <c r="K1087" s="241" t="s">
        <v>1628</v>
      </c>
      <c r="L1087" s="241"/>
      <c r="M1087" s="246"/>
      <c r="N1087" s="238"/>
      <c r="O1087" s="248"/>
      <c r="P1087" s="248"/>
      <c r="Q1087" s="248"/>
      <c r="R1087" s="238"/>
      <c r="S1087" s="246">
        <v>5.9</v>
      </c>
      <c r="T1087" s="241" t="s">
        <v>811</v>
      </c>
      <c r="U1087" s="238" t="s">
        <v>44</v>
      </c>
      <c r="V1087" s="238" t="s">
        <v>1712</v>
      </c>
      <c r="W1087" s="320"/>
      <c r="X1087" s="238"/>
      <c r="Y1087" s="415">
        <v>42438</v>
      </c>
      <c r="Z1087" s="416">
        <f>Y1087+365</f>
        <v>42803</v>
      </c>
      <c r="AA1087" s="238"/>
      <c r="AB1087" s="246">
        <v>1.5</v>
      </c>
      <c r="AC1087" s="316">
        <f>(G1087+AB1087*2.5)*AG1087</f>
        <v>100.98</v>
      </c>
      <c r="AD1087" s="251">
        <v>330</v>
      </c>
      <c r="AE1087" s="252">
        <v>920</v>
      </c>
      <c r="AF1087" s="254" t="s">
        <v>1713</v>
      </c>
      <c r="AG1087" s="254">
        <v>10.8</v>
      </c>
      <c r="AJ1087" s="255" t="str">
        <f t="shared" si="334"/>
        <v>HL1194</v>
      </c>
    </row>
    <row r="1088" spans="1:36" ht="11.25" customHeight="1" thickBot="1" x14ac:dyDescent="0.25">
      <c r="A1088" s="1129">
        <v>1</v>
      </c>
      <c r="B1088" s="1113">
        <v>308169</v>
      </c>
      <c r="C1088" s="238"/>
      <c r="D1088" s="904" t="s">
        <v>1517</v>
      </c>
      <c r="E1088" s="245">
        <v>1</v>
      </c>
      <c r="F1088" s="241" t="s">
        <v>186</v>
      </c>
      <c r="G1088" s="246">
        <v>5.6</v>
      </c>
      <c r="H1088" s="245">
        <v>52</v>
      </c>
      <c r="I1088" s="241" t="s">
        <v>1711</v>
      </c>
      <c r="J1088" s="242">
        <f>I1088/9.81</f>
        <v>200</v>
      </c>
      <c r="K1088" s="241" t="s">
        <v>1628</v>
      </c>
      <c r="L1088" s="241"/>
      <c r="M1088" s="246"/>
      <c r="N1088" s="238"/>
      <c r="O1088" s="248"/>
      <c r="P1088" s="248"/>
      <c r="Q1088" s="248"/>
      <c r="R1088" s="238"/>
      <c r="S1088" s="246">
        <v>5.89</v>
      </c>
      <c r="T1088" s="241" t="s">
        <v>811</v>
      </c>
      <c r="U1088" s="238" t="s">
        <v>44</v>
      </c>
      <c r="V1088" s="238" t="s">
        <v>1714</v>
      </c>
      <c r="W1088" s="320"/>
      <c r="X1088" s="238"/>
      <c r="Y1088" s="415">
        <v>42438</v>
      </c>
      <c r="Z1088" s="416">
        <f>Y1088+365</f>
        <v>42803</v>
      </c>
      <c r="AA1088" s="238"/>
      <c r="AB1088" s="246">
        <v>1.5</v>
      </c>
      <c r="AC1088" s="316">
        <f>(G1088+AB1088*2.5)*AG1088</f>
        <v>100.98</v>
      </c>
      <c r="AD1088" s="251">
        <v>330</v>
      </c>
      <c r="AE1088" s="252">
        <v>920</v>
      </c>
      <c r="AF1088" s="254" t="s">
        <v>1715</v>
      </c>
      <c r="AG1088" s="254">
        <v>10.8</v>
      </c>
      <c r="AJ1088" s="255" t="str">
        <f t="shared" si="334"/>
        <v>HL1195</v>
      </c>
    </row>
    <row r="1089" spans="1:36" ht="11.25" customHeight="1" thickBot="1" x14ac:dyDescent="0.25">
      <c r="A1089" s="1129">
        <v>1</v>
      </c>
      <c r="B1089" s="1113">
        <v>308169</v>
      </c>
      <c r="C1089" s="238"/>
      <c r="D1089" s="904" t="s">
        <v>1517</v>
      </c>
      <c r="E1089" s="245">
        <v>1</v>
      </c>
      <c r="F1089" s="241" t="s">
        <v>186</v>
      </c>
      <c r="G1089" s="246">
        <v>5.6</v>
      </c>
      <c r="H1089" s="245">
        <v>52</v>
      </c>
      <c r="I1089" s="241" t="s">
        <v>1711</v>
      </c>
      <c r="J1089" s="242">
        <f>I1089/9.81</f>
        <v>200</v>
      </c>
      <c r="K1089" s="241" t="s">
        <v>1628</v>
      </c>
      <c r="L1089" s="241"/>
      <c r="M1089" s="246"/>
      <c r="N1089" s="238"/>
      <c r="O1089" s="248"/>
      <c r="P1089" s="248"/>
      <c r="Q1089" s="248"/>
      <c r="R1089" s="238"/>
      <c r="S1089" s="246">
        <v>5.89</v>
      </c>
      <c r="T1089" s="241" t="s">
        <v>811</v>
      </c>
      <c r="U1089" s="238" t="s">
        <v>44</v>
      </c>
      <c r="V1089" s="238" t="s">
        <v>1716</v>
      </c>
      <c r="W1089" s="320"/>
      <c r="X1089" s="238"/>
      <c r="Y1089" s="415">
        <v>42438</v>
      </c>
      <c r="Z1089" s="416">
        <f>Y1089+365</f>
        <v>42803</v>
      </c>
      <c r="AA1089" s="238"/>
      <c r="AB1089" s="246">
        <v>1.5</v>
      </c>
      <c r="AC1089" s="316">
        <f>(G1089+AB1089*2.5)*AG1089</f>
        <v>100.98</v>
      </c>
      <c r="AD1089" s="251">
        <v>330</v>
      </c>
      <c r="AE1089" s="252">
        <v>920</v>
      </c>
      <c r="AF1089" s="254" t="s">
        <v>1717</v>
      </c>
      <c r="AG1089" s="254">
        <v>10.8</v>
      </c>
      <c r="AJ1089" s="255" t="str">
        <f t="shared" si="334"/>
        <v>HL1196</v>
      </c>
    </row>
    <row r="1090" spans="1:36" ht="11.25" customHeight="1" thickBot="1" x14ac:dyDescent="0.25">
      <c r="A1090" s="1129">
        <v>1</v>
      </c>
      <c r="B1090" s="1113">
        <v>308169</v>
      </c>
      <c r="C1090" s="238"/>
      <c r="D1090" s="904" t="s">
        <v>1517</v>
      </c>
      <c r="E1090" s="245">
        <v>1</v>
      </c>
      <c r="F1090" s="241" t="s">
        <v>186</v>
      </c>
      <c r="G1090" s="246">
        <v>5.6</v>
      </c>
      <c r="H1090" s="245">
        <v>52</v>
      </c>
      <c r="I1090" s="241" t="s">
        <v>1711</v>
      </c>
      <c r="J1090" s="242">
        <f>I1090/9.81</f>
        <v>200</v>
      </c>
      <c r="K1090" s="241" t="s">
        <v>1628</v>
      </c>
      <c r="L1090" s="241"/>
      <c r="M1090" s="246"/>
      <c r="N1090" s="238"/>
      <c r="O1090" s="248"/>
      <c r="P1090" s="248"/>
      <c r="Q1090" s="248"/>
      <c r="R1090" s="238"/>
      <c r="S1090" s="246">
        <v>5.89</v>
      </c>
      <c r="T1090" s="241" t="s">
        <v>811</v>
      </c>
      <c r="U1090" s="238" t="s">
        <v>44</v>
      </c>
      <c r="V1090" s="238" t="s">
        <v>1718</v>
      </c>
      <c r="W1090" s="320"/>
      <c r="X1090" s="238"/>
      <c r="Y1090" s="415">
        <v>42438</v>
      </c>
      <c r="Z1090" s="416">
        <f>Y1090+365</f>
        <v>42803</v>
      </c>
      <c r="AA1090" s="238"/>
      <c r="AB1090" s="246">
        <v>1.5</v>
      </c>
      <c r="AC1090" s="316">
        <f>(G1090+AB1090*2.5)*AG1090</f>
        <v>100.98</v>
      </c>
      <c r="AD1090" s="251">
        <v>330</v>
      </c>
      <c r="AE1090" s="252">
        <v>920</v>
      </c>
      <c r="AF1090" s="254" t="s">
        <v>1719</v>
      </c>
      <c r="AG1090" s="254">
        <v>10.8</v>
      </c>
      <c r="AJ1090" s="255" t="str">
        <f t="shared" si="334"/>
        <v>HL1197</v>
      </c>
    </row>
    <row r="1091" spans="1:36" s="147" customFormat="1" ht="11.25" customHeight="1" thickBot="1" x14ac:dyDescent="0.25">
      <c r="A1091" s="1129">
        <v>1</v>
      </c>
      <c r="B1091" s="1113">
        <v>308169</v>
      </c>
      <c r="C1091" s="266" t="s">
        <v>50</v>
      </c>
      <c r="D1091" s="892" t="s">
        <v>1517</v>
      </c>
      <c r="E1091" s="256">
        <f>SUM(E1087:E1090)</f>
        <v>4</v>
      </c>
      <c r="F1091" s="240" t="s">
        <v>186</v>
      </c>
      <c r="G1091" s="257">
        <v>5.6</v>
      </c>
      <c r="H1091" s="258">
        <v>52</v>
      </c>
      <c r="I1091" s="240" t="s">
        <v>1711</v>
      </c>
      <c r="J1091" s="317">
        <f>I1091/9.81</f>
        <v>200</v>
      </c>
      <c r="K1091" s="240" t="s">
        <v>1628</v>
      </c>
      <c r="L1091" s="240"/>
      <c r="M1091" s="257"/>
      <c r="N1091" s="239"/>
      <c r="O1091" s="259"/>
      <c r="P1091" s="259"/>
      <c r="Q1091" s="259"/>
      <c r="R1091" s="239"/>
      <c r="S1091" s="257">
        <f>(S1089+S1090+S1087+S1088)/E1091</f>
        <v>5.8925000000000001</v>
      </c>
      <c r="T1091" s="240" t="s">
        <v>811</v>
      </c>
      <c r="U1091" s="239" t="s">
        <v>44</v>
      </c>
      <c r="V1091" s="239" t="s">
        <v>1720</v>
      </c>
      <c r="W1091" s="266"/>
      <c r="X1091" s="237" t="s">
        <v>1517</v>
      </c>
      <c r="Y1091" s="415">
        <v>42438</v>
      </c>
      <c r="Z1091" s="416">
        <f>Y1091+365</f>
        <v>42803</v>
      </c>
      <c r="AA1091" s="239"/>
      <c r="AB1091" s="257">
        <v>1.5</v>
      </c>
      <c r="AC1091" s="318"/>
      <c r="AD1091" s="261"/>
      <c r="AE1091" s="262"/>
      <c r="AF1091" s="263"/>
      <c r="AG1091" s="263"/>
      <c r="AJ1091" s="255" t="str">
        <f t="shared" si="334"/>
        <v>HL1194-1197</v>
      </c>
    </row>
    <row r="1092" spans="1:36" s="147" customFormat="1" ht="11.25" customHeight="1" thickBot="1" x14ac:dyDescent="0.25">
      <c r="A1092" s="1129"/>
      <c r="B1092" s="1004"/>
      <c r="C1092" s="320"/>
      <c r="D1092" s="905"/>
      <c r="E1092" s="245"/>
      <c r="F1092" s="241"/>
      <c r="G1092" s="246"/>
      <c r="H1092" s="245"/>
      <c r="I1092" s="241"/>
      <c r="J1092" s="242"/>
      <c r="K1092" s="241"/>
      <c r="L1092" s="241"/>
      <c r="M1092" s="246"/>
      <c r="N1092" s="238"/>
      <c r="O1092" s="248"/>
      <c r="P1092" s="248"/>
      <c r="Q1092" s="248"/>
      <c r="R1092" s="238"/>
      <c r="S1092" s="246"/>
      <c r="T1092" s="241"/>
      <c r="U1092" s="238"/>
      <c r="V1092" s="238"/>
      <c r="W1092" s="238"/>
      <c r="X1092" s="272"/>
      <c r="Y1092" s="415"/>
      <c r="Z1092" s="416" t="s">
        <v>38</v>
      </c>
      <c r="AA1092" s="238"/>
      <c r="AB1092" s="246"/>
      <c r="AC1092" s="316"/>
      <c r="AD1092" s="251"/>
      <c r="AE1092" s="252"/>
      <c r="AF1092" s="254"/>
      <c r="AG1092" s="254"/>
      <c r="AJ1092" s="255" t="str">
        <f t="shared" si="334"/>
        <v/>
      </c>
    </row>
    <row r="1093" spans="1:36" ht="11.25" customHeight="1" thickBot="1" x14ac:dyDescent="0.25">
      <c r="A1093" s="1129">
        <v>1</v>
      </c>
      <c r="B1093" s="1113">
        <v>308691</v>
      </c>
      <c r="C1093" s="238"/>
      <c r="D1093" s="904" t="s">
        <v>1519</v>
      </c>
      <c r="E1093" s="245">
        <v>1</v>
      </c>
      <c r="F1093" s="241" t="s">
        <v>186</v>
      </c>
      <c r="G1093" s="246">
        <v>5.9</v>
      </c>
      <c r="H1093" s="245">
        <v>52</v>
      </c>
      <c r="I1093" s="241" t="s">
        <v>1711</v>
      </c>
      <c r="J1093" s="242">
        <f>I1093/9.81</f>
        <v>200</v>
      </c>
      <c r="K1093" s="241" t="s">
        <v>1628</v>
      </c>
      <c r="L1093" s="241"/>
      <c r="M1093" s="246"/>
      <c r="N1093" s="238"/>
      <c r="O1093" s="248"/>
      <c r="P1093" s="248"/>
      <c r="Q1093" s="248"/>
      <c r="R1093" s="238"/>
      <c r="S1093" s="246">
        <v>5.91</v>
      </c>
      <c r="T1093" s="241" t="s">
        <v>326</v>
      </c>
      <c r="U1093" s="238" t="s">
        <v>44</v>
      </c>
      <c r="V1093" s="238" t="s">
        <v>1721</v>
      </c>
      <c r="W1093" s="320"/>
      <c r="X1093" s="238"/>
      <c r="Y1093" s="431">
        <v>43971</v>
      </c>
      <c r="Z1093" s="416">
        <f>Y1093+365</f>
        <v>44336</v>
      </c>
      <c r="AA1093" s="238"/>
      <c r="AB1093" s="246">
        <v>1.5</v>
      </c>
      <c r="AC1093" s="316">
        <f>(G1093+AB1093*2.5)*AG1093</f>
        <v>104.22000000000001</v>
      </c>
      <c r="AD1093" s="251">
        <v>330</v>
      </c>
      <c r="AE1093" s="252">
        <v>920</v>
      </c>
      <c r="AF1093" s="254" t="s">
        <v>1722</v>
      </c>
      <c r="AG1093" s="254">
        <v>10.8</v>
      </c>
      <c r="AJ1093" s="255" t="str">
        <f t="shared" si="334"/>
        <v>HL1198</v>
      </c>
    </row>
    <row r="1094" spans="1:36" ht="11.25" customHeight="1" thickBot="1" x14ac:dyDescent="0.25">
      <c r="A1094" s="1129">
        <v>1</v>
      </c>
      <c r="B1094" s="1113">
        <v>308691</v>
      </c>
      <c r="C1094" s="238"/>
      <c r="D1094" s="904" t="s">
        <v>1519</v>
      </c>
      <c r="E1094" s="245">
        <v>1</v>
      </c>
      <c r="F1094" s="241" t="s">
        <v>186</v>
      </c>
      <c r="G1094" s="246">
        <v>5.9</v>
      </c>
      <c r="H1094" s="245">
        <v>52</v>
      </c>
      <c r="I1094" s="241" t="s">
        <v>1711</v>
      </c>
      <c r="J1094" s="242">
        <f>I1094/9.81</f>
        <v>200</v>
      </c>
      <c r="K1094" s="241" t="s">
        <v>1628</v>
      </c>
      <c r="L1094" s="241"/>
      <c r="M1094" s="246"/>
      <c r="N1094" s="238"/>
      <c r="O1094" s="248"/>
      <c r="P1094" s="248"/>
      <c r="Q1094" s="248"/>
      <c r="R1094" s="238"/>
      <c r="S1094" s="246">
        <v>5.93</v>
      </c>
      <c r="T1094" s="241" t="s">
        <v>326</v>
      </c>
      <c r="U1094" s="238" t="s">
        <v>44</v>
      </c>
      <c r="V1094" s="238" t="s">
        <v>1723</v>
      </c>
      <c r="W1094" s="320"/>
      <c r="X1094" s="238"/>
      <c r="Y1094" s="431">
        <v>43971</v>
      </c>
      <c r="Z1094" s="416">
        <f t="shared" ref="Z1094:Z1097" si="335">Y1094+365</f>
        <v>44336</v>
      </c>
      <c r="AA1094" s="238"/>
      <c r="AB1094" s="246">
        <v>1.5</v>
      </c>
      <c r="AC1094" s="316">
        <f>(G1094+AB1094*2.5)*AG1094</f>
        <v>104.22000000000001</v>
      </c>
      <c r="AD1094" s="251">
        <v>330</v>
      </c>
      <c r="AE1094" s="252">
        <v>920</v>
      </c>
      <c r="AF1094" s="254" t="s">
        <v>1724</v>
      </c>
      <c r="AG1094" s="254">
        <v>10.8</v>
      </c>
      <c r="AJ1094" s="255" t="str">
        <f t="shared" si="334"/>
        <v>HL1199</v>
      </c>
    </row>
    <row r="1095" spans="1:36" ht="11.25" customHeight="1" thickBot="1" x14ac:dyDescent="0.25">
      <c r="A1095" s="1129">
        <v>1</v>
      </c>
      <c r="B1095" s="1113">
        <v>308691</v>
      </c>
      <c r="C1095" s="238"/>
      <c r="D1095" s="904" t="s">
        <v>1519</v>
      </c>
      <c r="E1095" s="245">
        <v>1</v>
      </c>
      <c r="F1095" s="241" t="s">
        <v>186</v>
      </c>
      <c r="G1095" s="246">
        <v>5.9</v>
      </c>
      <c r="H1095" s="245">
        <v>52</v>
      </c>
      <c r="I1095" s="241" t="s">
        <v>1711</v>
      </c>
      <c r="J1095" s="242">
        <f>I1095/9.81</f>
        <v>200</v>
      </c>
      <c r="K1095" s="241" t="s">
        <v>1628</v>
      </c>
      <c r="L1095" s="241"/>
      <c r="M1095" s="246"/>
      <c r="N1095" s="238"/>
      <c r="O1095" s="248"/>
      <c r="P1095" s="248"/>
      <c r="Q1095" s="248"/>
      <c r="R1095" s="238"/>
      <c r="S1095" s="246">
        <v>5.92</v>
      </c>
      <c r="T1095" s="241" t="s">
        <v>326</v>
      </c>
      <c r="U1095" s="238" t="s">
        <v>44</v>
      </c>
      <c r="V1095" s="238" t="s">
        <v>1725</v>
      </c>
      <c r="W1095" s="320"/>
      <c r="X1095" s="238"/>
      <c r="Y1095" s="431">
        <v>43971</v>
      </c>
      <c r="Z1095" s="416">
        <f t="shared" si="335"/>
        <v>44336</v>
      </c>
      <c r="AA1095" s="238"/>
      <c r="AB1095" s="246">
        <v>1.5</v>
      </c>
      <c r="AC1095" s="316">
        <f>(G1095+AB1095*2.5)*AG1095</f>
        <v>104.22000000000001</v>
      </c>
      <c r="AD1095" s="251">
        <v>330</v>
      </c>
      <c r="AE1095" s="252">
        <v>920</v>
      </c>
      <c r="AF1095" s="254" t="s">
        <v>1726</v>
      </c>
      <c r="AG1095" s="254">
        <v>10.8</v>
      </c>
      <c r="AJ1095" s="255" t="str">
        <f t="shared" si="334"/>
        <v>HL1200</v>
      </c>
    </row>
    <row r="1096" spans="1:36" ht="11.25" customHeight="1" thickBot="1" x14ac:dyDescent="0.25">
      <c r="A1096" s="1129">
        <v>1</v>
      </c>
      <c r="B1096" s="1113">
        <v>308691</v>
      </c>
      <c r="C1096" s="238"/>
      <c r="D1096" s="904" t="s">
        <v>1519</v>
      </c>
      <c r="E1096" s="245">
        <v>1</v>
      </c>
      <c r="F1096" s="241" t="s">
        <v>186</v>
      </c>
      <c r="G1096" s="246">
        <v>5.9</v>
      </c>
      <c r="H1096" s="245">
        <v>52</v>
      </c>
      <c r="I1096" s="241" t="s">
        <v>1711</v>
      </c>
      <c r="J1096" s="242">
        <f>I1096/9.81</f>
        <v>200</v>
      </c>
      <c r="K1096" s="241" t="s">
        <v>1628</v>
      </c>
      <c r="L1096" s="241"/>
      <c r="M1096" s="246"/>
      <c r="N1096" s="238"/>
      <c r="O1096" s="248"/>
      <c r="P1096" s="248"/>
      <c r="Q1096" s="248"/>
      <c r="R1096" s="238"/>
      <c r="S1096" s="246">
        <v>5.9</v>
      </c>
      <c r="T1096" s="241" t="s">
        <v>326</v>
      </c>
      <c r="U1096" s="238" t="s">
        <v>44</v>
      </c>
      <c r="V1096" s="238" t="s">
        <v>1727</v>
      </c>
      <c r="W1096" s="320"/>
      <c r="X1096" s="238"/>
      <c r="Y1096" s="431">
        <v>43971</v>
      </c>
      <c r="Z1096" s="416">
        <f t="shared" si="335"/>
        <v>44336</v>
      </c>
      <c r="AA1096" s="238"/>
      <c r="AB1096" s="246">
        <v>1.5</v>
      </c>
      <c r="AC1096" s="316">
        <f>(G1096+AB1096*2.5)*AG1096</f>
        <v>104.22000000000001</v>
      </c>
      <c r="AD1096" s="251">
        <v>330</v>
      </c>
      <c r="AE1096" s="252">
        <v>920</v>
      </c>
      <c r="AF1096" s="254" t="s">
        <v>1728</v>
      </c>
      <c r="AG1096" s="254">
        <v>10.8</v>
      </c>
      <c r="AJ1096" s="255" t="str">
        <f t="shared" si="334"/>
        <v>HL1201</v>
      </c>
    </row>
    <row r="1097" spans="1:36" s="147" customFormat="1" ht="11.25" customHeight="1" thickBot="1" x14ac:dyDescent="0.25">
      <c r="A1097" s="1129">
        <v>1</v>
      </c>
      <c r="B1097" s="1113">
        <v>308691</v>
      </c>
      <c r="C1097" s="266" t="s">
        <v>50</v>
      </c>
      <c r="D1097" s="892" t="s">
        <v>1519</v>
      </c>
      <c r="E1097" s="256">
        <f>SUM(E1093:E1096)</f>
        <v>4</v>
      </c>
      <c r="F1097" s="240" t="s">
        <v>186</v>
      </c>
      <c r="G1097" s="257">
        <v>5.9</v>
      </c>
      <c r="H1097" s="258">
        <v>52</v>
      </c>
      <c r="I1097" s="240" t="s">
        <v>1711</v>
      </c>
      <c r="J1097" s="317">
        <f>I1097/9.81</f>
        <v>200</v>
      </c>
      <c r="K1097" s="240" t="s">
        <v>128</v>
      </c>
      <c r="L1097" s="240"/>
      <c r="M1097" s="257"/>
      <c r="N1097" s="239"/>
      <c r="O1097" s="259"/>
      <c r="P1097" s="259"/>
      <c r="Q1097" s="259"/>
      <c r="R1097" s="239"/>
      <c r="S1097" s="257">
        <f>(S1095+S1096+S1093+S1094)/E1097</f>
        <v>5.915</v>
      </c>
      <c r="T1097" s="240" t="s">
        <v>326</v>
      </c>
      <c r="U1097" s="239" t="s">
        <v>44</v>
      </c>
      <c r="V1097" s="239" t="s">
        <v>1729</v>
      </c>
      <c r="W1097" s="266"/>
      <c r="X1097" s="237">
        <v>1415</v>
      </c>
      <c r="Y1097" s="431">
        <v>43971</v>
      </c>
      <c r="Z1097" s="416">
        <f t="shared" si="335"/>
        <v>44336</v>
      </c>
      <c r="AA1097" s="239"/>
      <c r="AB1097" s="257">
        <v>1.5</v>
      </c>
      <c r="AC1097" s="318"/>
      <c r="AD1097" s="261"/>
      <c r="AE1097" s="262"/>
      <c r="AF1097" s="263"/>
      <c r="AG1097" s="263"/>
      <c r="AJ1097" s="255" t="str">
        <f t="shared" si="334"/>
        <v>HL1198-1201</v>
      </c>
    </row>
    <row r="1098" spans="1:36" s="147" customFormat="1" ht="11.25" customHeight="1" thickBot="1" x14ac:dyDescent="0.25">
      <c r="A1098" s="1129"/>
      <c r="B1098" s="1004"/>
      <c r="C1098" s="320"/>
      <c r="D1098" s="905"/>
      <c r="E1098" s="324"/>
      <c r="F1098" s="241"/>
      <c r="G1098" s="246"/>
      <c r="H1098" s="245"/>
      <c r="I1098" s="241"/>
      <c r="J1098" s="242"/>
      <c r="K1098" s="241"/>
      <c r="L1098" s="241"/>
      <c r="M1098" s="246"/>
      <c r="N1098" s="238"/>
      <c r="O1098" s="248"/>
      <c r="P1098" s="248"/>
      <c r="Q1098" s="248"/>
      <c r="R1098" s="238"/>
      <c r="S1098" s="246"/>
      <c r="T1098" s="241"/>
      <c r="U1098" s="238"/>
      <c r="V1098" s="238"/>
      <c r="W1098" s="320"/>
      <c r="X1098" s="272"/>
      <c r="Y1098" s="415"/>
      <c r="Z1098" s="416" t="s">
        <v>38</v>
      </c>
      <c r="AA1098" s="238"/>
      <c r="AB1098" s="246"/>
      <c r="AC1098" s="316"/>
      <c r="AD1098" s="251"/>
      <c r="AE1098" s="252"/>
      <c r="AF1098" s="254"/>
      <c r="AG1098" s="254"/>
      <c r="AJ1098" s="255" t="str">
        <f t="shared" si="334"/>
        <v/>
      </c>
    </row>
    <row r="1099" spans="1:36" ht="11.25" customHeight="1" thickBot="1" x14ac:dyDescent="0.25">
      <c r="A1099" s="1129">
        <v>1</v>
      </c>
      <c r="B1099" s="1113">
        <v>308171</v>
      </c>
      <c r="C1099" s="238"/>
      <c r="D1099" s="916" t="s">
        <v>1554</v>
      </c>
      <c r="E1099" s="245">
        <v>1</v>
      </c>
      <c r="F1099" s="241" t="s">
        <v>186</v>
      </c>
      <c r="G1099" s="246">
        <v>10</v>
      </c>
      <c r="H1099" s="245">
        <v>51</v>
      </c>
      <c r="I1099" s="238" t="s">
        <v>533</v>
      </c>
      <c r="J1099" s="242">
        <f>I1099/9.81</f>
        <v>184.50560652395515</v>
      </c>
      <c r="K1099" s="241" t="s">
        <v>128</v>
      </c>
      <c r="L1099" s="241"/>
      <c r="M1099" s="246"/>
      <c r="N1099" s="238"/>
      <c r="O1099" s="248"/>
      <c r="P1099" s="248"/>
      <c r="Q1099" s="248"/>
      <c r="R1099" s="238"/>
      <c r="S1099" s="246">
        <v>9.99</v>
      </c>
      <c r="T1099" s="241" t="s">
        <v>811</v>
      </c>
      <c r="U1099" s="238" t="s">
        <v>44</v>
      </c>
      <c r="V1099" s="238" t="s">
        <v>1730</v>
      </c>
      <c r="W1099" s="238" t="s">
        <v>675</v>
      </c>
      <c r="X1099" s="315" t="s">
        <v>1078</v>
      </c>
      <c r="Y1099" s="415">
        <v>42438</v>
      </c>
      <c r="Z1099" s="416">
        <f>Y1099+365</f>
        <v>42803</v>
      </c>
      <c r="AA1099" s="238"/>
      <c r="AB1099" s="246">
        <v>2</v>
      </c>
      <c r="AC1099" s="316">
        <f>(G1099+AB1099*2.5)*AG1099</f>
        <v>157.5</v>
      </c>
      <c r="AD1099" s="251"/>
      <c r="AE1099" s="252"/>
      <c r="AF1099" s="254" t="s">
        <v>1731</v>
      </c>
      <c r="AG1099" s="254">
        <v>10.5</v>
      </c>
      <c r="AJ1099" s="255" t="str">
        <f t="shared" si="334"/>
        <v>HL835</v>
      </c>
    </row>
    <row r="1100" spans="1:36" ht="11.25" customHeight="1" thickBot="1" x14ac:dyDescent="0.25">
      <c r="A1100" s="1129">
        <v>1</v>
      </c>
      <c r="B1100" s="1113">
        <v>308171</v>
      </c>
      <c r="C1100" s="238"/>
      <c r="D1100" s="916" t="s">
        <v>1554</v>
      </c>
      <c r="E1100" s="245">
        <v>1</v>
      </c>
      <c r="F1100" s="241" t="s">
        <v>186</v>
      </c>
      <c r="G1100" s="246">
        <v>10</v>
      </c>
      <c r="H1100" s="245">
        <v>51</v>
      </c>
      <c r="I1100" s="238" t="s">
        <v>533</v>
      </c>
      <c r="J1100" s="242">
        <f>I1100/9.81</f>
        <v>184.50560652395515</v>
      </c>
      <c r="K1100" s="241" t="s">
        <v>128</v>
      </c>
      <c r="L1100" s="241"/>
      <c r="M1100" s="246"/>
      <c r="N1100" s="238"/>
      <c r="O1100" s="248"/>
      <c r="P1100" s="248"/>
      <c r="Q1100" s="248"/>
      <c r="R1100" s="238"/>
      <c r="S1100" s="246">
        <v>10</v>
      </c>
      <c r="T1100" s="241" t="s">
        <v>811</v>
      </c>
      <c r="U1100" s="238" t="s">
        <v>44</v>
      </c>
      <c r="V1100" s="238" t="s">
        <v>1732</v>
      </c>
      <c r="W1100" s="238" t="s">
        <v>675</v>
      </c>
      <c r="X1100" s="315" t="s">
        <v>1078</v>
      </c>
      <c r="Y1100" s="415">
        <v>42438</v>
      </c>
      <c r="Z1100" s="416">
        <f>Y1100+365</f>
        <v>42803</v>
      </c>
      <c r="AA1100" s="238"/>
      <c r="AB1100" s="246">
        <v>2</v>
      </c>
      <c r="AC1100" s="316">
        <f>(G1100+AB1100*2.5)*AG1100</f>
        <v>157.5</v>
      </c>
      <c r="AD1100" s="251"/>
      <c r="AE1100" s="252"/>
      <c r="AF1100" s="254" t="s">
        <v>1733</v>
      </c>
      <c r="AG1100" s="254">
        <v>10.5</v>
      </c>
      <c r="AJ1100" s="255" t="str">
        <f t="shared" si="334"/>
        <v>HL836</v>
      </c>
    </row>
    <row r="1101" spans="1:36" ht="11.25" customHeight="1" thickBot="1" x14ac:dyDescent="0.25">
      <c r="A1101" s="1129">
        <v>1</v>
      </c>
      <c r="B1101" s="1113">
        <v>308171</v>
      </c>
      <c r="C1101" s="238"/>
      <c r="D1101" s="916" t="s">
        <v>1554</v>
      </c>
      <c r="E1101" s="245">
        <v>1</v>
      </c>
      <c r="F1101" s="241" t="s">
        <v>186</v>
      </c>
      <c r="G1101" s="246">
        <v>10</v>
      </c>
      <c r="H1101" s="245">
        <v>51</v>
      </c>
      <c r="I1101" s="238" t="s">
        <v>533</v>
      </c>
      <c r="J1101" s="242">
        <f>I1101/9.81</f>
        <v>184.50560652395515</v>
      </c>
      <c r="K1101" s="241" t="s">
        <v>128</v>
      </c>
      <c r="L1101" s="241"/>
      <c r="M1101" s="246"/>
      <c r="N1101" s="238"/>
      <c r="O1101" s="248"/>
      <c r="P1101" s="248"/>
      <c r="Q1101" s="248"/>
      <c r="R1101" s="238"/>
      <c r="S1101" s="246">
        <v>9.98</v>
      </c>
      <c r="T1101" s="241" t="s">
        <v>811</v>
      </c>
      <c r="U1101" s="238" t="s">
        <v>44</v>
      </c>
      <c r="V1101" s="238" t="s">
        <v>1734</v>
      </c>
      <c r="W1101" s="238" t="s">
        <v>675</v>
      </c>
      <c r="X1101" s="315" t="s">
        <v>1078</v>
      </c>
      <c r="Y1101" s="415">
        <v>42438</v>
      </c>
      <c r="Z1101" s="416">
        <f>Y1101+365</f>
        <v>42803</v>
      </c>
      <c r="AA1101" s="238"/>
      <c r="AB1101" s="246">
        <v>2</v>
      </c>
      <c r="AC1101" s="316">
        <f>(G1101+AB1101*2.5)*AG1101</f>
        <v>157.5</v>
      </c>
      <c r="AD1101" s="251"/>
      <c r="AE1101" s="252"/>
      <c r="AF1101" s="254" t="s">
        <v>1735</v>
      </c>
      <c r="AG1101" s="254">
        <v>10.5</v>
      </c>
      <c r="AJ1101" s="255" t="str">
        <f t="shared" si="334"/>
        <v>HL837</v>
      </c>
    </row>
    <row r="1102" spans="1:36" ht="11.25" customHeight="1" thickBot="1" x14ac:dyDescent="0.25">
      <c r="A1102" s="1129">
        <v>1</v>
      </c>
      <c r="B1102" s="1113">
        <v>308171</v>
      </c>
      <c r="C1102" s="238"/>
      <c r="D1102" s="916" t="s">
        <v>1554</v>
      </c>
      <c r="E1102" s="245">
        <v>1</v>
      </c>
      <c r="F1102" s="241" t="s">
        <v>186</v>
      </c>
      <c r="G1102" s="246">
        <v>10</v>
      </c>
      <c r="H1102" s="245">
        <v>51</v>
      </c>
      <c r="I1102" s="238" t="s">
        <v>533</v>
      </c>
      <c r="J1102" s="242">
        <f>I1102/9.81</f>
        <v>184.50560652395515</v>
      </c>
      <c r="K1102" s="241" t="s">
        <v>128</v>
      </c>
      <c r="L1102" s="241"/>
      <c r="M1102" s="246"/>
      <c r="N1102" s="238"/>
      <c r="O1102" s="248"/>
      <c r="P1102" s="248"/>
      <c r="Q1102" s="248"/>
      <c r="R1102" s="238"/>
      <c r="S1102" s="246">
        <v>10.02</v>
      </c>
      <c r="T1102" s="241" t="s">
        <v>811</v>
      </c>
      <c r="U1102" s="238" t="s">
        <v>44</v>
      </c>
      <c r="V1102" s="238" t="s">
        <v>1736</v>
      </c>
      <c r="W1102" s="238" t="s">
        <v>675</v>
      </c>
      <c r="X1102" s="315"/>
      <c r="Y1102" s="415">
        <v>42438</v>
      </c>
      <c r="Z1102" s="416">
        <f>Y1102+365</f>
        <v>42803</v>
      </c>
      <c r="AA1102" s="238"/>
      <c r="AB1102" s="246">
        <v>2</v>
      </c>
      <c r="AC1102" s="316">
        <f>(G1102+AB1102*2.5)*AG1102</f>
        <v>157.5</v>
      </c>
      <c r="AD1102" s="251"/>
      <c r="AE1102" s="252"/>
      <c r="AF1102" s="254" t="s">
        <v>1737</v>
      </c>
      <c r="AG1102" s="254">
        <v>10.5</v>
      </c>
      <c r="AJ1102" s="255" t="str">
        <f t="shared" si="334"/>
        <v>HL838</v>
      </c>
    </row>
    <row r="1103" spans="1:36" ht="11.25" customHeight="1" thickBot="1" x14ac:dyDescent="0.25">
      <c r="A1103" s="1129">
        <v>1</v>
      </c>
      <c r="B1103" s="1113">
        <v>308171</v>
      </c>
      <c r="C1103" s="266" t="s">
        <v>50</v>
      </c>
      <c r="D1103" s="892" t="s">
        <v>1554</v>
      </c>
      <c r="E1103" s="256">
        <f>SUM(E1099:E1102)</f>
        <v>4</v>
      </c>
      <c r="F1103" s="240" t="s">
        <v>186</v>
      </c>
      <c r="G1103" s="257">
        <v>10</v>
      </c>
      <c r="H1103" s="258">
        <v>51</v>
      </c>
      <c r="I1103" s="239" t="s">
        <v>533</v>
      </c>
      <c r="J1103" s="317">
        <f>I1103/9.81</f>
        <v>184.50560652395515</v>
      </c>
      <c r="K1103" s="240" t="s">
        <v>128</v>
      </c>
      <c r="L1103" s="240"/>
      <c r="M1103" s="257"/>
      <c r="N1103" s="239"/>
      <c r="O1103" s="259"/>
      <c r="P1103" s="259"/>
      <c r="Q1103" s="259"/>
      <c r="R1103" s="239"/>
      <c r="S1103" s="257">
        <f>(S1101+S1102+S1099+S1100)/E1103</f>
        <v>9.9975000000000005</v>
      </c>
      <c r="T1103" s="240" t="s">
        <v>811</v>
      </c>
      <c r="U1103" s="239" t="s">
        <v>44</v>
      </c>
      <c r="V1103" s="239" t="s">
        <v>1738</v>
      </c>
      <c r="W1103" s="239" t="s">
        <v>675</v>
      </c>
      <c r="X1103" s="237">
        <v>1294</v>
      </c>
      <c r="Y1103" s="415">
        <v>42438</v>
      </c>
      <c r="Z1103" s="416">
        <f>Y1103+365</f>
        <v>42803</v>
      </c>
      <c r="AA1103" s="239"/>
      <c r="AB1103" s="257">
        <v>2</v>
      </c>
      <c r="AC1103" s="318"/>
      <c r="AD1103" s="261"/>
      <c r="AE1103" s="262"/>
      <c r="AF1103" s="263"/>
      <c r="AG1103" s="263"/>
      <c r="AJ1103" s="255" t="str">
        <f t="shared" si="334"/>
        <v>HL835-838</v>
      </c>
    </row>
    <row r="1104" spans="1:36" ht="11.25" customHeight="1" thickBot="1" x14ac:dyDescent="0.25">
      <c r="A1104" s="1129"/>
      <c r="B1104" s="995"/>
      <c r="C1104" s="320"/>
      <c r="D1104" s="945"/>
      <c r="E1104" s="324"/>
      <c r="F1104" s="241"/>
      <c r="G1104" s="246"/>
      <c r="H1104" s="245"/>
      <c r="I1104" s="238"/>
      <c r="J1104" s="242"/>
      <c r="K1104" s="241"/>
      <c r="L1104" s="241"/>
      <c r="M1104" s="246"/>
      <c r="N1104" s="238"/>
      <c r="O1104" s="248"/>
      <c r="P1104" s="248"/>
      <c r="Q1104" s="248"/>
      <c r="R1104" s="238"/>
      <c r="S1104" s="246"/>
      <c r="T1104" s="241"/>
      <c r="U1104" s="238"/>
      <c r="V1104" s="238"/>
      <c r="W1104" s="238"/>
      <c r="X1104" s="498"/>
      <c r="Y1104" s="415"/>
      <c r="Z1104" s="416"/>
      <c r="AA1104" s="238"/>
      <c r="AB1104" s="246"/>
      <c r="AC1104" s="316"/>
      <c r="AD1104" s="251"/>
      <c r="AE1104" s="252"/>
      <c r="AF1104" s="254"/>
      <c r="AG1104" s="254"/>
    </row>
    <row r="1105" spans="1:36" s="156" customFormat="1" ht="11.25" customHeight="1" thickBot="1" x14ac:dyDescent="0.25">
      <c r="A1105" s="1129">
        <v>1</v>
      </c>
      <c r="B1105" s="998"/>
      <c r="C1105" s="151"/>
      <c r="D1105" s="897" t="s">
        <v>1739</v>
      </c>
      <c r="E1105" s="148">
        <v>1</v>
      </c>
      <c r="F1105" s="149" t="s">
        <v>186</v>
      </c>
      <c r="G1105" s="150">
        <v>2</v>
      </c>
      <c r="H1105" s="148">
        <v>48</v>
      </c>
      <c r="I1105" s="151" t="s">
        <v>1740</v>
      </c>
      <c r="J1105" s="440">
        <f t="shared" ref="J1105:J1108" si="336">I1105/9.81</f>
        <v>174.00611620795107</v>
      </c>
      <c r="K1105" s="151" t="s">
        <v>38</v>
      </c>
      <c r="L1105" s="149"/>
      <c r="M1105" s="150"/>
      <c r="N1105" s="151"/>
      <c r="O1105" s="152"/>
      <c r="P1105" s="152"/>
      <c r="Q1105" s="152"/>
      <c r="R1105" s="151"/>
      <c r="S1105" s="150">
        <v>26.5</v>
      </c>
      <c r="T1105" s="149" t="s">
        <v>43</v>
      </c>
      <c r="U1105" s="151" t="s">
        <v>44</v>
      </c>
      <c r="V1105" s="151" t="s">
        <v>1741</v>
      </c>
      <c r="W1105" s="151" t="s">
        <v>1521</v>
      </c>
      <c r="X1105" s="151" t="s">
        <v>1078</v>
      </c>
      <c r="Y1105" s="429" t="s">
        <v>47</v>
      </c>
      <c r="Z1105" s="427" t="e">
        <f t="shared" ref="Z1105:Z1108" si="337">Y1105+365</f>
        <v>#VALUE!</v>
      </c>
      <c r="AA1105" s="151"/>
      <c r="AB1105" s="150">
        <v>2</v>
      </c>
      <c r="AC1105" s="153" t="s">
        <v>38</v>
      </c>
      <c r="AD1105" s="154"/>
      <c r="AE1105" s="155"/>
      <c r="AF1105" s="441" t="s">
        <v>38</v>
      </c>
      <c r="AG1105" s="441">
        <v>10</v>
      </c>
      <c r="AJ1105" s="156" t="str">
        <f t="shared" ref="AJ1105:AJ1108" si="338">CONCATENATE(U1105,AK1105,V1105)</f>
        <v>HL2513</v>
      </c>
    </row>
    <row r="1106" spans="1:36" s="156" customFormat="1" ht="11.25" customHeight="1" thickBot="1" x14ac:dyDescent="0.25">
      <c r="A1106" s="1129">
        <v>1</v>
      </c>
      <c r="B1106" s="998"/>
      <c r="C1106" s="151"/>
      <c r="D1106" s="897" t="s">
        <v>1739</v>
      </c>
      <c r="E1106" s="148">
        <v>1</v>
      </c>
      <c r="F1106" s="149" t="s">
        <v>186</v>
      </c>
      <c r="G1106" s="150">
        <v>2</v>
      </c>
      <c r="H1106" s="148">
        <v>48</v>
      </c>
      <c r="I1106" s="151" t="s">
        <v>1740</v>
      </c>
      <c r="J1106" s="440">
        <f t="shared" si="336"/>
        <v>174.00611620795107</v>
      </c>
      <c r="K1106" s="151" t="s">
        <v>38</v>
      </c>
      <c r="L1106" s="149"/>
      <c r="M1106" s="150"/>
      <c r="N1106" s="151"/>
      <c r="O1106" s="152"/>
      <c r="P1106" s="152"/>
      <c r="Q1106" s="152"/>
      <c r="R1106" s="151"/>
      <c r="S1106" s="150">
        <v>26.5</v>
      </c>
      <c r="T1106" s="149" t="s">
        <v>43</v>
      </c>
      <c r="U1106" s="151" t="s">
        <v>44</v>
      </c>
      <c r="V1106" s="151" t="s">
        <v>1742</v>
      </c>
      <c r="W1106" s="151" t="s">
        <v>1521</v>
      </c>
      <c r="X1106" s="151" t="s">
        <v>1078</v>
      </c>
      <c r="Y1106" s="429" t="s">
        <v>47</v>
      </c>
      <c r="Z1106" s="427" t="e">
        <f t="shared" si="337"/>
        <v>#VALUE!</v>
      </c>
      <c r="AA1106" s="151"/>
      <c r="AB1106" s="150">
        <v>2</v>
      </c>
      <c r="AC1106" s="153" t="s">
        <v>38</v>
      </c>
      <c r="AD1106" s="154"/>
      <c r="AE1106" s="155"/>
      <c r="AF1106" s="441" t="s">
        <v>38</v>
      </c>
      <c r="AG1106" s="441">
        <v>10</v>
      </c>
      <c r="AJ1106" s="156" t="str">
        <f t="shared" si="338"/>
        <v>HL2514</v>
      </c>
    </row>
    <row r="1107" spans="1:36" s="156" customFormat="1" ht="11.25" customHeight="1" thickBot="1" x14ac:dyDescent="0.25">
      <c r="A1107" s="1129">
        <v>1</v>
      </c>
      <c r="B1107" s="998"/>
      <c r="C1107" s="151"/>
      <c r="D1107" s="897" t="s">
        <v>1739</v>
      </c>
      <c r="E1107" s="148">
        <v>1</v>
      </c>
      <c r="F1107" s="149" t="s">
        <v>186</v>
      </c>
      <c r="G1107" s="150">
        <v>2</v>
      </c>
      <c r="H1107" s="148">
        <v>48</v>
      </c>
      <c r="I1107" s="151" t="s">
        <v>1740</v>
      </c>
      <c r="J1107" s="440">
        <f t="shared" si="336"/>
        <v>174.00611620795107</v>
      </c>
      <c r="K1107" s="151" t="s">
        <v>38</v>
      </c>
      <c r="L1107" s="149"/>
      <c r="M1107" s="150"/>
      <c r="N1107" s="151"/>
      <c r="O1107" s="152"/>
      <c r="P1107" s="152"/>
      <c r="Q1107" s="152"/>
      <c r="R1107" s="151"/>
      <c r="S1107" s="150">
        <v>26.5</v>
      </c>
      <c r="T1107" s="149" t="s">
        <v>43</v>
      </c>
      <c r="U1107" s="151" t="s">
        <v>44</v>
      </c>
      <c r="V1107" s="151" t="s">
        <v>1743</v>
      </c>
      <c r="W1107" s="151" t="s">
        <v>1521</v>
      </c>
      <c r="X1107" s="151" t="s">
        <v>1078</v>
      </c>
      <c r="Y1107" s="429" t="s">
        <v>47</v>
      </c>
      <c r="Z1107" s="427" t="e">
        <f t="shared" si="337"/>
        <v>#VALUE!</v>
      </c>
      <c r="AA1107" s="151"/>
      <c r="AB1107" s="150">
        <v>2</v>
      </c>
      <c r="AC1107" s="153" t="s">
        <v>38</v>
      </c>
      <c r="AD1107" s="154"/>
      <c r="AE1107" s="155"/>
      <c r="AF1107" s="441" t="s">
        <v>38</v>
      </c>
      <c r="AG1107" s="441">
        <v>10</v>
      </c>
      <c r="AJ1107" s="156" t="str">
        <f t="shared" si="338"/>
        <v>HL2515</v>
      </c>
    </row>
    <row r="1108" spans="1:36" s="156" customFormat="1" ht="11.25" customHeight="1" thickBot="1" x14ac:dyDescent="0.25">
      <c r="A1108" s="1129">
        <v>1</v>
      </c>
      <c r="B1108" s="998"/>
      <c r="C1108" s="151"/>
      <c r="D1108" s="897" t="s">
        <v>1739</v>
      </c>
      <c r="E1108" s="148">
        <v>1</v>
      </c>
      <c r="F1108" s="149" t="s">
        <v>186</v>
      </c>
      <c r="G1108" s="150">
        <v>2</v>
      </c>
      <c r="H1108" s="148">
        <v>48</v>
      </c>
      <c r="I1108" s="151" t="s">
        <v>1740</v>
      </c>
      <c r="J1108" s="440">
        <f t="shared" si="336"/>
        <v>174.00611620795107</v>
      </c>
      <c r="K1108" s="151" t="s">
        <v>38</v>
      </c>
      <c r="L1108" s="149"/>
      <c r="M1108" s="150"/>
      <c r="N1108" s="151"/>
      <c r="O1108" s="152"/>
      <c r="P1108" s="152"/>
      <c r="Q1108" s="152"/>
      <c r="R1108" s="151"/>
      <c r="S1108" s="150">
        <v>26.5</v>
      </c>
      <c r="T1108" s="149" t="s">
        <v>43</v>
      </c>
      <c r="U1108" s="151" t="s">
        <v>44</v>
      </c>
      <c r="V1108" s="151" t="s">
        <v>1744</v>
      </c>
      <c r="W1108" s="151" t="s">
        <v>1521</v>
      </c>
      <c r="X1108" s="151" t="s">
        <v>1078</v>
      </c>
      <c r="Y1108" s="429" t="s">
        <v>47</v>
      </c>
      <c r="Z1108" s="427" t="e">
        <f t="shared" si="337"/>
        <v>#VALUE!</v>
      </c>
      <c r="AA1108" s="151"/>
      <c r="AB1108" s="150">
        <v>2</v>
      </c>
      <c r="AC1108" s="153" t="s">
        <v>38</v>
      </c>
      <c r="AD1108" s="154"/>
      <c r="AE1108" s="155"/>
      <c r="AF1108" s="441" t="s">
        <v>38</v>
      </c>
      <c r="AG1108" s="441">
        <v>10</v>
      </c>
      <c r="AJ1108" s="156" t="str">
        <f t="shared" si="338"/>
        <v>HL2516</v>
      </c>
    </row>
    <row r="1109" spans="1:36" s="156" customFormat="1" ht="11.25" customHeight="1" thickBot="1" x14ac:dyDescent="0.25">
      <c r="A1109" s="1129">
        <v>1</v>
      </c>
      <c r="B1109" s="998"/>
      <c r="C1109" s="151"/>
      <c r="D1109" s="897" t="s">
        <v>1739</v>
      </c>
      <c r="E1109" s="148">
        <v>1</v>
      </c>
      <c r="F1109" s="149" t="s">
        <v>186</v>
      </c>
      <c r="G1109" s="150">
        <v>2</v>
      </c>
      <c r="H1109" s="148">
        <v>48</v>
      </c>
      <c r="I1109" s="151" t="s">
        <v>1740</v>
      </c>
      <c r="J1109" s="440">
        <f>I1109/9.81</f>
        <v>174.00611620795107</v>
      </c>
      <c r="K1109" s="151" t="s">
        <v>38</v>
      </c>
      <c r="L1109" s="149"/>
      <c r="M1109" s="150"/>
      <c r="N1109" s="151"/>
      <c r="O1109" s="152"/>
      <c r="P1109" s="152"/>
      <c r="Q1109" s="152"/>
      <c r="R1109" s="151"/>
      <c r="S1109" s="150">
        <v>26.5</v>
      </c>
      <c r="T1109" s="149" t="s">
        <v>43</v>
      </c>
      <c r="U1109" s="151" t="s">
        <v>44</v>
      </c>
      <c r="V1109" s="151" t="s">
        <v>1745</v>
      </c>
      <c r="W1109" s="151" t="s">
        <v>1521</v>
      </c>
      <c r="X1109" s="151" t="s">
        <v>1078</v>
      </c>
      <c r="Y1109" s="429" t="s">
        <v>47</v>
      </c>
      <c r="Z1109" s="427" t="e">
        <f>Y1109+365</f>
        <v>#VALUE!</v>
      </c>
      <c r="AA1109" s="151"/>
      <c r="AB1109" s="150">
        <v>2</v>
      </c>
      <c r="AC1109" s="153" t="s">
        <v>38</v>
      </c>
      <c r="AD1109" s="154"/>
      <c r="AE1109" s="155"/>
      <c r="AF1109" s="441" t="s">
        <v>38</v>
      </c>
      <c r="AG1109" s="441">
        <v>10</v>
      </c>
      <c r="AJ1109" s="156" t="str">
        <f>CONCATENATE(U1109,AK1109,V1109)</f>
        <v>HL2517</v>
      </c>
    </row>
    <row r="1110" spans="1:36" s="156" customFormat="1" ht="11.25" customHeight="1" thickBot="1" x14ac:dyDescent="0.25">
      <c r="A1110" s="1129">
        <v>1</v>
      </c>
      <c r="B1110" s="998"/>
      <c r="C1110" s="151"/>
      <c r="D1110" s="1026" t="s">
        <v>1739</v>
      </c>
      <c r="E1110" s="148">
        <v>1</v>
      </c>
      <c r="F1110" s="1021" t="s">
        <v>186</v>
      </c>
      <c r="G1110" s="150">
        <v>2</v>
      </c>
      <c r="H1110" s="148">
        <v>48</v>
      </c>
      <c r="I1110" s="1023" t="s">
        <v>1740</v>
      </c>
      <c r="J1110" s="884">
        <f>I1110/9.81</f>
        <v>174.00611620795107</v>
      </c>
      <c r="K1110" s="151" t="s">
        <v>38</v>
      </c>
      <c r="L1110" s="149"/>
      <c r="M1110" s="150"/>
      <c r="N1110" s="151"/>
      <c r="O1110" s="152"/>
      <c r="P1110" s="152"/>
      <c r="Q1110" s="152"/>
      <c r="R1110" s="151"/>
      <c r="S1110" s="150">
        <v>26.5</v>
      </c>
      <c r="T1110" s="1021" t="s">
        <v>43</v>
      </c>
      <c r="U1110" s="151" t="s">
        <v>44</v>
      </c>
      <c r="V1110" s="151" t="s">
        <v>1746</v>
      </c>
      <c r="W1110" s="1023" t="s">
        <v>1521</v>
      </c>
      <c r="X1110" s="151"/>
      <c r="Y1110" s="429" t="s">
        <v>47</v>
      </c>
      <c r="Z1110" s="427" t="e">
        <f>Y1110+365</f>
        <v>#VALUE!</v>
      </c>
      <c r="AA1110" s="151"/>
      <c r="AB1110" s="150">
        <v>2</v>
      </c>
      <c r="AC1110" s="153" t="s">
        <v>38</v>
      </c>
      <c r="AD1110" s="154"/>
      <c r="AE1110" s="155"/>
      <c r="AF1110" s="441" t="s">
        <v>38</v>
      </c>
      <c r="AG1110" s="441">
        <v>10</v>
      </c>
      <c r="AJ1110" s="156" t="str">
        <f>CONCATENATE(U1110,AK1110,V1110)</f>
        <v>HL2518</v>
      </c>
    </row>
    <row r="1111" spans="1:36" s="156" customFormat="1" ht="11.25" customHeight="1" thickBot="1" x14ac:dyDescent="0.25">
      <c r="A1111" s="1129">
        <v>1</v>
      </c>
      <c r="B1111" s="998"/>
      <c r="C1111" s="579" t="s">
        <v>50</v>
      </c>
      <c r="D1111" s="1026" t="s">
        <v>1739</v>
      </c>
      <c r="E1111" s="580">
        <v>6</v>
      </c>
      <c r="F1111" s="1021" t="s">
        <v>186</v>
      </c>
      <c r="G1111" s="216">
        <v>2</v>
      </c>
      <c r="H1111" s="581">
        <v>48</v>
      </c>
      <c r="I1111" s="1023" t="s">
        <v>1740</v>
      </c>
      <c r="J1111" s="884">
        <f>I1111/9.81</f>
        <v>174.00611620795107</v>
      </c>
      <c r="K1111" s="579" t="s">
        <v>38</v>
      </c>
      <c r="L1111" s="582"/>
      <c r="M1111" s="216"/>
      <c r="N1111" s="579"/>
      <c r="O1111" s="584"/>
      <c r="P1111" s="584"/>
      <c r="Q1111" s="584"/>
      <c r="R1111" s="579"/>
      <c r="S1111" s="216">
        <v>26.5</v>
      </c>
      <c r="T1111" s="1021" t="s">
        <v>43</v>
      </c>
      <c r="U1111" s="579" t="s">
        <v>44</v>
      </c>
      <c r="V1111" s="579" t="s">
        <v>1747</v>
      </c>
      <c r="W1111" s="1023" t="s">
        <v>1521</v>
      </c>
      <c r="X1111" s="896" t="s">
        <v>1739</v>
      </c>
      <c r="Y1111" s="429" t="s">
        <v>47</v>
      </c>
      <c r="Z1111" s="427" t="e">
        <f>Y1111+365</f>
        <v>#VALUE!</v>
      </c>
      <c r="AA1111" s="579"/>
      <c r="AB1111" s="216">
        <v>2</v>
      </c>
      <c r="AC1111" s="585"/>
      <c r="AD1111" s="586"/>
      <c r="AE1111" s="587"/>
      <c r="AF1111" s="597"/>
      <c r="AG1111" s="597"/>
      <c r="AJ1111" s="156" t="str">
        <f>CONCATENATE(U1111,AK1111,V1111)</f>
        <v>HL2513-2518</v>
      </c>
    </row>
    <row r="1112" spans="1:36" ht="11.25" customHeight="1" thickBot="1" x14ac:dyDescent="0.25">
      <c r="A1112" s="1129"/>
      <c r="B1112" s="995"/>
      <c r="C1112" s="320"/>
      <c r="D1112" s="945"/>
      <c r="E1112" s="324"/>
      <c r="F1112" s="241"/>
      <c r="G1112" s="246"/>
      <c r="H1112" s="245"/>
      <c r="I1112" s="238"/>
      <c r="J1112" s="242"/>
      <c r="K1112" s="241"/>
      <c r="L1112" s="241"/>
      <c r="M1112" s="246"/>
      <c r="N1112" s="238"/>
      <c r="O1112" s="248"/>
      <c r="P1112" s="248"/>
      <c r="Q1112" s="248"/>
      <c r="R1112" s="238"/>
      <c r="S1112" s="246"/>
      <c r="T1112" s="241"/>
      <c r="U1112" s="238"/>
      <c r="V1112" s="238"/>
      <c r="W1112" s="238"/>
      <c r="X1112" s="498"/>
      <c r="Y1112" s="415"/>
      <c r="Z1112" s="416" t="s">
        <v>38</v>
      </c>
      <c r="AA1112" s="238"/>
      <c r="AB1112" s="246"/>
      <c r="AC1112" s="316"/>
      <c r="AD1112" s="251"/>
      <c r="AE1112" s="252"/>
      <c r="AF1112" s="254"/>
      <c r="AG1112" s="254"/>
    </row>
    <row r="1113" spans="1:36" s="156" customFormat="1" ht="11.25" customHeight="1" thickBot="1" x14ac:dyDescent="0.25">
      <c r="A1113" s="1115">
        <v>1</v>
      </c>
      <c r="B1113" s="998"/>
      <c r="C1113" s="151"/>
      <c r="D1113" s="897" t="s">
        <v>1748</v>
      </c>
      <c r="E1113" s="148">
        <v>1</v>
      </c>
      <c r="F1113" s="149" t="s">
        <v>186</v>
      </c>
      <c r="G1113" s="150">
        <v>28.32</v>
      </c>
      <c r="H1113" s="148">
        <v>48</v>
      </c>
      <c r="I1113" s="151" t="s">
        <v>1749</v>
      </c>
      <c r="J1113" s="440">
        <f>I1113/9.81</f>
        <v>169.72477064220183</v>
      </c>
      <c r="K1113" s="149" t="s">
        <v>1266</v>
      </c>
      <c r="L1113" s="149"/>
      <c r="M1113" s="150"/>
      <c r="N1113" s="151"/>
      <c r="O1113" s="152"/>
      <c r="P1113" s="152"/>
      <c r="Q1113" s="152"/>
      <c r="R1113" s="151"/>
      <c r="S1113" s="150">
        <v>28.32</v>
      </c>
      <c r="T1113" s="149" t="s">
        <v>61</v>
      </c>
      <c r="U1113" s="151" t="s">
        <v>44</v>
      </c>
      <c r="V1113" s="151" t="s">
        <v>1750</v>
      </c>
      <c r="W1113" s="151"/>
      <c r="X1113" s="151" t="s">
        <v>1078</v>
      </c>
      <c r="Y1113" s="429" t="s">
        <v>47</v>
      </c>
      <c r="Z1113" s="427" t="e">
        <f>Y1113+365</f>
        <v>#VALUE!</v>
      </c>
      <c r="AA1113" s="151"/>
      <c r="AB1113" s="150">
        <v>1.5</v>
      </c>
      <c r="AC1113" s="153">
        <f>(G1113+AB1113*2.5)*AG1113</f>
        <v>320.7</v>
      </c>
      <c r="AD1113" s="154"/>
      <c r="AE1113" s="155"/>
      <c r="AF1113" s="441" t="s">
        <v>1735</v>
      </c>
      <c r="AG1113" s="441">
        <v>10</v>
      </c>
      <c r="AJ1113" s="156" t="str">
        <f>CONCATENATE(U1113,AK1113,V1113)</f>
        <v>HL2456</v>
      </c>
    </row>
    <row r="1114" spans="1:36" s="156" customFormat="1" ht="11.25" customHeight="1" thickBot="1" x14ac:dyDescent="0.25">
      <c r="A1114" s="1115">
        <v>1</v>
      </c>
      <c r="B1114" s="998"/>
      <c r="C1114" s="151"/>
      <c r="D1114" s="897" t="s">
        <v>1748</v>
      </c>
      <c r="E1114" s="148">
        <v>1</v>
      </c>
      <c r="F1114" s="149" t="s">
        <v>186</v>
      </c>
      <c r="G1114" s="150">
        <v>28.32</v>
      </c>
      <c r="H1114" s="148">
        <v>48</v>
      </c>
      <c r="I1114" s="151" t="s">
        <v>1749</v>
      </c>
      <c r="J1114" s="440">
        <f>I1114/9.81</f>
        <v>169.72477064220183</v>
      </c>
      <c r="K1114" s="149" t="s">
        <v>1266</v>
      </c>
      <c r="L1114" s="149"/>
      <c r="M1114" s="150"/>
      <c r="N1114" s="151"/>
      <c r="O1114" s="152"/>
      <c r="P1114" s="152"/>
      <c r="Q1114" s="152"/>
      <c r="R1114" s="151"/>
      <c r="S1114" s="150">
        <v>28.32</v>
      </c>
      <c r="T1114" s="149" t="s">
        <v>61</v>
      </c>
      <c r="U1114" s="151" t="s">
        <v>44</v>
      </c>
      <c r="V1114" s="151" t="s">
        <v>1751</v>
      </c>
      <c r="W1114" s="151"/>
      <c r="X1114" s="151"/>
      <c r="Y1114" s="429" t="s">
        <v>47</v>
      </c>
      <c r="Z1114" s="427" t="e">
        <f>Y1114+365</f>
        <v>#VALUE!</v>
      </c>
      <c r="AA1114" s="151"/>
      <c r="AB1114" s="150">
        <v>1.5</v>
      </c>
      <c r="AC1114" s="153">
        <f>(G1114+AB1114*2.5)*AG1114</f>
        <v>320.7</v>
      </c>
      <c r="AD1114" s="154"/>
      <c r="AE1114" s="155"/>
      <c r="AF1114" s="441" t="s">
        <v>1737</v>
      </c>
      <c r="AG1114" s="441">
        <v>10</v>
      </c>
      <c r="AJ1114" s="156" t="str">
        <f>CONCATENATE(U1114,AK1114,V1114)</f>
        <v>HL2457</v>
      </c>
    </row>
    <row r="1115" spans="1:36" s="156" customFormat="1" ht="11.25" customHeight="1" thickBot="1" x14ac:dyDescent="0.25">
      <c r="A1115" s="1115">
        <v>1</v>
      </c>
      <c r="B1115" s="998"/>
      <c r="C1115" s="579" t="s">
        <v>50</v>
      </c>
      <c r="D1115" s="898" t="s">
        <v>1748</v>
      </c>
      <c r="E1115" s="580">
        <v>2</v>
      </c>
      <c r="F1115" s="582" t="s">
        <v>186</v>
      </c>
      <c r="G1115" s="216">
        <v>28.32</v>
      </c>
      <c r="H1115" s="581">
        <v>48</v>
      </c>
      <c r="I1115" s="579" t="s">
        <v>1749</v>
      </c>
      <c r="J1115" s="583">
        <f>I1115/9.81</f>
        <v>169.72477064220183</v>
      </c>
      <c r="K1115" s="582" t="s">
        <v>1266</v>
      </c>
      <c r="L1115" s="582"/>
      <c r="M1115" s="216"/>
      <c r="N1115" s="579"/>
      <c r="O1115" s="584"/>
      <c r="P1115" s="584"/>
      <c r="Q1115" s="584"/>
      <c r="R1115" s="579"/>
      <c r="S1115" s="216">
        <v>28.32</v>
      </c>
      <c r="T1115" s="582" t="s">
        <v>61</v>
      </c>
      <c r="U1115" s="579" t="s">
        <v>44</v>
      </c>
      <c r="V1115" s="579" t="s">
        <v>1752</v>
      </c>
      <c r="W1115" s="579" t="s">
        <v>1753</v>
      </c>
      <c r="X1115" s="896" t="s">
        <v>1748</v>
      </c>
      <c r="Y1115" s="429" t="s">
        <v>47</v>
      </c>
      <c r="Z1115" s="427" t="e">
        <f>Y1115+365</f>
        <v>#VALUE!</v>
      </c>
      <c r="AA1115" s="579"/>
      <c r="AB1115" s="216">
        <v>1.5</v>
      </c>
      <c r="AC1115" s="585"/>
      <c r="AD1115" s="586"/>
      <c r="AE1115" s="587"/>
      <c r="AF1115" s="597"/>
      <c r="AG1115" s="597"/>
      <c r="AJ1115" s="156" t="str">
        <f>CONCATENATE(U1115,AK1115,V1115)</f>
        <v>HL2456-2457</v>
      </c>
    </row>
    <row r="1116" spans="1:36" ht="11.25" customHeight="1" thickBot="1" x14ac:dyDescent="0.25">
      <c r="A1116" s="1129"/>
      <c r="B1116" s="995"/>
      <c r="C1116" s="320"/>
      <c r="D1116" s="905"/>
      <c r="E1116" s="324"/>
      <c r="F1116" s="241"/>
      <c r="G1116" s="246"/>
      <c r="H1116" s="245"/>
      <c r="I1116" s="238"/>
      <c r="J1116" s="242"/>
      <c r="K1116" s="241"/>
      <c r="L1116" s="241"/>
      <c r="M1116" s="246"/>
      <c r="N1116" s="238"/>
      <c r="O1116" s="248"/>
      <c r="P1116" s="248"/>
      <c r="Q1116" s="248"/>
      <c r="R1116" s="238"/>
      <c r="S1116" s="246"/>
      <c r="T1116" s="241"/>
      <c r="U1116" s="238"/>
      <c r="V1116" s="238"/>
      <c r="W1116" s="238"/>
      <c r="X1116" s="895"/>
      <c r="Y1116" s="415"/>
      <c r="Z1116" s="416" t="s">
        <v>38</v>
      </c>
      <c r="AA1116" s="238"/>
      <c r="AB1116" s="246"/>
      <c r="AC1116" s="316"/>
      <c r="AD1116" s="251"/>
      <c r="AE1116" s="252"/>
      <c r="AF1116" s="254"/>
      <c r="AG1116" s="254"/>
    </row>
    <row r="1117" spans="1:36" s="156" customFormat="1" ht="11.25" customHeight="1" thickBot="1" x14ac:dyDescent="0.25">
      <c r="A1117" s="1115">
        <v>1</v>
      </c>
      <c r="B1117" s="998"/>
      <c r="C1117" s="151"/>
      <c r="D1117" s="897" t="s">
        <v>1754</v>
      </c>
      <c r="E1117" s="148">
        <v>1</v>
      </c>
      <c r="F1117" s="149" t="s">
        <v>186</v>
      </c>
      <c r="G1117" s="150">
        <v>26.74</v>
      </c>
      <c r="H1117" s="148">
        <v>48</v>
      </c>
      <c r="I1117" s="151" t="s">
        <v>1749</v>
      </c>
      <c r="J1117" s="440">
        <f>I1117/9.81</f>
        <v>169.72477064220183</v>
      </c>
      <c r="K1117" s="149" t="s">
        <v>1266</v>
      </c>
      <c r="L1117" s="149"/>
      <c r="M1117" s="150"/>
      <c r="N1117" s="151"/>
      <c r="O1117" s="152"/>
      <c r="P1117" s="152"/>
      <c r="Q1117" s="152"/>
      <c r="R1117" s="151"/>
      <c r="S1117" s="150">
        <v>26.5</v>
      </c>
      <c r="T1117" s="149" t="s">
        <v>61</v>
      </c>
      <c r="U1117" s="151" t="s">
        <v>44</v>
      </c>
      <c r="V1117" s="151" t="s">
        <v>1755</v>
      </c>
      <c r="W1117" s="151"/>
      <c r="X1117" s="151" t="s">
        <v>1078</v>
      </c>
      <c r="Y1117" s="429" t="s">
        <v>47</v>
      </c>
      <c r="Z1117" s="427" t="e">
        <f>Y1117+365</f>
        <v>#VALUE!</v>
      </c>
      <c r="AA1117" s="151"/>
      <c r="AB1117" s="150">
        <v>1.5</v>
      </c>
      <c r="AC1117" s="153">
        <f>(G1117+AB1117*2.5)*AG1117</f>
        <v>304.89999999999998</v>
      </c>
      <c r="AD1117" s="154"/>
      <c r="AE1117" s="155"/>
      <c r="AF1117" s="441" t="s">
        <v>1735</v>
      </c>
      <c r="AG1117" s="441">
        <v>10</v>
      </c>
      <c r="AJ1117" s="156" t="str">
        <f>CONCATENATE(U1117,AK1117,V1117)</f>
        <v>HL2454</v>
      </c>
    </row>
    <row r="1118" spans="1:36" s="156" customFormat="1" ht="11.25" customHeight="1" thickBot="1" x14ac:dyDescent="0.25">
      <c r="A1118" s="1115">
        <v>1</v>
      </c>
      <c r="B1118" s="998"/>
      <c r="C1118" s="151"/>
      <c r="D1118" s="897" t="s">
        <v>1754</v>
      </c>
      <c r="E1118" s="148">
        <v>1</v>
      </c>
      <c r="F1118" s="149" t="s">
        <v>186</v>
      </c>
      <c r="G1118" s="150">
        <v>26.74</v>
      </c>
      <c r="H1118" s="148">
        <v>48</v>
      </c>
      <c r="I1118" s="151" t="s">
        <v>1749</v>
      </c>
      <c r="J1118" s="440">
        <f>I1118/9.81</f>
        <v>169.72477064220183</v>
      </c>
      <c r="K1118" s="149" t="s">
        <v>1266</v>
      </c>
      <c r="L1118" s="149"/>
      <c r="M1118" s="150"/>
      <c r="N1118" s="151"/>
      <c r="O1118" s="152"/>
      <c r="P1118" s="152"/>
      <c r="Q1118" s="152"/>
      <c r="R1118" s="151"/>
      <c r="S1118" s="150">
        <v>26.5</v>
      </c>
      <c r="T1118" s="149" t="s">
        <v>61</v>
      </c>
      <c r="U1118" s="151" t="s">
        <v>44</v>
      </c>
      <c r="V1118" s="151" t="s">
        <v>1756</v>
      </c>
      <c r="W1118" s="151"/>
      <c r="X1118" s="151"/>
      <c r="Y1118" s="429" t="s">
        <v>47</v>
      </c>
      <c r="Z1118" s="427" t="e">
        <f>Y1118+365</f>
        <v>#VALUE!</v>
      </c>
      <c r="AA1118" s="151"/>
      <c r="AB1118" s="150">
        <v>1.5</v>
      </c>
      <c r="AC1118" s="153">
        <f>(G1118+AB1118*2.5)*AG1118</f>
        <v>304.89999999999998</v>
      </c>
      <c r="AD1118" s="154"/>
      <c r="AE1118" s="155"/>
      <c r="AF1118" s="441" t="s">
        <v>1737</v>
      </c>
      <c r="AG1118" s="441">
        <v>10</v>
      </c>
      <c r="AJ1118" s="156" t="str">
        <f>CONCATENATE(U1118,AK1118,V1118)</f>
        <v>HL2455</v>
      </c>
    </row>
    <row r="1119" spans="1:36" s="156" customFormat="1" ht="11.25" customHeight="1" thickBot="1" x14ac:dyDescent="0.25">
      <c r="A1119" s="1115">
        <v>1</v>
      </c>
      <c r="B1119" s="998"/>
      <c r="C1119" s="579" t="s">
        <v>50</v>
      </c>
      <c r="D1119" s="898" t="s">
        <v>1754</v>
      </c>
      <c r="E1119" s="580">
        <v>2</v>
      </c>
      <c r="F1119" s="582" t="s">
        <v>186</v>
      </c>
      <c r="G1119" s="216">
        <v>26.74</v>
      </c>
      <c r="H1119" s="581">
        <v>48</v>
      </c>
      <c r="I1119" s="579" t="s">
        <v>1749</v>
      </c>
      <c r="J1119" s="583">
        <f>I1119/9.81</f>
        <v>169.72477064220183</v>
      </c>
      <c r="K1119" s="582" t="s">
        <v>1266</v>
      </c>
      <c r="L1119" s="582"/>
      <c r="M1119" s="216"/>
      <c r="N1119" s="579"/>
      <c r="O1119" s="584"/>
      <c r="P1119" s="584"/>
      <c r="Q1119" s="584"/>
      <c r="R1119" s="579"/>
      <c r="S1119" s="216">
        <v>26.5</v>
      </c>
      <c r="T1119" s="582" t="s">
        <v>61</v>
      </c>
      <c r="U1119" s="579" t="s">
        <v>44</v>
      </c>
      <c r="V1119" s="579" t="s">
        <v>1757</v>
      </c>
      <c r="W1119" s="579" t="s">
        <v>1753</v>
      </c>
      <c r="X1119" s="896" t="s">
        <v>1754</v>
      </c>
      <c r="Y1119" s="429" t="s">
        <v>47</v>
      </c>
      <c r="Z1119" s="427" t="e">
        <f>Y1119+365</f>
        <v>#VALUE!</v>
      </c>
      <c r="AA1119" s="579"/>
      <c r="AB1119" s="216">
        <v>1.5</v>
      </c>
      <c r="AC1119" s="585"/>
      <c r="AD1119" s="586"/>
      <c r="AE1119" s="587"/>
      <c r="AF1119" s="597"/>
      <c r="AG1119" s="597"/>
      <c r="AJ1119" s="156" t="str">
        <f>CONCATENATE(U1119,AK1119,V1119)</f>
        <v>HL2454-2455</v>
      </c>
    </row>
    <row r="1120" spans="1:36" s="156" customFormat="1" ht="11.25" customHeight="1" thickBot="1" x14ac:dyDescent="0.25">
      <c r="A1120" s="1115"/>
      <c r="B1120" s="998"/>
      <c r="C1120" s="151"/>
      <c r="D1120" s="1168"/>
      <c r="E1120" s="198"/>
      <c r="F1120" s="149"/>
      <c r="G1120" s="150"/>
      <c r="H1120" s="148"/>
      <c r="I1120" s="151"/>
      <c r="J1120" s="440"/>
      <c r="K1120" s="149"/>
      <c r="L1120" s="149"/>
      <c r="M1120" s="150"/>
      <c r="N1120" s="151"/>
      <c r="O1120" s="152"/>
      <c r="P1120" s="152"/>
      <c r="Q1120" s="152"/>
      <c r="R1120" s="151"/>
      <c r="S1120" s="150"/>
      <c r="T1120" s="149"/>
      <c r="U1120" s="151"/>
      <c r="V1120" s="151"/>
      <c r="W1120" s="151"/>
      <c r="X1120" s="1169"/>
      <c r="Y1120" s="429"/>
      <c r="Z1120" s="427"/>
      <c r="AA1120" s="151"/>
      <c r="AB1120" s="150"/>
      <c r="AC1120" s="153"/>
      <c r="AD1120" s="154"/>
      <c r="AE1120" s="155"/>
      <c r="AF1120" s="441"/>
      <c r="AG1120" s="441"/>
    </row>
    <row r="1121" spans="1:36" s="156" customFormat="1" ht="11.25" customHeight="1" thickBot="1" x14ac:dyDescent="0.25">
      <c r="A1121" s="1115">
        <v>1</v>
      </c>
      <c r="B1121" s="998"/>
      <c r="C1121" s="579" t="s">
        <v>50</v>
      </c>
      <c r="D1121" s="898" t="s">
        <v>446</v>
      </c>
      <c r="E1121" s="580">
        <v>1</v>
      </c>
      <c r="F1121" s="582" t="s">
        <v>186</v>
      </c>
      <c r="G1121" s="216"/>
      <c r="H1121" s="581">
        <v>44</v>
      </c>
      <c r="I1121" s="579" t="s">
        <v>1659</v>
      </c>
      <c r="J1121" s="1170">
        <f>I1121/9.81</f>
        <v>137.61467889908255</v>
      </c>
      <c r="K1121" s="582" t="s">
        <v>1758</v>
      </c>
      <c r="L1121" s="582"/>
      <c r="M1121" s="216"/>
      <c r="N1121" s="579"/>
      <c r="O1121" s="584"/>
      <c r="P1121" s="584"/>
      <c r="Q1121" s="584"/>
      <c r="R1121" s="579"/>
      <c r="S1121" s="216">
        <v>22.8</v>
      </c>
      <c r="T1121" s="582" t="s">
        <v>43</v>
      </c>
      <c r="U1121" s="579" t="s">
        <v>44</v>
      </c>
      <c r="V1121" s="579" t="s">
        <v>1759</v>
      </c>
      <c r="W1121" s="1145" t="s">
        <v>1760</v>
      </c>
      <c r="X1121" s="896" t="s">
        <v>446</v>
      </c>
      <c r="Y1121" s="429" t="s">
        <v>47</v>
      </c>
      <c r="Z1121" s="427" t="e">
        <f>Y1121+365</f>
        <v>#VALUE!</v>
      </c>
      <c r="AA1121" s="579"/>
      <c r="AB1121" s="216" t="s">
        <v>1761</v>
      </c>
      <c r="AC1121" s="585"/>
      <c r="AD1121" s="586"/>
      <c r="AE1121" s="587"/>
      <c r="AF1121" s="597"/>
      <c r="AG1121" s="597"/>
      <c r="AJ1121" s="156" t="str">
        <f>CONCATENATE(U1121,AK1121,V1121)</f>
        <v>HL2733</v>
      </c>
    </row>
    <row r="1122" spans="1:36" s="156" customFormat="1" ht="11.25" customHeight="1" thickBot="1" x14ac:dyDescent="0.25">
      <c r="A1122" s="1115">
        <v>1</v>
      </c>
      <c r="B1122" s="998"/>
      <c r="C1122" s="579" t="s">
        <v>50</v>
      </c>
      <c r="D1122" s="898" t="s">
        <v>446</v>
      </c>
      <c r="E1122" s="580">
        <v>1</v>
      </c>
      <c r="F1122" s="582" t="s">
        <v>186</v>
      </c>
      <c r="G1122" s="216"/>
      <c r="H1122" s="581">
        <v>44</v>
      </c>
      <c r="I1122" s="579" t="s">
        <v>1659</v>
      </c>
      <c r="J1122" s="1170">
        <f>I1122/9.81</f>
        <v>137.61467889908255</v>
      </c>
      <c r="K1122" s="582" t="s">
        <v>1758</v>
      </c>
      <c r="L1122" s="582"/>
      <c r="M1122" s="216"/>
      <c r="N1122" s="579"/>
      <c r="O1122" s="584"/>
      <c r="P1122" s="584"/>
      <c r="Q1122" s="584"/>
      <c r="R1122" s="579"/>
      <c r="S1122" s="216">
        <v>22.8</v>
      </c>
      <c r="T1122" s="582" t="s">
        <v>43</v>
      </c>
      <c r="U1122" s="579" t="s">
        <v>44</v>
      </c>
      <c r="V1122" s="579" t="s">
        <v>1759</v>
      </c>
      <c r="W1122" s="1145" t="s">
        <v>1760</v>
      </c>
      <c r="X1122" s="896" t="s">
        <v>446</v>
      </c>
      <c r="Y1122" s="429" t="s">
        <v>47</v>
      </c>
      <c r="Z1122" s="427" t="e">
        <f>Y1122+365</f>
        <v>#VALUE!</v>
      </c>
      <c r="AA1122" s="579"/>
      <c r="AB1122" s="216" t="s">
        <v>1761</v>
      </c>
      <c r="AC1122" s="585"/>
      <c r="AD1122" s="586"/>
      <c r="AE1122" s="587"/>
      <c r="AF1122" s="597"/>
      <c r="AG1122" s="597"/>
      <c r="AJ1122" s="156" t="str">
        <f>CONCATENATE(U1122,AK1122,V1122)</f>
        <v>HL2733</v>
      </c>
    </row>
    <row r="1123" spans="1:36" s="156" customFormat="1" ht="11.25" customHeight="1" thickBot="1" x14ac:dyDescent="0.25">
      <c r="A1123" s="1115"/>
      <c r="B1123" s="998"/>
      <c r="C1123" s="151"/>
      <c r="D1123" s="1168"/>
      <c r="E1123" s="198"/>
      <c r="F1123" s="149"/>
      <c r="G1123" s="150"/>
      <c r="H1123" s="148"/>
      <c r="I1123" s="151"/>
      <c r="J1123" s="440"/>
      <c r="K1123" s="149"/>
      <c r="L1123" s="149"/>
      <c r="M1123" s="150"/>
      <c r="N1123" s="151"/>
      <c r="O1123" s="152"/>
      <c r="P1123" s="152"/>
      <c r="Q1123" s="152"/>
      <c r="R1123" s="151"/>
      <c r="S1123" s="150"/>
      <c r="T1123" s="149"/>
      <c r="U1123" s="151"/>
      <c r="V1123" s="151"/>
      <c r="W1123" s="151"/>
      <c r="X1123" s="1169"/>
      <c r="Y1123" s="429"/>
      <c r="Z1123" s="427"/>
      <c r="AA1123" s="151"/>
      <c r="AB1123" s="150"/>
      <c r="AC1123" s="153"/>
      <c r="AD1123" s="154"/>
      <c r="AE1123" s="155"/>
      <c r="AF1123" s="441"/>
      <c r="AG1123" s="441"/>
    </row>
    <row r="1124" spans="1:36" s="156" customFormat="1" ht="11.25" customHeight="1" thickBot="1" x14ac:dyDescent="0.25">
      <c r="A1124" s="1115">
        <v>1</v>
      </c>
      <c r="B1124" s="998"/>
      <c r="C1124" s="579" t="s">
        <v>50</v>
      </c>
      <c r="D1124" s="898" t="s">
        <v>254</v>
      </c>
      <c r="E1124" s="580">
        <v>1</v>
      </c>
      <c r="F1124" s="582" t="s">
        <v>186</v>
      </c>
      <c r="G1124" s="216"/>
      <c r="H1124" s="581">
        <v>44</v>
      </c>
      <c r="I1124" s="579" t="s">
        <v>1659</v>
      </c>
      <c r="J1124" s="1170">
        <f>I1124/9.81</f>
        <v>137.61467889908255</v>
      </c>
      <c r="K1124" s="582" t="s">
        <v>1758</v>
      </c>
      <c r="L1124" s="582"/>
      <c r="M1124" s="216"/>
      <c r="N1124" s="579"/>
      <c r="O1124" s="584"/>
      <c r="P1124" s="584"/>
      <c r="Q1124" s="584"/>
      <c r="R1124" s="579"/>
      <c r="S1124" s="216">
        <v>3.9</v>
      </c>
      <c r="T1124" s="582" t="s">
        <v>43</v>
      </c>
      <c r="U1124" s="579" t="s">
        <v>44</v>
      </c>
      <c r="V1124" s="579" t="s">
        <v>1762</v>
      </c>
      <c r="W1124" s="1145" t="s">
        <v>1760</v>
      </c>
      <c r="X1124" s="896" t="s">
        <v>254</v>
      </c>
      <c r="Y1124" s="429" t="s">
        <v>47</v>
      </c>
      <c r="Z1124" s="427" t="e">
        <f>Y1124+365</f>
        <v>#VALUE!</v>
      </c>
      <c r="AA1124" s="579"/>
      <c r="AB1124" s="216" t="s">
        <v>1761</v>
      </c>
      <c r="AC1124" s="585"/>
      <c r="AD1124" s="586"/>
      <c r="AE1124" s="587"/>
      <c r="AF1124" s="597"/>
      <c r="AG1124" s="597"/>
      <c r="AJ1124" s="156" t="str">
        <f>CONCATENATE(U1124,AK1124,V1124)</f>
        <v>HL2617</v>
      </c>
    </row>
    <row r="1125" spans="1:36" s="156" customFormat="1" ht="11.25" customHeight="1" thickBot="1" x14ac:dyDescent="0.25">
      <c r="A1125" s="1115">
        <v>1</v>
      </c>
      <c r="B1125" s="998"/>
      <c r="C1125" s="579" t="s">
        <v>50</v>
      </c>
      <c r="D1125" s="898" t="s">
        <v>254</v>
      </c>
      <c r="E1125" s="580">
        <v>1</v>
      </c>
      <c r="F1125" s="582" t="s">
        <v>186</v>
      </c>
      <c r="G1125" s="216"/>
      <c r="H1125" s="581">
        <v>44</v>
      </c>
      <c r="I1125" s="579" t="s">
        <v>1659</v>
      </c>
      <c r="J1125" s="1170">
        <f>I1125/9.81</f>
        <v>137.61467889908255</v>
      </c>
      <c r="K1125" s="582" t="s">
        <v>1758</v>
      </c>
      <c r="L1125" s="582"/>
      <c r="M1125" s="216"/>
      <c r="N1125" s="579"/>
      <c r="O1125" s="584"/>
      <c r="P1125" s="584"/>
      <c r="Q1125" s="584"/>
      <c r="R1125" s="579"/>
      <c r="S1125" s="216">
        <v>3.9</v>
      </c>
      <c r="T1125" s="582" t="s">
        <v>43</v>
      </c>
      <c r="U1125" s="579" t="s">
        <v>44</v>
      </c>
      <c r="V1125" s="579" t="s">
        <v>1763</v>
      </c>
      <c r="W1125" s="1145" t="s">
        <v>1760</v>
      </c>
      <c r="X1125" s="896" t="s">
        <v>254</v>
      </c>
      <c r="Y1125" s="429" t="s">
        <v>47</v>
      </c>
      <c r="Z1125" s="427" t="e">
        <f>Y1125+365</f>
        <v>#VALUE!</v>
      </c>
      <c r="AA1125" s="579"/>
      <c r="AB1125" s="216" t="s">
        <v>1761</v>
      </c>
      <c r="AC1125" s="585"/>
      <c r="AD1125" s="586"/>
      <c r="AE1125" s="587"/>
      <c r="AF1125" s="597"/>
      <c r="AG1125" s="597"/>
      <c r="AJ1125" s="156" t="str">
        <f>CONCATENATE(U1125,AK1125,V1125)</f>
        <v>HL2618</v>
      </c>
    </row>
    <row r="1126" spans="1:36" s="156" customFormat="1" ht="11.25" customHeight="1" thickBot="1" x14ac:dyDescent="0.25">
      <c r="A1126" s="1115">
        <v>1</v>
      </c>
      <c r="B1126" s="998"/>
      <c r="C1126" s="579" t="s">
        <v>50</v>
      </c>
      <c r="D1126" s="898" t="s">
        <v>254</v>
      </c>
      <c r="E1126" s="580">
        <v>2</v>
      </c>
      <c r="F1126" s="582" t="s">
        <v>186</v>
      </c>
      <c r="G1126" s="216"/>
      <c r="H1126" s="581">
        <v>44</v>
      </c>
      <c r="I1126" s="579" t="s">
        <v>1659</v>
      </c>
      <c r="J1126" s="1170">
        <f>I1126/9.81</f>
        <v>137.61467889908255</v>
      </c>
      <c r="K1126" s="582" t="s">
        <v>1758</v>
      </c>
      <c r="L1126" s="582"/>
      <c r="M1126" s="216"/>
      <c r="N1126" s="579"/>
      <c r="O1126" s="584"/>
      <c r="P1126" s="584"/>
      <c r="Q1126" s="584"/>
      <c r="R1126" s="579"/>
      <c r="S1126" s="216">
        <v>3.9</v>
      </c>
      <c r="T1126" s="582" t="s">
        <v>43</v>
      </c>
      <c r="U1126" s="579" t="s">
        <v>44</v>
      </c>
      <c r="V1126" s="579" t="s">
        <v>1764</v>
      </c>
      <c r="W1126" s="1145" t="s">
        <v>1760</v>
      </c>
      <c r="X1126" s="896" t="s">
        <v>254</v>
      </c>
      <c r="Y1126" s="429" t="s">
        <v>47</v>
      </c>
      <c r="Z1126" s="427" t="e">
        <f>Y1126+365</f>
        <v>#VALUE!</v>
      </c>
      <c r="AA1126" s="579"/>
      <c r="AB1126" s="216" t="s">
        <v>1761</v>
      </c>
      <c r="AC1126" s="585"/>
      <c r="AD1126" s="586"/>
      <c r="AE1126" s="587"/>
      <c r="AF1126" s="597"/>
      <c r="AG1126" s="597"/>
      <c r="AJ1126" s="156" t="str">
        <f>CONCATENATE(U1126,AK1126,V1126)</f>
        <v>HL2617 + 2618</v>
      </c>
    </row>
    <row r="1127" spans="1:36" s="156" customFormat="1" ht="11.25" customHeight="1" thickBot="1" x14ac:dyDescent="0.25">
      <c r="A1127" s="1115"/>
      <c r="B1127" s="998"/>
      <c r="C1127" s="151"/>
      <c r="D1127" s="1168"/>
      <c r="E1127" s="198"/>
      <c r="F1127" s="149"/>
      <c r="G1127" s="150"/>
      <c r="H1127" s="148"/>
      <c r="I1127" s="151"/>
      <c r="J1127" s="440"/>
      <c r="K1127" s="149"/>
      <c r="L1127" s="149"/>
      <c r="M1127" s="150"/>
      <c r="N1127" s="151"/>
      <c r="O1127" s="152"/>
      <c r="P1127" s="152"/>
      <c r="Q1127" s="152"/>
      <c r="R1127" s="151"/>
      <c r="S1127" s="150"/>
      <c r="T1127" s="149"/>
      <c r="U1127" s="151"/>
      <c r="V1127" s="151"/>
      <c r="W1127" s="151"/>
      <c r="X1127" s="1169"/>
      <c r="Y1127" s="429"/>
      <c r="Z1127" s="427"/>
      <c r="AA1127" s="151"/>
      <c r="AB1127" s="150"/>
      <c r="AC1127" s="153"/>
      <c r="AD1127" s="154"/>
      <c r="AE1127" s="155"/>
      <c r="AF1127" s="441"/>
      <c r="AG1127" s="441"/>
    </row>
    <row r="1128" spans="1:36" s="156" customFormat="1" ht="11.25" customHeight="1" thickBot="1" x14ac:dyDescent="0.25">
      <c r="A1128" s="1115">
        <v>1</v>
      </c>
      <c r="B1128" s="998"/>
      <c r="C1128" s="579" t="s">
        <v>50</v>
      </c>
      <c r="D1128" s="898" t="s">
        <v>252</v>
      </c>
      <c r="E1128" s="580">
        <v>1</v>
      </c>
      <c r="F1128" s="582" t="s">
        <v>186</v>
      </c>
      <c r="G1128" s="216"/>
      <c r="H1128" s="581">
        <v>44</v>
      </c>
      <c r="I1128" s="579" t="s">
        <v>1659</v>
      </c>
      <c r="J1128" s="1170">
        <f>I1128/9.81</f>
        <v>137.61467889908255</v>
      </c>
      <c r="K1128" s="582" t="s">
        <v>1758</v>
      </c>
      <c r="L1128" s="582"/>
      <c r="M1128" s="216"/>
      <c r="N1128" s="579"/>
      <c r="O1128" s="584"/>
      <c r="P1128" s="584"/>
      <c r="Q1128" s="584"/>
      <c r="R1128" s="579"/>
      <c r="S1128" s="216">
        <v>3.7</v>
      </c>
      <c r="T1128" s="582" t="s">
        <v>43</v>
      </c>
      <c r="U1128" s="579" t="s">
        <v>44</v>
      </c>
      <c r="V1128" s="579" t="s">
        <v>1765</v>
      </c>
      <c r="W1128" s="1145" t="s">
        <v>1760</v>
      </c>
      <c r="X1128" s="896" t="s">
        <v>252</v>
      </c>
      <c r="Y1128" s="429" t="s">
        <v>47</v>
      </c>
      <c r="Z1128" s="427" t="e">
        <f>Y1128+365</f>
        <v>#VALUE!</v>
      </c>
      <c r="AA1128" s="579"/>
      <c r="AB1128" s="216" t="s">
        <v>1761</v>
      </c>
      <c r="AC1128" s="585"/>
      <c r="AD1128" s="586"/>
      <c r="AE1128" s="587"/>
      <c r="AF1128" s="597"/>
      <c r="AG1128" s="597"/>
      <c r="AJ1128" s="156" t="str">
        <f>CONCATENATE(U1128,AK1128,V1128)</f>
        <v>HL2615</v>
      </c>
    </row>
    <row r="1129" spans="1:36" s="156" customFormat="1" ht="11.25" customHeight="1" thickBot="1" x14ac:dyDescent="0.25">
      <c r="A1129" s="1115">
        <v>1</v>
      </c>
      <c r="B1129" s="998"/>
      <c r="C1129" s="579" t="s">
        <v>50</v>
      </c>
      <c r="D1129" s="898" t="s">
        <v>252</v>
      </c>
      <c r="E1129" s="580">
        <v>1</v>
      </c>
      <c r="F1129" s="582" t="s">
        <v>186</v>
      </c>
      <c r="G1129" s="216"/>
      <c r="H1129" s="581">
        <v>44</v>
      </c>
      <c r="I1129" s="579" t="s">
        <v>1659</v>
      </c>
      <c r="J1129" s="1170">
        <f>I1129/9.81</f>
        <v>137.61467889908255</v>
      </c>
      <c r="K1129" s="582" t="s">
        <v>1758</v>
      </c>
      <c r="L1129" s="582"/>
      <c r="M1129" s="216"/>
      <c r="N1129" s="579"/>
      <c r="O1129" s="584"/>
      <c r="P1129" s="584"/>
      <c r="Q1129" s="584"/>
      <c r="R1129" s="579"/>
      <c r="S1129" s="216">
        <v>3.7</v>
      </c>
      <c r="T1129" s="582" t="s">
        <v>43</v>
      </c>
      <c r="U1129" s="579" t="s">
        <v>44</v>
      </c>
      <c r="V1129" s="579" t="s">
        <v>1766</v>
      </c>
      <c r="W1129" s="1145" t="s">
        <v>1760</v>
      </c>
      <c r="X1129" s="896" t="s">
        <v>252</v>
      </c>
      <c r="Y1129" s="429" t="s">
        <v>47</v>
      </c>
      <c r="Z1129" s="427" t="e">
        <f>Y1129+365</f>
        <v>#VALUE!</v>
      </c>
      <c r="AA1129" s="579"/>
      <c r="AB1129" s="216" t="s">
        <v>1761</v>
      </c>
      <c r="AC1129" s="585"/>
      <c r="AD1129" s="586"/>
      <c r="AE1129" s="587"/>
      <c r="AF1129" s="597"/>
      <c r="AG1129" s="597"/>
      <c r="AJ1129" s="156" t="str">
        <f>CONCATENATE(U1129,AK1129,V1129)</f>
        <v>HL2616</v>
      </c>
    </row>
    <row r="1130" spans="1:36" s="156" customFormat="1" ht="11.25" customHeight="1" thickBot="1" x14ac:dyDescent="0.25">
      <c r="A1130" s="1115">
        <v>1</v>
      </c>
      <c r="B1130" s="998"/>
      <c r="C1130" s="579" t="s">
        <v>50</v>
      </c>
      <c r="D1130" s="898" t="s">
        <v>252</v>
      </c>
      <c r="E1130" s="580">
        <v>2</v>
      </c>
      <c r="F1130" s="582" t="s">
        <v>186</v>
      </c>
      <c r="G1130" s="216"/>
      <c r="H1130" s="581">
        <v>44</v>
      </c>
      <c r="I1130" s="579" t="s">
        <v>1659</v>
      </c>
      <c r="J1130" s="1170">
        <f>I1130/9.81</f>
        <v>137.61467889908255</v>
      </c>
      <c r="K1130" s="582" t="s">
        <v>1758</v>
      </c>
      <c r="L1130" s="582"/>
      <c r="M1130" s="216"/>
      <c r="N1130" s="579"/>
      <c r="O1130" s="584"/>
      <c r="P1130" s="584"/>
      <c r="Q1130" s="584"/>
      <c r="R1130" s="579"/>
      <c r="S1130" s="216">
        <v>3.7</v>
      </c>
      <c r="T1130" s="582" t="s">
        <v>43</v>
      </c>
      <c r="U1130" s="579" t="s">
        <v>44</v>
      </c>
      <c r="V1130" s="579" t="s">
        <v>1767</v>
      </c>
      <c r="W1130" s="1145" t="s">
        <v>1760</v>
      </c>
      <c r="X1130" s="896" t="s">
        <v>252</v>
      </c>
      <c r="Y1130" s="429" t="s">
        <v>47</v>
      </c>
      <c r="Z1130" s="427" t="e">
        <f>Y1130+365</f>
        <v>#VALUE!</v>
      </c>
      <c r="AA1130" s="579"/>
      <c r="AB1130" s="216" t="s">
        <v>1761</v>
      </c>
      <c r="AC1130" s="585"/>
      <c r="AD1130" s="586"/>
      <c r="AE1130" s="587"/>
      <c r="AF1130" s="597"/>
      <c r="AG1130" s="597"/>
      <c r="AJ1130" s="156" t="str">
        <f>CONCATENATE(U1130,AK1130,V1130)</f>
        <v>HL2615 + 2616</v>
      </c>
    </row>
    <row r="1131" spans="1:36" s="156" customFormat="1" ht="11.25" customHeight="1" thickBot="1" x14ac:dyDescent="0.25">
      <c r="A1131" s="1115"/>
      <c r="B1131" s="998"/>
      <c r="C1131" s="151"/>
      <c r="D1131" s="1168"/>
      <c r="E1131" s="198"/>
      <c r="F1131" s="149"/>
      <c r="G1131" s="150"/>
      <c r="H1131" s="148"/>
      <c r="I1131" s="151"/>
      <c r="J1131" s="440"/>
      <c r="K1131" s="149"/>
      <c r="L1131" s="149"/>
      <c r="M1131" s="150"/>
      <c r="N1131" s="151"/>
      <c r="O1131" s="152"/>
      <c r="P1131" s="152"/>
      <c r="Q1131" s="152"/>
      <c r="R1131" s="151"/>
      <c r="S1131" s="150"/>
      <c r="T1131" s="149"/>
      <c r="U1131" s="151"/>
      <c r="V1131" s="151"/>
      <c r="W1131" s="151"/>
      <c r="X1131" s="1169"/>
      <c r="Y1131" s="429"/>
      <c r="Z1131" s="427"/>
      <c r="AA1131" s="151"/>
      <c r="AB1131" s="150"/>
      <c r="AC1131" s="153"/>
      <c r="AD1131" s="154"/>
      <c r="AE1131" s="155"/>
      <c r="AF1131" s="441"/>
      <c r="AG1131" s="441"/>
    </row>
    <row r="1132" spans="1:36" s="156" customFormat="1" ht="11.25" customHeight="1" thickBot="1" x14ac:dyDescent="0.25">
      <c r="A1132" s="1115">
        <v>1</v>
      </c>
      <c r="B1132" s="998"/>
      <c r="C1132" s="579" t="s">
        <v>50</v>
      </c>
      <c r="D1132" s="898" t="s">
        <v>1768</v>
      </c>
      <c r="E1132" s="580">
        <v>1</v>
      </c>
      <c r="F1132" s="582" t="s">
        <v>186</v>
      </c>
      <c r="G1132" s="216"/>
      <c r="H1132" s="581">
        <v>44</v>
      </c>
      <c r="I1132" s="579" t="s">
        <v>1659</v>
      </c>
      <c r="J1132" s="1170">
        <f>I1132/9.81</f>
        <v>137.61467889908255</v>
      </c>
      <c r="K1132" s="582" t="s">
        <v>1758</v>
      </c>
      <c r="L1132" s="582"/>
      <c r="M1132" s="216"/>
      <c r="N1132" s="579"/>
      <c r="O1132" s="584"/>
      <c r="P1132" s="584"/>
      <c r="Q1132" s="584"/>
      <c r="R1132" s="579"/>
      <c r="S1132" s="216">
        <v>6.1</v>
      </c>
      <c r="T1132" s="582" t="s">
        <v>43</v>
      </c>
      <c r="U1132" s="579" t="s">
        <v>44</v>
      </c>
      <c r="V1132" s="579" t="s">
        <v>1769</v>
      </c>
      <c r="W1132" s="1145" t="s">
        <v>1760</v>
      </c>
      <c r="X1132" s="896" t="s">
        <v>1768</v>
      </c>
      <c r="Y1132" s="429" t="s">
        <v>47</v>
      </c>
      <c r="Z1132" s="427" t="e">
        <f>Y1132+365</f>
        <v>#VALUE!</v>
      </c>
      <c r="AA1132" s="579"/>
      <c r="AB1132" s="216" t="s">
        <v>1761</v>
      </c>
      <c r="AC1132" s="585"/>
      <c r="AD1132" s="586"/>
      <c r="AE1132" s="587"/>
      <c r="AF1132" s="597"/>
      <c r="AG1132" s="597"/>
      <c r="AJ1132" s="156" t="str">
        <f>CONCATENATE(U1132,AK1132,V1132)</f>
        <v>HL2614</v>
      </c>
    </row>
    <row r="1133" spans="1:36" s="156" customFormat="1" ht="11.25" customHeight="1" thickBot="1" x14ac:dyDescent="0.25">
      <c r="A1133" s="1115">
        <v>1</v>
      </c>
      <c r="B1133" s="998"/>
      <c r="C1133" s="579" t="s">
        <v>50</v>
      </c>
      <c r="D1133" s="898" t="s">
        <v>1768</v>
      </c>
      <c r="E1133" s="580">
        <v>1</v>
      </c>
      <c r="F1133" s="582" t="s">
        <v>186</v>
      </c>
      <c r="G1133" s="216"/>
      <c r="H1133" s="581">
        <v>44</v>
      </c>
      <c r="I1133" s="579" t="s">
        <v>1659</v>
      </c>
      <c r="J1133" s="1170">
        <f>I1133/9.81</f>
        <v>137.61467889908255</v>
      </c>
      <c r="K1133" s="582" t="s">
        <v>1758</v>
      </c>
      <c r="L1133" s="582"/>
      <c r="M1133" s="216"/>
      <c r="N1133" s="579"/>
      <c r="O1133" s="584"/>
      <c r="P1133" s="584"/>
      <c r="Q1133" s="584"/>
      <c r="R1133" s="579"/>
      <c r="S1133" s="216">
        <v>6.1</v>
      </c>
      <c r="T1133" s="582" t="s">
        <v>43</v>
      </c>
      <c r="U1133" s="579" t="s">
        <v>44</v>
      </c>
      <c r="V1133" s="579" t="s">
        <v>1769</v>
      </c>
      <c r="W1133" s="1145" t="s">
        <v>1760</v>
      </c>
      <c r="X1133" s="896" t="s">
        <v>1768</v>
      </c>
      <c r="Y1133" s="429" t="s">
        <v>47</v>
      </c>
      <c r="Z1133" s="427" t="e">
        <f>Y1133+365</f>
        <v>#VALUE!</v>
      </c>
      <c r="AA1133" s="579"/>
      <c r="AB1133" s="216" t="s">
        <v>1761</v>
      </c>
      <c r="AC1133" s="585"/>
      <c r="AD1133" s="586"/>
      <c r="AE1133" s="587"/>
      <c r="AF1133" s="597"/>
      <c r="AG1133" s="597"/>
      <c r="AJ1133" s="156" t="str">
        <f>CONCATENATE(U1133,AK1133,V1133)</f>
        <v>HL2614</v>
      </c>
    </row>
    <row r="1134" spans="1:36" s="156" customFormat="1" ht="11.25" customHeight="1" thickBot="1" x14ac:dyDescent="0.25">
      <c r="A1134" s="1115"/>
      <c r="B1134" s="998"/>
      <c r="C1134" s="151"/>
      <c r="D1134" s="1168"/>
      <c r="E1134" s="198"/>
      <c r="F1134" s="149"/>
      <c r="G1134" s="150"/>
      <c r="H1134" s="148"/>
      <c r="I1134" s="151"/>
      <c r="J1134" s="440"/>
      <c r="K1134" s="149"/>
      <c r="L1134" s="149"/>
      <c r="M1134" s="150"/>
      <c r="N1134" s="151"/>
      <c r="O1134" s="152"/>
      <c r="P1134" s="152"/>
      <c r="Q1134" s="152"/>
      <c r="R1134" s="151"/>
      <c r="S1134" s="150"/>
      <c r="T1134" s="149"/>
      <c r="U1134" s="151"/>
      <c r="V1134" s="151"/>
      <c r="W1134" s="151"/>
      <c r="X1134" s="1169"/>
      <c r="Y1134" s="429"/>
      <c r="Z1134" s="427"/>
      <c r="AA1134" s="151"/>
      <c r="AB1134" s="150"/>
      <c r="AC1134" s="153"/>
      <c r="AD1134" s="154"/>
      <c r="AE1134" s="155"/>
      <c r="AF1134" s="441"/>
      <c r="AG1134" s="441"/>
    </row>
    <row r="1135" spans="1:36" s="156" customFormat="1" ht="11.25" customHeight="1" thickBot="1" x14ac:dyDescent="0.25">
      <c r="A1135" s="1115">
        <v>1</v>
      </c>
      <c r="B1135" s="998"/>
      <c r="C1135" s="579" t="s">
        <v>50</v>
      </c>
      <c r="D1135" s="898" t="s">
        <v>1770</v>
      </c>
      <c r="E1135" s="580">
        <v>1</v>
      </c>
      <c r="F1135" s="582" t="s">
        <v>186</v>
      </c>
      <c r="G1135" s="216"/>
      <c r="H1135" s="581">
        <v>44</v>
      </c>
      <c r="I1135" s="579" t="s">
        <v>1659</v>
      </c>
      <c r="J1135" s="1170">
        <f>I1135/9.81</f>
        <v>137.61467889908255</v>
      </c>
      <c r="K1135" s="582" t="s">
        <v>1758</v>
      </c>
      <c r="L1135" s="582"/>
      <c r="M1135" s="216"/>
      <c r="N1135" s="579"/>
      <c r="O1135" s="584"/>
      <c r="P1135" s="584"/>
      <c r="Q1135" s="584"/>
      <c r="R1135" s="579"/>
      <c r="S1135" s="216">
        <v>7.1</v>
      </c>
      <c r="T1135" s="582" t="s">
        <v>43</v>
      </c>
      <c r="U1135" s="579" t="s">
        <v>44</v>
      </c>
      <c r="V1135" s="579" t="s">
        <v>1771</v>
      </c>
      <c r="W1135" s="1145" t="s">
        <v>1760</v>
      </c>
      <c r="X1135" s="896" t="s">
        <v>1770</v>
      </c>
      <c r="Y1135" s="429" t="s">
        <v>47</v>
      </c>
      <c r="Z1135" s="427" t="e">
        <f>Y1135+365</f>
        <v>#VALUE!</v>
      </c>
      <c r="AA1135" s="579"/>
      <c r="AB1135" s="216">
        <v>1.5</v>
      </c>
      <c r="AC1135" s="585"/>
      <c r="AD1135" s="586"/>
      <c r="AE1135" s="587"/>
      <c r="AF1135" s="597"/>
      <c r="AG1135" s="597"/>
      <c r="AJ1135" s="156" t="str">
        <f>CONCATENATE(U1135,AK1135,V1135)</f>
        <v>HL2612</v>
      </c>
    </row>
    <row r="1136" spans="1:36" s="156" customFormat="1" ht="11.25" customHeight="1" thickBot="1" x14ac:dyDescent="0.25">
      <c r="A1136" s="1115">
        <v>1</v>
      </c>
      <c r="B1136" s="998"/>
      <c r="C1136" s="579" t="s">
        <v>50</v>
      </c>
      <c r="D1136" s="898" t="s">
        <v>1770</v>
      </c>
      <c r="E1136" s="580">
        <v>1</v>
      </c>
      <c r="F1136" s="582" t="s">
        <v>186</v>
      </c>
      <c r="G1136" s="216"/>
      <c r="H1136" s="581">
        <v>44</v>
      </c>
      <c r="I1136" s="579" t="s">
        <v>1659</v>
      </c>
      <c r="J1136" s="1170">
        <f>I1136/9.81</f>
        <v>137.61467889908255</v>
      </c>
      <c r="K1136" s="582" t="s">
        <v>1758</v>
      </c>
      <c r="L1136" s="582"/>
      <c r="M1136" s="216"/>
      <c r="N1136" s="579"/>
      <c r="O1136" s="584"/>
      <c r="P1136" s="584"/>
      <c r="Q1136" s="584"/>
      <c r="R1136" s="579"/>
      <c r="S1136" s="216">
        <v>7.1</v>
      </c>
      <c r="T1136" s="582" t="s">
        <v>43</v>
      </c>
      <c r="U1136" s="579" t="s">
        <v>44</v>
      </c>
      <c r="V1136" s="579" t="s">
        <v>1772</v>
      </c>
      <c r="W1136" s="1145" t="s">
        <v>1760</v>
      </c>
      <c r="X1136" s="896" t="s">
        <v>1770</v>
      </c>
      <c r="Y1136" s="429" t="s">
        <v>47</v>
      </c>
      <c r="Z1136" s="427" t="e">
        <f>Y1136+365</f>
        <v>#VALUE!</v>
      </c>
      <c r="AA1136" s="579"/>
      <c r="AB1136" s="216">
        <v>1.5</v>
      </c>
      <c r="AC1136" s="585"/>
      <c r="AD1136" s="586"/>
      <c r="AE1136" s="587"/>
      <c r="AF1136" s="597"/>
      <c r="AG1136" s="597"/>
      <c r="AJ1136" s="156" t="str">
        <f>CONCATENATE(U1136,AK1136,V1136)</f>
        <v>HL2613</v>
      </c>
    </row>
    <row r="1137" spans="1:36" s="156" customFormat="1" ht="11.25" customHeight="1" thickBot="1" x14ac:dyDescent="0.25">
      <c r="A1137" s="1115">
        <v>1</v>
      </c>
      <c r="B1137" s="998"/>
      <c r="C1137" s="579" t="s">
        <v>50</v>
      </c>
      <c r="D1137" s="898" t="s">
        <v>1770</v>
      </c>
      <c r="E1137" s="580">
        <v>2</v>
      </c>
      <c r="F1137" s="582" t="s">
        <v>186</v>
      </c>
      <c r="G1137" s="216"/>
      <c r="H1137" s="581">
        <v>44</v>
      </c>
      <c r="I1137" s="579" t="s">
        <v>1659</v>
      </c>
      <c r="J1137" s="1170">
        <f>I1137/9.81</f>
        <v>137.61467889908255</v>
      </c>
      <c r="K1137" s="582" t="s">
        <v>1758</v>
      </c>
      <c r="L1137" s="582"/>
      <c r="M1137" s="216"/>
      <c r="N1137" s="579"/>
      <c r="O1137" s="584"/>
      <c r="P1137" s="584"/>
      <c r="Q1137" s="584"/>
      <c r="R1137" s="579"/>
      <c r="S1137" s="216">
        <v>7.1</v>
      </c>
      <c r="T1137" s="582" t="s">
        <v>43</v>
      </c>
      <c r="U1137" s="579" t="s">
        <v>44</v>
      </c>
      <c r="V1137" s="579" t="s">
        <v>1773</v>
      </c>
      <c r="W1137" s="1145" t="s">
        <v>1760</v>
      </c>
      <c r="X1137" s="896" t="s">
        <v>1770</v>
      </c>
      <c r="Y1137" s="429" t="s">
        <v>47</v>
      </c>
      <c r="Z1137" s="427" t="e">
        <f>Y1137+365</f>
        <v>#VALUE!</v>
      </c>
      <c r="AA1137" s="579"/>
      <c r="AB1137" s="216">
        <v>1.5</v>
      </c>
      <c r="AC1137" s="585"/>
      <c r="AD1137" s="586"/>
      <c r="AE1137" s="587"/>
      <c r="AF1137" s="597"/>
      <c r="AG1137" s="597"/>
      <c r="AJ1137" s="156" t="str">
        <f>CONCATENATE(U1137,AK1137,V1137)</f>
        <v>HL2612 + 2613</v>
      </c>
    </row>
    <row r="1138" spans="1:36" s="156" customFormat="1" ht="11.25" customHeight="1" thickBot="1" x14ac:dyDescent="0.25">
      <c r="A1138" s="1115"/>
      <c r="B1138" s="998"/>
      <c r="C1138" s="151"/>
      <c r="D1138" s="1168"/>
      <c r="E1138" s="198"/>
      <c r="F1138" s="149"/>
      <c r="G1138" s="150"/>
      <c r="H1138" s="148"/>
      <c r="I1138" s="151"/>
      <c r="J1138" s="440"/>
      <c r="K1138" s="149"/>
      <c r="L1138" s="149"/>
      <c r="M1138" s="150"/>
      <c r="N1138" s="151"/>
      <c r="O1138" s="152"/>
      <c r="P1138" s="152"/>
      <c r="Q1138" s="152"/>
      <c r="R1138" s="151"/>
      <c r="S1138" s="150"/>
      <c r="T1138" s="149"/>
      <c r="U1138" s="151"/>
      <c r="V1138" s="151"/>
      <c r="W1138" s="151"/>
      <c r="X1138" s="1169"/>
      <c r="Y1138" s="429"/>
      <c r="Z1138" s="427"/>
      <c r="AA1138" s="151"/>
      <c r="AB1138" s="150"/>
      <c r="AC1138" s="153"/>
      <c r="AD1138" s="154"/>
      <c r="AE1138" s="155"/>
      <c r="AF1138" s="441"/>
      <c r="AG1138" s="441"/>
    </row>
    <row r="1139" spans="1:36" s="156" customFormat="1" ht="11.25" customHeight="1" thickBot="1" x14ac:dyDescent="0.25">
      <c r="A1139" s="1115"/>
      <c r="B1139" s="998"/>
      <c r="C1139" s="151"/>
      <c r="D1139" s="1168"/>
      <c r="E1139" s="198"/>
      <c r="F1139" s="149"/>
      <c r="G1139" s="150"/>
      <c r="H1139" s="148"/>
      <c r="I1139" s="151"/>
      <c r="J1139" s="440"/>
      <c r="K1139" s="149"/>
      <c r="L1139" s="149"/>
      <c r="M1139" s="150"/>
      <c r="N1139" s="151"/>
      <c r="O1139" s="152"/>
      <c r="P1139" s="152"/>
      <c r="Q1139" s="152"/>
      <c r="R1139" s="151"/>
      <c r="S1139" s="150"/>
      <c r="T1139" s="149"/>
      <c r="U1139" s="151"/>
      <c r="V1139" s="151"/>
      <c r="W1139" s="151"/>
      <c r="X1139" s="1169"/>
      <c r="Y1139" s="429"/>
      <c r="Z1139" s="427"/>
      <c r="AA1139" s="151"/>
      <c r="AB1139" s="150"/>
      <c r="AC1139" s="153"/>
      <c r="AD1139" s="154"/>
      <c r="AE1139" s="155"/>
      <c r="AF1139" s="441"/>
      <c r="AG1139" s="441"/>
    </row>
    <row r="1140" spans="1:36" s="156" customFormat="1" ht="11.25" customHeight="1" thickBot="1" x14ac:dyDescent="0.25">
      <c r="A1140" s="1115">
        <v>1</v>
      </c>
      <c r="B1140" s="998"/>
      <c r="C1140" s="579" t="s">
        <v>50</v>
      </c>
      <c r="D1140" s="898" t="s">
        <v>1774</v>
      </c>
      <c r="E1140" s="580">
        <v>1</v>
      </c>
      <c r="F1140" s="582" t="s">
        <v>186</v>
      </c>
      <c r="G1140" s="216"/>
      <c r="H1140" s="581">
        <v>44</v>
      </c>
      <c r="I1140" s="579" t="s">
        <v>1659</v>
      </c>
      <c r="J1140" s="1170">
        <f>I1140/9.81</f>
        <v>137.61467889908255</v>
      </c>
      <c r="K1140" s="582" t="s">
        <v>1758</v>
      </c>
      <c r="L1140" s="582"/>
      <c r="M1140" s="216"/>
      <c r="N1140" s="579"/>
      <c r="O1140" s="584"/>
      <c r="P1140" s="584"/>
      <c r="Q1140" s="584"/>
      <c r="R1140" s="579"/>
      <c r="S1140" s="216">
        <v>3.9</v>
      </c>
      <c r="T1140" s="582" t="s">
        <v>43</v>
      </c>
      <c r="U1140" s="579" t="s">
        <v>44</v>
      </c>
      <c r="V1140" s="579" t="s">
        <v>1775</v>
      </c>
      <c r="W1140" s="1145" t="s">
        <v>1760</v>
      </c>
      <c r="X1140" s="896" t="s">
        <v>1774</v>
      </c>
      <c r="Y1140" s="429" t="s">
        <v>47</v>
      </c>
      <c r="Z1140" s="427" t="e">
        <f>Y1140+365</f>
        <v>#VALUE!</v>
      </c>
      <c r="AA1140" s="579"/>
      <c r="AB1140" s="216" t="s">
        <v>1761</v>
      </c>
      <c r="AC1140" s="585"/>
      <c r="AD1140" s="586"/>
      <c r="AE1140" s="587"/>
      <c r="AF1140" s="597"/>
      <c r="AG1140" s="597"/>
      <c r="AJ1140" s="156" t="str">
        <f>CONCATENATE(U1140,AK1140,V1140)</f>
        <v>HL2610</v>
      </c>
    </row>
    <row r="1141" spans="1:36" s="156" customFormat="1" ht="11.25" customHeight="1" thickBot="1" x14ac:dyDescent="0.25">
      <c r="A1141" s="1115">
        <v>1</v>
      </c>
      <c r="B1141" s="998"/>
      <c r="C1141" s="579" t="s">
        <v>50</v>
      </c>
      <c r="D1141" s="898" t="s">
        <v>1774</v>
      </c>
      <c r="E1141" s="580">
        <v>1</v>
      </c>
      <c r="F1141" s="582" t="s">
        <v>186</v>
      </c>
      <c r="G1141" s="216"/>
      <c r="H1141" s="581">
        <v>44</v>
      </c>
      <c r="I1141" s="579" t="s">
        <v>1659</v>
      </c>
      <c r="J1141" s="1170">
        <f>I1141/9.81</f>
        <v>137.61467889908255</v>
      </c>
      <c r="K1141" s="582" t="s">
        <v>1758</v>
      </c>
      <c r="L1141" s="582"/>
      <c r="M1141" s="216"/>
      <c r="N1141" s="579"/>
      <c r="O1141" s="584"/>
      <c r="P1141" s="584"/>
      <c r="Q1141" s="584"/>
      <c r="R1141" s="579"/>
      <c r="S1141" s="216">
        <v>3.9</v>
      </c>
      <c r="T1141" s="582" t="s">
        <v>43</v>
      </c>
      <c r="U1141" s="579" t="s">
        <v>44</v>
      </c>
      <c r="V1141" s="579" t="s">
        <v>1776</v>
      </c>
      <c r="W1141" s="1145" t="s">
        <v>1760</v>
      </c>
      <c r="X1141" s="896" t="s">
        <v>1774</v>
      </c>
      <c r="Y1141" s="429" t="s">
        <v>47</v>
      </c>
      <c r="Z1141" s="427" t="e">
        <f>Y1141+365</f>
        <v>#VALUE!</v>
      </c>
      <c r="AA1141" s="579"/>
      <c r="AB1141" s="216" t="s">
        <v>1761</v>
      </c>
      <c r="AC1141" s="585"/>
      <c r="AD1141" s="586"/>
      <c r="AE1141" s="587"/>
      <c r="AF1141" s="597"/>
      <c r="AG1141" s="597"/>
      <c r="AJ1141" s="156" t="str">
        <f>CONCATENATE(U1141,AK1141,V1141)</f>
        <v>HL2611</v>
      </c>
    </row>
    <row r="1142" spans="1:36" s="156" customFormat="1" ht="11.25" customHeight="1" thickBot="1" x14ac:dyDescent="0.25">
      <c r="A1142" s="1115">
        <v>1</v>
      </c>
      <c r="B1142" s="998"/>
      <c r="C1142" s="579" t="s">
        <v>50</v>
      </c>
      <c r="D1142" s="898" t="s">
        <v>1774</v>
      </c>
      <c r="E1142" s="580">
        <v>2</v>
      </c>
      <c r="F1142" s="582" t="s">
        <v>186</v>
      </c>
      <c r="G1142" s="216"/>
      <c r="H1142" s="581">
        <v>44</v>
      </c>
      <c r="I1142" s="579" t="s">
        <v>1659</v>
      </c>
      <c r="J1142" s="1170">
        <f>I1142/9.81</f>
        <v>137.61467889908255</v>
      </c>
      <c r="K1142" s="582" t="s">
        <v>1758</v>
      </c>
      <c r="L1142" s="582"/>
      <c r="M1142" s="216"/>
      <c r="N1142" s="579"/>
      <c r="O1142" s="584"/>
      <c r="P1142" s="584"/>
      <c r="Q1142" s="584"/>
      <c r="R1142" s="579"/>
      <c r="S1142" s="216">
        <v>3.9</v>
      </c>
      <c r="T1142" s="582" t="s">
        <v>43</v>
      </c>
      <c r="U1142" s="579" t="s">
        <v>44</v>
      </c>
      <c r="V1142" s="579" t="s">
        <v>1777</v>
      </c>
      <c r="W1142" s="1145" t="s">
        <v>1760</v>
      </c>
      <c r="X1142" s="896" t="s">
        <v>1774</v>
      </c>
      <c r="Y1142" s="429" t="s">
        <v>47</v>
      </c>
      <c r="Z1142" s="427" t="e">
        <f>Y1142+365</f>
        <v>#VALUE!</v>
      </c>
      <c r="AA1142" s="579"/>
      <c r="AB1142" s="216" t="s">
        <v>1761</v>
      </c>
      <c r="AC1142" s="585"/>
      <c r="AD1142" s="586"/>
      <c r="AE1142" s="587"/>
      <c r="AF1142" s="597"/>
      <c r="AG1142" s="597"/>
      <c r="AJ1142" s="156" t="str">
        <f>CONCATENATE(U1142,AK1142,V1142)</f>
        <v>HL2610 + 2611</v>
      </c>
    </row>
    <row r="1143" spans="1:36" s="156" customFormat="1" ht="11.25" customHeight="1" thickBot="1" x14ac:dyDescent="0.25">
      <c r="A1143" s="1115"/>
      <c r="B1143" s="998"/>
      <c r="C1143" s="151"/>
      <c r="D1143" s="1168"/>
      <c r="E1143" s="198"/>
      <c r="F1143" s="149"/>
      <c r="G1143" s="150"/>
      <c r="H1143" s="148"/>
      <c r="I1143" s="151"/>
      <c r="J1143" s="440"/>
      <c r="K1143" s="149"/>
      <c r="L1143" s="149"/>
      <c r="M1143" s="150"/>
      <c r="N1143" s="151"/>
      <c r="O1143" s="152"/>
      <c r="P1143" s="152"/>
      <c r="Q1143" s="152"/>
      <c r="R1143" s="151"/>
      <c r="S1143" s="150"/>
      <c r="T1143" s="149"/>
      <c r="U1143" s="151"/>
      <c r="V1143" s="151"/>
      <c r="W1143" s="151"/>
      <c r="X1143" s="1169"/>
      <c r="Y1143" s="429"/>
      <c r="Z1143" s="427"/>
      <c r="AA1143" s="151"/>
      <c r="AB1143" s="150"/>
      <c r="AC1143" s="153"/>
      <c r="AD1143" s="154"/>
      <c r="AE1143" s="155"/>
      <c r="AF1143" s="441"/>
      <c r="AG1143" s="441"/>
    </row>
    <row r="1144" spans="1:36" s="156" customFormat="1" ht="11.25" customHeight="1" thickBot="1" x14ac:dyDescent="0.25">
      <c r="A1144" s="1115">
        <v>1</v>
      </c>
      <c r="B1144" s="998"/>
      <c r="C1144" s="579" t="s">
        <v>50</v>
      </c>
      <c r="D1144" s="898" t="s">
        <v>1778</v>
      </c>
      <c r="E1144" s="580">
        <v>1</v>
      </c>
      <c r="F1144" s="582" t="s">
        <v>186</v>
      </c>
      <c r="G1144" s="216"/>
      <c r="H1144" s="581">
        <v>44</v>
      </c>
      <c r="I1144" s="579" t="s">
        <v>1659</v>
      </c>
      <c r="J1144" s="1170">
        <f>I1144/9.81</f>
        <v>137.61467889908255</v>
      </c>
      <c r="K1144" s="582" t="s">
        <v>1758</v>
      </c>
      <c r="L1144" s="582"/>
      <c r="M1144" s="216"/>
      <c r="N1144" s="579"/>
      <c r="O1144" s="584"/>
      <c r="P1144" s="584"/>
      <c r="Q1144" s="584"/>
      <c r="R1144" s="579"/>
      <c r="S1144" s="216">
        <v>3.7</v>
      </c>
      <c r="T1144" s="582" t="s">
        <v>43</v>
      </c>
      <c r="U1144" s="579" t="s">
        <v>44</v>
      </c>
      <c r="V1144" s="579" t="s">
        <v>1779</v>
      </c>
      <c r="W1144" s="1145" t="s">
        <v>1760</v>
      </c>
      <c r="X1144" s="896" t="s">
        <v>1778</v>
      </c>
      <c r="Y1144" s="429" t="s">
        <v>47</v>
      </c>
      <c r="Z1144" s="427" t="e">
        <f>Y1144+365</f>
        <v>#VALUE!</v>
      </c>
      <c r="AA1144" s="579"/>
      <c r="AB1144" s="216" t="s">
        <v>1761</v>
      </c>
      <c r="AC1144" s="585"/>
      <c r="AD1144" s="586"/>
      <c r="AE1144" s="587"/>
      <c r="AF1144" s="597"/>
      <c r="AG1144" s="597"/>
      <c r="AJ1144" s="156" t="str">
        <f>CONCATENATE(U1144,AK1144,V1144)</f>
        <v>HL2608</v>
      </c>
    </row>
    <row r="1145" spans="1:36" s="156" customFormat="1" ht="11.25" customHeight="1" thickBot="1" x14ac:dyDescent="0.25">
      <c r="A1145" s="1115">
        <v>1</v>
      </c>
      <c r="B1145" s="998"/>
      <c r="C1145" s="579" t="s">
        <v>50</v>
      </c>
      <c r="D1145" s="898" t="s">
        <v>1778</v>
      </c>
      <c r="E1145" s="580">
        <v>1</v>
      </c>
      <c r="F1145" s="582" t="s">
        <v>186</v>
      </c>
      <c r="G1145" s="216"/>
      <c r="H1145" s="581">
        <v>44</v>
      </c>
      <c r="I1145" s="579" t="s">
        <v>1659</v>
      </c>
      <c r="J1145" s="1170">
        <f>I1145/9.81</f>
        <v>137.61467889908255</v>
      </c>
      <c r="K1145" s="582" t="s">
        <v>1758</v>
      </c>
      <c r="L1145" s="582"/>
      <c r="M1145" s="216"/>
      <c r="N1145" s="579"/>
      <c r="O1145" s="584"/>
      <c r="P1145" s="584"/>
      <c r="Q1145" s="584"/>
      <c r="R1145" s="579"/>
      <c r="S1145" s="216">
        <v>3.7</v>
      </c>
      <c r="T1145" s="582" t="s">
        <v>43</v>
      </c>
      <c r="U1145" s="579" t="s">
        <v>44</v>
      </c>
      <c r="V1145" s="579" t="s">
        <v>1780</v>
      </c>
      <c r="W1145" s="1145" t="s">
        <v>1760</v>
      </c>
      <c r="X1145" s="896" t="s">
        <v>1778</v>
      </c>
      <c r="Y1145" s="429" t="s">
        <v>47</v>
      </c>
      <c r="Z1145" s="427" t="e">
        <f>Y1145+365</f>
        <v>#VALUE!</v>
      </c>
      <c r="AA1145" s="579"/>
      <c r="AB1145" s="216" t="s">
        <v>1761</v>
      </c>
      <c r="AC1145" s="585"/>
      <c r="AD1145" s="586"/>
      <c r="AE1145" s="587"/>
      <c r="AF1145" s="597"/>
      <c r="AG1145" s="597"/>
      <c r="AJ1145" s="156" t="str">
        <f>CONCATENATE(U1145,AK1145,V1145)</f>
        <v>HL2609</v>
      </c>
    </row>
    <row r="1146" spans="1:36" s="156" customFormat="1" ht="11.25" customHeight="1" thickBot="1" x14ac:dyDescent="0.25">
      <c r="A1146" s="1115">
        <v>1</v>
      </c>
      <c r="B1146" s="998"/>
      <c r="C1146" s="579" t="s">
        <v>50</v>
      </c>
      <c r="D1146" s="898" t="s">
        <v>1778</v>
      </c>
      <c r="E1146" s="580">
        <v>2</v>
      </c>
      <c r="F1146" s="582" t="s">
        <v>186</v>
      </c>
      <c r="G1146" s="216"/>
      <c r="H1146" s="581">
        <v>44</v>
      </c>
      <c r="I1146" s="579" t="s">
        <v>1659</v>
      </c>
      <c r="J1146" s="1170">
        <f>I1146/9.81</f>
        <v>137.61467889908255</v>
      </c>
      <c r="K1146" s="582" t="s">
        <v>1758</v>
      </c>
      <c r="L1146" s="582"/>
      <c r="M1146" s="216"/>
      <c r="N1146" s="579"/>
      <c r="O1146" s="584"/>
      <c r="P1146" s="584"/>
      <c r="Q1146" s="584"/>
      <c r="R1146" s="579"/>
      <c r="S1146" s="216">
        <v>3.7</v>
      </c>
      <c r="T1146" s="582" t="s">
        <v>43</v>
      </c>
      <c r="U1146" s="579" t="s">
        <v>44</v>
      </c>
      <c r="V1146" s="579" t="s">
        <v>1781</v>
      </c>
      <c r="W1146" s="1145" t="s">
        <v>1760</v>
      </c>
      <c r="X1146" s="896" t="s">
        <v>1778</v>
      </c>
      <c r="Y1146" s="429" t="s">
        <v>47</v>
      </c>
      <c r="Z1146" s="427" t="e">
        <f>Y1146+365</f>
        <v>#VALUE!</v>
      </c>
      <c r="AA1146" s="579"/>
      <c r="AB1146" s="216" t="s">
        <v>1761</v>
      </c>
      <c r="AC1146" s="585"/>
      <c r="AD1146" s="586"/>
      <c r="AE1146" s="587"/>
      <c r="AF1146" s="597"/>
      <c r="AG1146" s="597"/>
      <c r="AJ1146" s="156" t="str">
        <f>CONCATENATE(U1146,AK1146,V1146)</f>
        <v>HL2608 + 2609</v>
      </c>
    </row>
    <row r="1147" spans="1:36" s="156" customFormat="1" ht="11.25" customHeight="1" thickBot="1" x14ac:dyDescent="0.25">
      <c r="A1147" s="1115"/>
      <c r="B1147" s="998"/>
      <c r="C1147" s="151"/>
      <c r="D1147" s="1168"/>
      <c r="E1147" s="198"/>
      <c r="F1147" s="149"/>
      <c r="G1147" s="150"/>
      <c r="H1147" s="148"/>
      <c r="I1147" s="151"/>
      <c r="J1147" s="440"/>
      <c r="K1147" s="149"/>
      <c r="L1147" s="149"/>
      <c r="M1147" s="150"/>
      <c r="N1147" s="151"/>
      <c r="O1147" s="152"/>
      <c r="P1147" s="152"/>
      <c r="Q1147" s="152"/>
      <c r="R1147" s="151"/>
      <c r="S1147" s="150"/>
      <c r="T1147" s="149"/>
      <c r="U1147" s="151"/>
      <c r="V1147" s="151"/>
      <c r="W1147" s="151"/>
      <c r="X1147" s="1169"/>
      <c r="Y1147" s="429"/>
      <c r="Z1147" s="427"/>
      <c r="AA1147" s="151"/>
      <c r="AB1147" s="150"/>
      <c r="AC1147" s="153"/>
      <c r="AD1147" s="154"/>
      <c r="AE1147" s="155"/>
      <c r="AF1147" s="441"/>
      <c r="AG1147" s="441"/>
    </row>
    <row r="1148" spans="1:36" s="156" customFormat="1" ht="11.25" customHeight="1" thickBot="1" x14ac:dyDescent="0.25">
      <c r="A1148" s="1115">
        <v>1</v>
      </c>
      <c r="B1148" s="998"/>
      <c r="C1148" s="579" t="s">
        <v>50</v>
      </c>
      <c r="D1148" s="898" t="s">
        <v>1782</v>
      </c>
      <c r="E1148" s="580">
        <v>1</v>
      </c>
      <c r="F1148" s="582" t="s">
        <v>186</v>
      </c>
      <c r="G1148" s="216"/>
      <c r="H1148" s="581">
        <v>44</v>
      </c>
      <c r="I1148" s="579" t="s">
        <v>1659</v>
      </c>
      <c r="J1148" s="1170">
        <f>I1148/9.81</f>
        <v>137.61467889908255</v>
      </c>
      <c r="K1148" s="582" t="s">
        <v>1758</v>
      </c>
      <c r="L1148" s="582"/>
      <c r="M1148" s="216"/>
      <c r="N1148" s="579"/>
      <c r="O1148" s="584"/>
      <c r="P1148" s="584"/>
      <c r="Q1148" s="584"/>
      <c r="R1148" s="579"/>
      <c r="S1148" s="216">
        <v>6.1</v>
      </c>
      <c r="T1148" s="582" t="s">
        <v>43</v>
      </c>
      <c r="U1148" s="579" t="s">
        <v>44</v>
      </c>
      <c r="V1148" s="579" t="s">
        <v>1783</v>
      </c>
      <c r="W1148" s="1145" t="s">
        <v>1760</v>
      </c>
      <c r="X1148" s="896" t="s">
        <v>1782</v>
      </c>
      <c r="Y1148" s="429" t="s">
        <v>47</v>
      </c>
      <c r="Z1148" s="427" t="e">
        <f>Y1148+365</f>
        <v>#VALUE!</v>
      </c>
      <c r="AA1148" s="579"/>
      <c r="AB1148" s="216" t="s">
        <v>1761</v>
      </c>
      <c r="AC1148" s="585"/>
      <c r="AD1148" s="586"/>
      <c r="AE1148" s="587"/>
      <c r="AF1148" s="597"/>
      <c r="AG1148" s="597"/>
      <c r="AJ1148" s="156" t="str">
        <f>CONCATENATE(U1148,AK1148,V1148)</f>
        <v>HL2607</v>
      </c>
    </row>
    <row r="1149" spans="1:36" s="156" customFormat="1" ht="11.25" customHeight="1" thickBot="1" x14ac:dyDescent="0.25">
      <c r="A1149" s="1115">
        <v>1</v>
      </c>
      <c r="B1149" s="998"/>
      <c r="C1149" s="579" t="s">
        <v>50</v>
      </c>
      <c r="D1149" s="898" t="s">
        <v>1782</v>
      </c>
      <c r="E1149" s="580">
        <v>1</v>
      </c>
      <c r="F1149" s="582" t="s">
        <v>186</v>
      </c>
      <c r="G1149" s="216"/>
      <c r="H1149" s="581">
        <v>44</v>
      </c>
      <c r="I1149" s="579" t="s">
        <v>1659</v>
      </c>
      <c r="J1149" s="1170">
        <f>I1149/9.81</f>
        <v>137.61467889908255</v>
      </c>
      <c r="K1149" s="582" t="s">
        <v>1758</v>
      </c>
      <c r="L1149" s="582"/>
      <c r="M1149" s="216"/>
      <c r="N1149" s="579"/>
      <c r="O1149" s="584"/>
      <c r="P1149" s="584"/>
      <c r="Q1149" s="584"/>
      <c r="R1149" s="579"/>
      <c r="S1149" s="216">
        <v>6.1</v>
      </c>
      <c r="T1149" s="582" t="s">
        <v>43</v>
      </c>
      <c r="U1149" s="579" t="s">
        <v>44</v>
      </c>
      <c r="V1149" s="579" t="s">
        <v>1783</v>
      </c>
      <c r="W1149" s="1145" t="s">
        <v>1760</v>
      </c>
      <c r="X1149" s="896" t="s">
        <v>1782</v>
      </c>
      <c r="Y1149" s="429" t="s">
        <v>47</v>
      </c>
      <c r="Z1149" s="427" t="e">
        <f>Y1149+365</f>
        <v>#VALUE!</v>
      </c>
      <c r="AA1149" s="579"/>
      <c r="AB1149" s="216" t="s">
        <v>1761</v>
      </c>
      <c r="AC1149" s="585"/>
      <c r="AD1149" s="586"/>
      <c r="AE1149" s="587"/>
      <c r="AF1149" s="597"/>
      <c r="AG1149" s="597"/>
      <c r="AJ1149" s="156" t="str">
        <f>CONCATENATE(U1149,AK1149,V1149)</f>
        <v>HL2607</v>
      </c>
    </row>
    <row r="1150" spans="1:36" s="156" customFormat="1" ht="11.25" customHeight="1" thickBot="1" x14ac:dyDescent="0.25">
      <c r="A1150" s="1115"/>
      <c r="B1150" s="998"/>
      <c r="C1150" s="151"/>
      <c r="D1150" s="1168"/>
      <c r="E1150" s="198"/>
      <c r="F1150" s="149"/>
      <c r="G1150" s="150"/>
      <c r="H1150" s="148"/>
      <c r="I1150" s="151"/>
      <c r="J1150" s="440"/>
      <c r="K1150" s="149"/>
      <c r="L1150" s="149"/>
      <c r="M1150" s="150"/>
      <c r="N1150" s="151"/>
      <c r="O1150" s="152"/>
      <c r="P1150" s="152"/>
      <c r="Q1150" s="152"/>
      <c r="R1150" s="151"/>
      <c r="S1150" s="150"/>
      <c r="T1150" s="149"/>
      <c r="U1150" s="151"/>
      <c r="V1150" s="151"/>
      <c r="W1150" s="151"/>
      <c r="X1150" s="1169"/>
      <c r="Y1150" s="429"/>
      <c r="Z1150" s="427"/>
      <c r="AA1150" s="151"/>
      <c r="AB1150" s="150"/>
      <c r="AC1150" s="153"/>
      <c r="AD1150" s="154"/>
      <c r="AE1150" s="155"/>
      <c r="AF1150" s="441"/>
      <c r="AG1150" s="441"/>
    </row>
    <row r="1151" spans="1:36" s="156" customFormat="1" ht="11.25" customHeight="1" thickBot="1" x14ac:dyDescent="0.25">
      <c r="A1151" s="1115">
        <v>1</v>
      </c>
      <c r="B1151" s="998"/>
      <c r="C1151" s="579" t="s">
        <v>50</v>
      </c>
      <c r="D1151" s="898" t="s">
        <v>1784</v>
      </c>
      <c r="E1151" s="580">
        <v>1</v>
      </c>
      <c r="F1151" s="582" t="s">
        <v>186</v>
      </c>
      <c r="G1151" s="216"/>
      <c r="H1151" s="581">
        <v>44</v>
      </c>
      <c r="I1151" s="579" t="s">
        <v>1659</v>
      </c>
      <c r="J1151" s="1170">
        <f>I1151/9.81</f>
        <v>137.61467889908255</v>
      </c>
      <c r="K1151" s="582" t="s">
        <v>1758</v>
      </c>
      <c r="L1151" s="582"/>
      <c r="M1151" s="216"/>
      <c r="N1151" s="579"/>
      <c r="O1151" s="584"/>
      <c r="P1151" s="584"/>
      <c r="Q1151" s="584"/>
      <c r="R1151" s="579"/>
      <c r="S1151" s="216">
        <v>7.1</v>
      </c>
      <c r="T1151" s="582" t="s">
        <v>43</v>
      </c>
      <c r="U1151" s="579" t="s">
        <v>44</v>
      </c>
      <c r="V1151" s="579" t="s">
        <v>1785</v>
      </c>
      <c r="W1151" s="1145" t="s">
        <v>1760</v>
      </c>
      <c r="X1151" s="896" t="s">
        <v>1784</v>
      </c>
      <c r="Y1151" s="429" t="s">
        <v>47</v>
      </c>
      <c r="Z1151" s="427" t="e">
        <f>Y1151+365</f>
        <v>#VALUE!</v>
      </c>
      <c r="AA1151" s="579"/>
      <c r="AB1151" s="216">
        <v>1.5</v>
      </c>
      <c r="AC1151" s="585"/>
      <c r="AD1151" s="586"/>
      <c r="AE1151" s="587"/>
      <c r="AF1151" s="597"/>
      <c r="AG1151" s="597"/>
      <c r="AJ1151" s="156" t="str">
        <f>CONCATENATE(U1151,AK1151,V1151)</f>
        <v>HL2605</v>
      </c>
    </row>
    <row r="1152" spans="1:36" s="156" customFormat="1" ht="11.25" customHeight="1" thickBot="1" x14ac:dyDescent="0.25">
      <c r="A1152" s="1115">
        <v>1</v>
      </c>
      <c r="B1152" s="998"/>
      <c r="C1152" s="579" t="s">
        <v>50</v>
      </c>
      <c r="D1152" s="898" t="s">
        <v>1784</v>
      </c>
      <c r="E1152" s="580">
        <v>1</v>
      </c>
      <c r="F1152" s="582" t="s">
        <v>186</v>
      </c>
      <c r="G1152" s="216"/>
      <c r="H1152" s="581">
        <v>44</v>
      </c>
      <c r="I1152" s="579" t="s">
        <v>1659</v>
      </c>
      <c r="J1152" s="1170">
        <f>I1152/9.81</f>
        <v>137.61467889908255</v>
      </c>
      <c r="K1152" s="582" t="s">
        <v>1758</v>
      </c>
      <c r="L1152" s="582"/>
      <c r="M1152" s="216"/>
      <c r="N1152" s="579"/>
      <c r="O1152" s="584"/>
      <c r="P1152" s="584"/>
      <c r="Q1152" s="584"/>
      <c r="R1152" s="579"/>
      <c r="S1152" s="216">
        <v>7.1</v>
      </c>
      <c r="T1152" s="582" t="s">
        <v>43</v>
      </c>
      <c r="U1152" s="579" t="s">
        <v>44</v>
      </c>
      <c r="V1152" s="579" t="s">
        <v>1786</v>
      </c>
      <c r="W1152" s="1145" t="s">
        <v>1760</v>
      </c>
      <c r="X1152" s="896" t="s">
        <v>1784</v>
      </c>
      <c r="Y1152" s="429" t="s">
        <v>47</v>
      </c>
      <c r="Z1152" s="427" t="e">
        <f>Y1152+365</f>
        <v>#VALUE!</v>
      </c>
      <c r="AA1152" s="579"/>
      <c r="AB1152" s="216">
        <v>1.5</v>
      </c>
      <c r="AC1152" s="585"/>
      <c r="AD1152" s="586"/>
      <c r="AE1152" s="587"/>
      <c r="AF1152" s="597"/>
      <c r="AG1152" s="597"/>
      <c r="AJ1152" s="156" t="str">
        <f>CONCATENATE(U1152,AK1152,V1152)</f>
        <v>HL2606</v>
      </c>
    </row>
    <row r="1153" spans="1:36" s="156" customFormat="1" ht="11.25" customHeight="1" thickBot="1" x14ac:dyDescent="0.25">
      <c r="A1153" s="1115">
        <v>1</v>
      </c>
      <c r="B1153" s="998"/>
      <c r="C1153" s="579" t="s">
        <v>50</v>
      </c>
      <c r="D1153" s="898" t="s">
        <v>1784</v>
      </c>
      <c r="E1153" s="580">
        <v>2</v>
      </c>
      <c r="F1153" s="582" t="s">
        <v>186</v>
      </c>
      <c r="G1153" s="216"/>
      <c r="H1153" s="581">
        <v>44</v>
      </c>
      <c r="I1153" s="579" t="s">
        <v>1659</v>
      </c>
      <c r="J1153" s="1170">
        <f>I1153/9.81</f>
        <v>137.61467889908255</v>
      </c>
      <c r="K1153" s="582" t="s">
        <v>1758</v>
      </c>
      <c r="L1153" s="582"/>
      <c r="M1153" s="216"/>
      <c r="N1153" s="579"/>
      <c r="O1153" s="584"/>
      <c r="P1153" s="584"/>
      <c r="Q1153" s="584"/>
      <c r="R1153" s="579"/>
      <c r="S1153" s="216">
        <v>7.1</v>
      </c>
      <c r="T1153" s="582" t="s">
        <v>43</v>
      </c>
      <c r="U1153" s="579" t="s">
        <v>44</v>
      </c>
      <c r="V1153" s="579" t="s">
        <v>1787</v>
      </c>
      <c r="W1153" s="1145" t="s">
        <v>1760</v>
      </c>
      <c r="X1153" s="896" t="s">
        <v>1784</v>
      </c>
      <c r="Y1153" s="429" t="s">
        <v>47</v>
      </c>
      <c r="Z1153" s="427" t="e">
        <f>Y1153+365</f>
        <v>#VALUE!</v>
      </c>
      <c r="AA1153" s="579"/>
      <c r="AB1153" s="216">
        <v>1.5</v>
      </c>
      <c r="AC1153" s="585"/>
      <c r="AD1153" s="586"/>
      <c r="AE1153" s="587"/>
      <c r="AF1153" s="597"/>
      <c r="AG1153" s="597"/>
      <c r="AJ1153" s="156" t="str">
        <f>CONCATENATE(U1153,AK1153,V1153)</f>
        <v>HL2605 + 2606</v>
      </c>
    </row>
    <row r="1154" spans="1:36" s="156" customFormat="1" ht="11.25" customHeight="1" thickBot="1" x14ac:dyDescent="0.25">
      <c r="A1154" s="1115"/>
      <c r="B1154" s="998"/>
      <c r="C1154" s="151"/>
      <c r="D1154" s="1168"/>
      <c r="E1154" s="198"/>
      <c r="F1154" s="149"/>
      <c r="G1154" s="150"/>
      <c r="H1154" s="148"/>
      <c r="I1154" s="151"/>
      <c r="J1154" s="440"/>
      <c r="K1154" s="149"/>
      <c r="L1154" s="149"/>
      <c r="M1154" s="150"/>
      <c r="N1154" s="151"/>
      <c r="O1154" s="152"/>
      <c r="P1154" s="152"/>
      <c r="Q1154" s="152"/>
      <c r="R1154" s="151"/>
      <c r="S1154" s="150"/>
      <c r="T1154" s="149"/>
      <c r="U1154" s="151"/>
      <c r="V1154" s="151"/>
      <c r="W1154" s="151"/>
      <c r="X1154" s="1169"/>
      <c r="Y1154" s="429"/>
      <c r="Z1154" s="427"/>
      <c r="AA1154" s="151"/>
      <c r="AB1154" s="150"/>
      <c r="AC1154" s="153"/>
      <c r="AD1154" s="154"/>
      <c r="AE1154" s="155"/>
      <c r="AF1154" s="441"/>
      <c r="AG1154" s="441"/>
    </row>
    <row r="1155" spans="1:36" s="156" customFormat="1" ht="11.25" customHeight="1" thickBot="1" x14ac:dyDescent="0.25">
      <c r="A1155" s="1115">
        <v>1</v>
      </c>
      <c r="B1155" s="998"/>
      <c r="C1155" s="579" t="s">
        <v>50</v>
      </c>
      <c r="D1155" s="898" t="s">
        <v>1788</v>
      </c>
      <c r="E1155" s="580">
        <v>1</v>
      </c>
      <c r="F1155" s="582" t="s">
        <v>186</v>
      </c>
      <c r="G1155" s="216"/>
      <c r="H1155" s="581">
        <v>44</v>
      </c>
      <c r="I1155" s="579" t="s">
        <v>1659</v>
      </c>
      <c r="J1155" s="1170">
        <f>I1155/9.81</f>
        <v>137.61467889908255</v>
      </c>
      <c r="K1155" s="582" t="s">
        <v>1758</v>
      </c>
      <c r="L1155" s="582"/>
      <c r="M1155" s="216"/>
      <c r="N1155" s="579"/>
      <c r="O1155" s="584"/>
      <c r="P1155" s="584"/>
      <c r="Q1155" s="584"/>
      <c r="R1155" s="579"/>
      <c r="S1155" s="216">
        <v>3.9</v>
      </c>
      <c r="T1155" s="582" t="s">
        <v>43</v>
      </c>
      <c r="U1155" s="579" t="s">
        <v>44</v>
      </c>
      <c r="V1155" s="579" t="s">
        <v>1789</v>
      </c>
      <c r="W1155" s="1145" t="s">
        <v>1760</v>
      </c>
      <c r="X1155" s="896" t="s">
        <v>1788</v>
      </c>
      <c r="Y1155" s="429" t="s">
        <v>47</v>
      </c>
      <c r="Z1155" s="427" t="e">
        <f>Y1155+365</f>
        <v>#VALUE!</v>
      </c>
      <c r="AA1155" s="579"/>
      <c r="AB1155" s="216" t="s">
        <v>1761</v>
      </c>
      <c r="AC1155" s="585"/>
      <c r="AD1155" s="586"/>
      <c r="AE1155" s="587"/>
      <c r="AF1155" s="597"/>
      <c r="AG1155" s="597"/>
      <c r="AJ1155" s="156" t="str">
        <f>CONCATENATE(U1155,AK1155,V1155)</f>
        <v>HL2555</v>
      </c>
    </row>
    <row r="1156" spans="1:36" s="156" customFormat="1" ht="11.25" customHeight="1" thickBot="1" x14ac:dyDescent="0.25">
      <c r="A1156" s="1115">
        <v>1</v>
      </c>
      <c r="B1156" s="998"/>
      <c r="C1156" s="579" t="s">
        <v>50</v>
      </c>
      <c r="D1156" s="898" t="s">
        <v>1788</v>
      </c>
      <c r="E1156" s="580">
        <v>1</v>
      </c>
      <c r="F1156" s="582" t="s">
        <v>186</v>
      </c>
      <c r="G1156" s="216"/>
      <c r="H1156" s="581">
        <v>44</v>
      </c>
      <c r="I1156" s="579" t="s">
        <v>1659</v>
      </c>
      <c r="J1156" s="1170">
        <f>I1156/9.81</f>
        <v>137.61467889908255</v>
      </c>
      <c r="K1156" s="582" t="s">
        <v>1758</v>
      </c>
      <c r="L1156" s="582"/>
      <c r="M1156" s="216"/>
      <c r="N1156" s="579"/>
      <c r="O1156" s="584"/>
      <c r="P1156" s="584"/>
      <c r="Q1156" s="584"/>
      <c r="R1156" s="579"/>
      <c r="S1156" s="216">
        <v>3.9</v>
      </c>
      <c r="T1156" s="582" t="s">
        <v>43</v>
      </c>
      <c r="U1156" s="579" t="s">
        <v>44</v>
      </c>
      <c r="V1156" s="579" t="s">
        <v>1790</v>
      </c>
      <c r="W1156" s="1145" t="s">
        <v>1760</v>
      </c>
      <c r="X1156" s="896" t="s">
        <v>1788</v>
      </c>
      <c r="Y1156" s="429" t="s">
        <v>47</v>
      </c>
      <c r="Z1156" s="427" t="e">
        <f>Y1156+365</f>
        <v>#VALUE!</v>
      </c>
      <c r="AA1156" s="579"/>
      <c r="AB1156" s="216" t="s">
        <v>1761</v>
      </c>
      <c r="AC1156" s="585"/>
      <c r="AD1156" s="586"/>
      <c r="AE1156" s="587"/>
      <c r="AF1156" s="597"/>
      <c r="AG1156" s="597"/>
      <c r="AJ1156" s="156" t="str">
        <f>CONCATENATE(U1156,AK1156,V1156)</f>
        <v>HL2556</v>
      </c>
    </row>
    <row r="1157" spans="1:36" s="156" customFormat="1" ht="11.25" customHeight="1" thickBot="1" x14ac:dyDescent="0.25">
      <c r="A1157" s="1115">
        <v>1</v>
      </c>
      <c r="B1157" s="998"/>
      <c r="C1157" s="579" t="s">
        <v>50</v>
      </c>
      <c r="D1157" s="898" t="s">
        <v>1788</v>
      </c>
      <c r="E1157" s="580">
        <v>2</v>
      </c>
      <c r="F1157" s="582" t="s">
        <v>186</v>
      </c>
      <c r="G1157" s="216"/>
      <c r="H1157" s="581">
        <v>44</v>
      </c>
      <c r="I1157" s="579" t="s">
        <v>1659</v>
      </c>
      <c r="J1157" s="1170">
        <f>I1157/9.81</f>
        <v>137.61467889908255</v>
      </c>
      <c r="K1157" s="582" t="s">
        <v>1758</v>
      </c>
      <c r="L1157" s="582"/>
      <c r="M1157" s="216"/>
      <c r="N1157" s="579"/>
      <c r="O1157" s="584"/>
      <c r="P1157" s="584"/>
      <c r="Q1157" s="584"/>
      <c r="R1157" s="579"/>
      <c r="S1157" s="216">
        <v>3.9</v>
      </c>
      <c r="T1157" s="582" t="s">
        <v>43</v>
      </c>
      <c r="U1157" s="579" t="s">
        <v>44</v>
      </c>
      <c r="V1157" s="579" t="s">
        <v>1791</v>
      </c>
      <c r="W1157" s="1145" t="s">
        <v>1760</v>
      </c>
      <c r="X1157" s="896" t="s">
        <v>1788</v>
      </c>
      <c r="Y1157" s="429" t="s">
        <v>47</v>
      </c>
      <c r="Z1157" s="427" t="e">
        <f>Y1157+365</f>
        <v>#VALUE!</v>
      </c>
      <c r="AA1157" s="579"/>
      <c r="AB1157" s="216" t="s">
        <v>1761</v>
      </c>
      <c r="AC1157" s="585"/>
      <c r="AD1157" s="586"/>
      <c r="AE1157" s="587"/>
      <c r="AF1157" s="597"/>
      <c r="AG1157" s="597"/>
      <c r="AJ1157" s="156" t="str">
        <f>CONCATENATE(U1157,AK1157,V1157)</f>
        <v>HL2555 + 2556</v>
      </c>
    </row>
    <row r="1158" spans="1:36" s="156" customFormat="1" ht="11.25" customHeight="1" thickBot="1" x14ac:dyDescent="0.25">
      <c r="A1158" s="1115"/>
      <c r="B1158" s="998"/>
      <c r="C1158" s="151"/>
      <c r="D1158" s="1168"/>
      <c r="E1158" s="198"/>
      <c r="F1158" s="149"/>
      <c r="G1158" s="150"/>
      <c r="H1158" s="148"/>
      <c r="I1158" s="151"/>
      <c r="J1158" s="440"/>
      <c r="K1158" s="149"/>
      <c r="L1158" s="149"/>
      <c r="M1158" s="150"/>
      <c r="N1158" s="151"/>
      <c r="O1158" s="152"/>
      <c r="P1158" s="152"/>
      <c r="Q1158" s="152"/>
      <c r="R1158" s="151"/>
      <c r="S1158" s="150"/>
      <c r="T1158" s="149"/>
      <c r="U1158" s="151"/>
      <c r="V1158" s="151"/>
      <c r="W1158" s="151"/>
      <c r="X1158" s="1169"/>
      <c r="Y1158" s="429"/>
      <c r="Z1158" s="427"/>
      <c r="AA1158" s="151"/>
      <c r="AB1158" s="150"/>
      <c r="AC1158" s="153"/>
      <c r="AD1158" s="154"/>
      <c r="AE1158" s="155"/>
      <c r="AF1158" s="441"/>
      <c r="AG1158" s="441"/>
    </row>
    <row r="1159" spans="1:36" s="156" customFormat="1" ht="11.25" customHeight="1" thickBot="1" x14ac:dyDescent="0.25">
      <c r="A1159" s="1115">
        <v>1</v>
      </c>
      <c r="B1159" s="998"/>
      <c r="C1159" s="579" t="s">
        <v>50</v>
      </c>
      <c r="D1159" s="898" t="s">
        <v>1792</v>
      </c>
      <c r="E1159" s="580">
        <v>1</v>
      </c>
      <c r="F1159" s="582" t="s">
        <v>186</v>
      </c>
      <c r="G1159" s="216"/>
      <c r="H1159" s="581">
        <v>44</v>
      </c>
      <c r="I1159" s="579" t="s">
        <v>1659</v>
      </c>
      <c r="J1159" s="1170">
        <f>I1159/9.81</f>
        <v>137.61467889908255</v>
      </c>
      <c r="K1159" s="582" t="s">
        <v>1758</v>
      </c>
      <c r="L1159" s="582"/>
      <c r="M1159" s="216"/>
      <c r="N1159" s="579"/>
      <c r="O1159" s="584"/>
      <c r="P1159" s="584"/>
      <c r="Q1159" s="584"/>
      <c r="R1159" s="579"/>
      <c r="S1159" s="216">
        <v>3.7</v>
      </c>
      <c r="T1159" s="582" t="s">
        <v>43</v>
      </c>
      <c r="U1159" s="579" t="s">
        <v>44</v>
      </c>
      <c r="V1159" s="579" t="s">
        <v>1793</v>
      </c>
      <c r="W1159" s="1145" t="s">
        <v>1760</v>
      </c>
      <c r="X1159" s="896" t="s">
        <v>1792</v>
      </c>
      <c r="Y1159" s="429" t="s">
        <v>47</v>
      </c>
      <c r="Z1159" s="427" t="e">
        <f>Y1159+365</f>
        <v>#VALUE!</v>
      </c>
      <c r="AA1159" s="579"/>
      <c r="AB1159" s="216" t="s">
        <v>1761</v>
      </c>
      <c r="AC1159" s="585"/>
      <c r="AD1159" s="586"/>
      <c r="AE1159" s="587"/>
      <c r="AF1159" s="597"/>
      <c r="AG1159" s="597"/>
      <c r="AJ1159" s="156" t="str">
        <f>CONCATENATE(U1159,AK1159,V1159)</f>
        <v>HL2553</v>
      </c>
    </row>
    <row r="1160" spans="1:36" s="156" customFormat="1" ht="11.25" customHeight="1" thickBot="1" x14ac:dyDescent="0.25">
      <c r="A1160" s="1115">
        <v>1</v>
      </c>
      <c r="B1160" s="998"/>
      <c r="C1160" s="579" t="s">
        <v>50</v>
      </c>
      <c r="D1160" s="898" t="s">
        <v>1792</v>
      </c>
      <c r="E1160" s="580">
        <v>1</v>
      </c>
      <c r="F1160" s="582" t="s">
        <v>186</v>
      </c>
      <c r="G1160" s="216"/>
      <c r="H1160" s="581">
        <v>44</v>
      </c>
      <c r="I1160" s="579" t="s">
        <v>1659</v>
      </c>
      <c r="J1160" s="1170">
        <f>I1160/9.81</f>
        <v>137.61467889908255</v>
      </c>
      <c r="K1160" s="582" t="s">
        <v>1758</v>
      </c>
      <c r="L1160" s="582"/>
      <c r="M1160" s="216"/>
      <c r="N1160" s="579"/>
      <c r="O1160" s="584"/>
      <c r="P1160" s="584"/>
      <c r="Q1160" s="584"/>
      <c r="R1160" s="579"/>
      <c r="S1160" s="216">
        <v>3.7</v>
      </c>
      <c r="T1160" s="582" t="s">
        <v>43</v>
      </c>
      <c r="U1160" s="579" t="s">
        <v>44</v>
      </c>
      <c r="V1160" s="579" t="s">
        <v>1794</v>
      </c>
      <c r="W1160" s="1145" t="s">
        <v>1760</v>
      </c>
      <c r="X1160" s="896" t="s">
        <v>1792</v>
      </c>
      <c r="Y1160" s="429" t="s">
        <v>47</v>
      </c>
      <c r="Z1160" s="427" t="e">
        <f>Y1160+365</f>
        <v>#VALUE!</v>
      </c>
      <c r="AA1160" s="579"/>
      <c r="AB1160" s="216" t="s">
        <v>1761</v>
      </c>
      <c r="AC1160" s="585"/>
      <c r="AD1160" s="586"/>
      <c r="AE1160" s="587"/>
      <c r="AF1160" s="597"/>
      <c r="AG1160" s="597"/>
      <c r="AJ1160" s="156" t="str">
        <f>CONCATENATE(U1160,AK1160,V1160)</f>
        <v>HL2554</v>
      </c>
    </row>
    <row r="1161" spans="1:36" s="156" customFormat="1" ht="11.25" customHeight="1" thickBot="1" x14ac:dyDescent="0.25">
      <c r="A1161" s="1115">
        <v>1</v>
      </c>
      <c r="B1161" s="998"/>
      <c r="C1161" s="579" t="s">
        <v>50</v>
      </c>
      <c r="D1161" s="898" t="s">
        <v>1792</v>
      </c>
      <c r="E1161" s="580">
        <v>2</v>
      </c>
      <c r="F1161" s="582" t="s">
        <v>186</v>
      </c>
      <c r="G1161" s="216"/>
      <c r="H1161" s="581">
        <v>44</v>
      </c>
      <c r="I1161" s="579" t="s">
        <v>1659</v>
      </c>
      <c r="J1161" s="1170">
        <f>I1161/9.81</f>
        <v>137.61467889908255</v>
      </c>
      <c r="K1161" s="582" t="s">
        <v>1758</v>
      </c>
      <c r="L1161" s="582"/>
      <c r="M1161" s="216"/>
      <c r="N1161" s="579"/>
      <c r="O1161" s="584"/>
      <c r="P1161" s="584"/>
      <c r="Q1161" s="584"/>
      <c r="R1161" s="579"/>
      <c r="S1161" s="216">
        <v>3.7</v>
      </c>
      <c r="T1161" s="582" t="s">
        <v>43</v>
      </c>
      <c r="U1161" s="579" t="s">
        <v>44</v>
      </c>
      <c r="V1161" s="579" t="s">
        <v>1795</v>
      </c>
      <c r="W1161" s="1145" t="s">
        <v>1760</v>
      </c>
      <c r="X1161" s="896" t="s">
        <v>1792</v>
      </c>
      <c r="Y1161" s="429" t="s">
        <v>47</v>
      </c>
      <c r="Z1161" s="427" t="e">
        <f>Y1161+365</f>
        <v>#VALUE!</v>
      </c>
      <c r="AA1161" s="579"/>
      <c r="AB1161" s="216" t="s">
        <v>1761</v>
      </c>
      <c r="AC1161" s="585"/>
      <c r="AD1161" s="586"/>
      <c r="AE1161" s="587"/>
      <c r="AF1161" s="597"/>
      <c r="AG1161" s="597"/>
      <c r="AJ1161" s="156" t="str">
        <f>CONCATENATE(U1161,AK1161,V1161)</f>
        <v>HL2553 + 2554</v>
      </c>
    </row>
    <row r="1162" spans="1:36" s="156" customFormat="1" ht="11.25" customHeight="1" thickBot="1" x14ac:dyDescent="0.25">
      <c r="A1162" s="1115"/>
      <c r="B1162" s="998"/>
      <c r="C1162" s="151"/>
      <c r="D1162" s="914"/>
      <c r="E1162" s="198"/>
      <c r="F1162" s="149"/>
      <c r="G1162" s="150"/>
      <c r="H1162" s="148"/>
      <c r="I1162" s="151"/>
      <c r="J1162" s="440"/>
      <c r="K1162" s="149"/>
      <c r="L1162" s="149"/>
      <c r="M1162" s="150"/>
      <c r="N1162" s="151"/>
      <c r="O1162" s="152"/>
      <c r="P1162" s="152"/>
      <c r="Q1162" s="152"/>
      <c r="R1162" s="151"/>
      <c r="S1162" s="150"/>
      <c r="T1162" s="149"/>
      <c r="U1162" s="151"/>
      <c r="V1162" s="151"/>
      <c r="W1162" s="151"/>
      <c r="X1162" s="1169"/>
      <c r="Y1162" s="429"/>
      <c r="Z1162" s="427"/>
      <c r="AA1162" s="151"/>
      <c r="AB1162" s="150"/>
      <c r="AC1162" s="153"/>
      <c r="AD1162" s="154"/>
      <c r="AE1162" s="155"/>
      <c r="AF1162" s="441"/>
      <c r="AG1162" s="441"/>
    </row>
    <row r="1163" spans="1:36" s="156" customFormat="1" ht="11.25" customHeight="1" thickBot="1" x14ac:dyDescent="0.25">
      <c r="A1163" s="1115">
        <v>1</v>
      </c>
      <c r="B1163" s="998"/>
      <c r="C1163" s="579" t="s">
        <v>50</v>
      </c>
      <c r="D1163" s="898" t="s">
        <v>1796</v>
      </c>
      <c r="E1163" s="580">
        <v>1</v>
      </c>
      <c r="F1163" s="582" t="s">
        <v>186</v>
      </c>
      <c r="G1163" s="216"/>
      <c r="H1163" s="581">
        <v>44</v>
      </c>
      <c r="I1163" s="579" t="s">
        <v>1659</v>
      </c>
      <c r="J1163" s="1170">
        <f>I1163/9.81</f>
        <v>137.61467889908255</v>
      </c>
      <c r="K1163" s="582" t="s">
        <v>1758</v>
      </c>
      <c r="L1163" s="582"/>
      <c r="M1163" s="216"/>
      <c r="N1163" s="579"/>
      <c r="O1163" s="584"/>
      <c r="P1163" s="584"/>
      <c r="Q1163" s="584"/>
      <c r="R1163" s="579"/>
      <c r="S1163" s="216">
        <v>6.1</v>
      </c>
      <c r="T1163" s="582" t="s">
        <v>43</v>
      </c>
      <c r="U1163" s="579" t="s">
        <v>44</v>
      </c>
      <c r="V1163" s="579" t="s">
        <v>1797</v>
      </c>
      <c r="W1163" s="1145" t="s">
        <v>1760</v>
      </c>
      <c r="X1163" s="896" t="s">
        <v>1796</v>
      </c>
      <c r="Y1163" s="429" t="s">
        <v>47</v>
      </c>
      <c r="Z1163" s="427" t="e">
        <f>Y1163+365</f>
        <v>#VALUE!</v>
      </c>
      <c r="AA1163" s="579"/>
      <c r="AB1163" s="216" t="s">
        <v>1761</v>
      </c>
      <c r="AC1163" s="585"/>
      <c r="AD1163" s="586"/>
      <c r="AE1163" s="587"/>
      <c r="AF1163" s="597"/>
      <c r="AG1163" s="597"/>
      <c r="AJ1163" s="156" t="str">
        <f>CONCATENATE(U1163,AK1163,V1163)</f>
        <v>HL2552</v>
      </c>
    </row>
    <row r="1164" spans="1:36" s="156" customFormat="1" ht="11.25" customHeight="1" thickBot="1" x14ac:dyDescent="0.25">
      <c r="A1164" s="1115">
        <v>1</v>
      </c>
      <c r="B1164" s="998"/>
      <c r="C1164" s="579" t="s">
        <v>50</v>
      </c>
      <c r="D1164" s="898" t="s">
        <v>1796</v>
      </c>
      <c r="E1164" s="580">
        <v>1</v>
      </c>
      <c r="F1164" s="582" t="s">
        <v>186</v>
      </c>
      <c r="G1164" s="216"/>
      <c r="H1164" s="581">
        <v>44</v>
      </c>
      <c r="I1164" s="579" t="s">
        <v>1659</v>
      </c>
      <c r="J1164" s="1170">
        <f>I1164/9.81</f>
        <v>137.61467889908255</v>
      </c>
      <c r="K1164" s="582" t="s">
        <v>1758</v>
      </c>
      <c r="L1164" s="582"/>
      <c r="M1164" s="216"/>
      <c r="N1164" s="579"/>
      <c r="O1164" s="584"/>
      <c r="P1164" s="584"/>
      <c r="Q1164" s="584"/>
      <c r="R1164" s="579"/>
      <c r="S1164" s="216">
        <v>6.1</v>
      </c>
      <c r="T1164" s="582" t="s">
        <v>43</v>
      </c>
      <c r="U1164" s="579" t="s">
        <v>44</v>
      </c>
      <c r="V1164" s="579" t="s">
        <v>1797</v>
      </c>
      <c r="W1164" s="1145" t="s">
        <v>1760</v>
      </c>
      <c r="X1164" s="896" t="s">
        <v>1796</v>
      </c>
      <c r="Y1164" s="429" t="s">
        <v>47</v>
      </c>
      <c r="Z1164" s="427" t="e">
        <f>Y1164+365</f>
        <v>#VALUE!</v>
      </c>
      <c r="AA1164" s="579"/>
      <c r="AB1164" s="216" t="s">
        <v>1761</v>
      </c>
      <c r="AC1164" s="585"/>
      <c r="AD1164" s="586"/>
      <c r="AE1164" s="587"/>
      <c r="AF1164" s="597"/>
      <c r="AG1164" s="597"/>
      <c r="AJ1164" s="156" t="str">
        <f>CONCATENATE(U1164,AK1164,V1164)</f>
        <v>HL2552</v>
      </c>
    </row>
    <row r="1165" spans="1:36" s="156" customFormat="1" ht="11.25" customHeight="1" thickBot="1" x14ac:dyDescent="0.25">
      <c r="A1165" s="1115"/>
      <c r="B1165" s="998"/>
      <c r="C1165" s="151"/>
      <c r="D1165" s="1168"/>
      <c r="E1165" s="198"/>
      <c r="F1165" s="149"/>
      <c r="G1165" s="150"/>
      <c r="H1165" s="148"/>
      <c r="I1165" s="151"/>
      <c r="J1165" s="440"/>
      <c r="K1165" s="149"/>
      <c r="L1165" s="149"/>
      <c r="M1165" s="150"/>
      <c r="N1165" s="151"/>
      <c r="O1165" s="152"/>
      <c r="P1165" s="152"/>
      <c r="Q1165" s="152"/>
      <c r="R1165" s="151"/>
      <c r="S1165" s="150"/>
      <c r="T1165" s="149"/>
      <c r="U1165" s="151"/>
      <c r="V1165" s="151"/>
      <c r="W1165" s="151"/>
      <c r="X1165" s="1169"/>
      <c r="Y1165" s="429"/>
      <c r="Z1165" s="427"/>
      <c r="AA1165" s="151"/>
      <c r="AB1165" s="150"/>
      <c r="AC1165" s="153"/>
      <c r="AD1165" s="154"/>
      <c r="AE1165" s="155"/>
      <c r="AF1165" s="441"/>
      <c r="AG1165" s="441"/>
    </row>
    <row r="1166" spans="1:36" s="156" customFormat="1" ht="11.25" customHeight="1" thickBot="1" x14ac:dyDescent="0.25">
      <c r="A1166" s="1115">
        <v>1</v>
      </c>
      <c r="B1166" s="998"/>
      <c r="C1166" s="579" t="s">
        <v>50</v>
      </c>
      <c r="D1166" s="898" t="s">
        <v>1798</v>
      </c>
      <c r="E1166" s="580">
        <v>1</v>
      </c>
      <c r="F1166" s="582" t="s">
        <v>186</v>
      </c>
      <c r="G1166" s="216"/>
      <c r="H1166" s="581">
        <v>44</v>
      </c>
      <c r="I1166" s="579" t="s">
        <v>1659</v>
      </c>
      <c r="J1166" s="1170">
        <f>I1166/9.81</f>
        <v>137.61467889908255</v>
      </c>
      <c r="K1166" s="582" t="s">
        <v>1758</v>
      </c>
      <c r="L1166" s="582"/>
      <c r="M1166" s="216"/>
      <c r="N1166" s="579"/>
      <c r="O1166" s="584"/>
      <c r="P1166" s="584"/>
      <c r="Q1166" s="584"/>
      <c r="R1166" s="579"/>
      <c r="S1166" s="216">
        <v>7.1</v>
      </c>
      <c r="T1166" s="582" t="s">
        <v>43</v>
      </c>
      <c r="U1166" s="579" t="s">
        <v>44</v>
      </c>
      <c r="V1166" s="579" t="s">
        <v>1601</v>
      </c>
      <c r="W1166" s="1145" t="s">
        <v>1760</v>
      </c>
      <c r="X1166" s="896" t="s">
        <v>1798</v>
      </c>
      <c r="Y1166" s="429" t="s">
        <v>47</v>
      </c>
      <c r="Z1166" s="427" t="e">
        <f>Y1166+365</f>
        <v>#VALUE!</v>
      </c>
      <c r="AA1166" s="579"/>
      <c r="AB1166" s="216">
        <v>1.5</v>
      </c>
      <c r="AC1166" s="585"/>
      <c r="AD1166" s="586"/>
      <c r="AE1166" s="587"/>
      <c r="AF1166" s="597"/>
      <c r="AG1166" s="597"/>
      <c r="AJ1166" s="156" t="str">
        <f>CONCATENATE(U1166,AK1166,V1166)</f>
        <v>HL2550</v>
      </c>
    </row>
    <row r="1167" spans="1:36" s="156" customFormat="1" ht="11.25" customHeight="1" thickBot="1" x14ac:dyDescent="0.25">
      <c r="A1167" s="1115">
        <v>1</v>
      </c>
      <c r="B1167" s="998"/>
      <c r="C1167" s="579" t="s">
        <v>50</v>
      </c>
      <c r="D1167" s="898" t="s">
        <v>1798</v>
      </c>
      <c r="E1167" s="580">
        <v>1</v>
      </c>
      <c r="F1167" s="582" t="s">
        <v>186</v>
      </c>
      <c r="G1167" s="216"/>
      <c r="H1167" s="581">
        <v>44</v>
      </c>
      <c r="I1167" s="579" t="s">
        <v>1659</v>
      </c>
      <c r="J1167" s="1170">
        <f>I1167/9.81</f>
        <v>137.61467889908255</v>
      </c>
      <c r="K1167" s="582" t="s">
        <v>1758</v>
      </c>
      <c r="L1167" s="582"/>
      <c r="M1167" s="216"/>
      <c r="N1167" s="579"/>
      <c r="O1167" s="584"/>
      <c r="P1167" s="584"/>
      <c r="Q1167" s="584"/>
      <c r="R1167" s="579"/>
      <c r="S1167" s="216">
        <v>7.1</v>
      </c>
      <c r="T1167" s="582" t="s">
        <v>43</v>
      </c>
      <c r="U1167" s="579" t="s">
        <v>44</v>
      </c>
      <c r="V1167" s="579" t="s">
        <v>1799</v>
      </c>
      <c r="W1167" s="1145" t="s">
        <v>1760</v>
      </c>
      <c r="X1167" s="896" t="s">
        <v>1798</v>
      </c>
      <c r="Y1167" s="429" t="s">
        <v>47</v>
      </c>
      <c r="Z1167" s="427" t="e">
        <f>Y1167+365</f>
        <v>#VALUE!</v>
      </c>
      <c r="AA1167" s="579"/>
      <c r="AB1167" s="216">
        <v>1.5</v>
      </c>
      <c r="AC1167" s="585"/>
      <c r="AD1167" s="586"/>
      <c r="AE1167" s="587"/>
      <c r="AF1167" s="597"/>
      <c r="AG1167" s="597"/>
      <c r="AJ1167" s="156" t="str">
        <f>CONCATENATE(U1167,AK1167,V1167)</f>
        <v>HL2551</v>
      </c>
    </row>
    <row r="1168" spans="1:36" s="156" customFormat="1" ht="11.25" customHeight="1" thickBot="1" x14ac:dyDescent="0.25">
      <c r="A1168" s="1115">
        <v>1</v>
      </c>
      <c r="B1168" s="998"/>
      <c r="C1168" s="579" t="s">
        <v>50</v>
      </c>
      <c r="D1168" s="898" t="s">
        <v>1798</v>
      </c>
      <c r="E1168" s="580">
        <v>2</v>
      </c>
      <c r="F1168" s="582" t="s">
        <v>186</v>
      </c>
      <c r="G1168" s="216"/>
      <c r="H1168" s="581">
        <v>44</v>
      </c>
      <c r="I1168" s="579" t="s">
        <v>1659</v>
      </c>
      <c r="J1168" s="1170">
        <f>I1168/9.81</f>
        <v>137.61467889908255</v>
      </c>
      <c r="K1168" s="582" t="s">
        <v>1758</v>
      </c>
      <c r="L1168" s="582"/>
      <c r="M1168" s="216"/>
      <c r="N1168" s="579"/>
      <c r="O1168" s="584"/>
      <c r="P1168" s="584"/>
      <c r="Q1168" s="584"/>
      <c r="R1168" s="579"/>
      <c r="S1168" s="216">
        <v>7.1</v>
      </c>
      <c r="T1168" s="582" t="s">
        <v>43</v>
      </c>
      <c r="U1168" s="579" t="s">
        <v>44</v>
      </c>
      <c r="V1168" s="579" t="s">
        <v>1800</v>
      </c>
      <c r="W1168" s="1145" t="s">
        <v>1760</v>
      </c>
      <c r="X1168" s="896" t="s">
        <v>1798</v>
      </c>
      <c r="Y1168" s="429" t="s">
        <v>47</v>
      </c>
      <c r="Z1168" s="427" t="e">
        <f>Y1168+365</f>
        <v>#VALUE!</v>
      </c>
      <c r="AA1168" s="579"/>
      <c r="AB1168" s="216">
        <v>1.5</v>
      </c>
      <c r="AC1168" s="585"/>
      <c r="AD1168" s="586"/>
      <c r="AE1168" s="587"/>
      <c r="AF1168" s="597"/>
      <c r="AG1168" s="597"/>
      <c r="AJ1168" s="156" t="str">
        <f>CONCATENATE(U1168,AK1168,V1168)</f>
        <v>HL2550 + 2551</v>
      </c>
    </row>
    <row r="1169" spans="1:36" s="156" customFormat="1" ht="11.25" customHeight="1" thickBot="1" x14ac:dyDescent="0.25">
      <c r="A1169" s="1115"/>
      <c r="B1169" s="998"/>
      <c r="C1169" s="151"/>
      <c r="D1169" s="1168"/>
      <c r="E1169" s="198"/>
      <c r="F1169" s="149"/>
      <c r="G1169" s="150"/>
      <c r="H1169" s="148"/>
      <c r="I1169" s="151"/>
      <c r="J1169" s="440"/>
      <c r="K1169" s="149"/>
      <c r="L1169" s="149"/>
      <c r="M1169" s="150"/>
      <c r="N1169" s="151"/>
      <c r="O1169" s="152"/>
      <c r="P1169" s="152"/>
      <c r="Q1169" s="152"/>
      <c r="R1169" s="151"/>
      <c r="S1169" s="150"/>
      <c r="T1169" s="149"/>
      <c r="U1169" s="151"/>
      <c r="V1169" s="151"/>
      <c r="W1169" s="151"/>
      <c r="X1169" s="1169"/>
      <c r="Y1169" s="429"/>
      <c r="Z1169" s="427"/>
      <c r="AA1169" s="151"/>
      <c r="AB1169" s="150"/>
      <c r="AC1169" s="153"/>
      <c r="AD1169" s="154"/>
      <c r="AE1169" s="155"/>
      <c r="AF1169" s="441"/>
      <c r="AG1169" s="441"/>
    </row>
    <row r="1170" spans="1:36" s="156" customFormat="1" ht="11.25" customHeight="1" thickBot="1" x14ac:dyDescent="0.25">
      <c r="A1170" s="1115">
        <v>1</v>
      </c>
      <c r="B1170" s="998"/>
      <c r="C1170" s="579" t="s">
        <v>50</v>
      </c>
      <c r="D1170" s="898" t="s">
        <v>1801</v>
      </c>
      <c r="E1170" s="580">
        <v>1</v>
      </c>
      <c r="F1170" s="582" t="s">
        <v>186</v>
      </c>
      <c r="G1170" s="216"/>
      <c r="H1170" s="581">
        <v>44</v>
      </c>
      <c r="I1170" s="579" t="s">
        <v>1659</v>
      </c>
      <c r="J1170" s="1170">
        <f>I1170/9.81</f>
        <v>137.61467889908255</v>
      </c>
      <c r="K1170" s="582" t="s">
        <v>1758</v>
      </c>
      <c r="L1170" s="582"/>
      <c r="M1170" s="216"/>
      <c r="N1170" s="579"/>
      <c r="O1170" s="584"/>
      <c r="P1170" s="584"/>
      <c r="Q1170" s="584"/>
      <c r="R1170" s="579"/>
      <c r="S1170" s="216">
        <v>3.9</v>
      </c>
      <c r="T1170" s="582" t="s">
        <v>43</v>
      </c>
      <c r="U1170" s="579" t="s">
        <v>44</v>
      </c>
      <c r="V1170" s="579" t="s">
        <v>1802</v>
      </c>
      <c r="W1170" s="1145" t="s">
        <v>1760</v>
      </c>
      <c r="X1170" s="896" t="s">
        <v>1801</v>
      </c>
      <c r="Y1170" s="429" t="s">
        <v>47</v>
      </c>
      <c r="Z1170" s="427" t="e">
        <f>Y1170+365</f>
        <v>#VALUE!</v>
      </c>
      <c r="AA1170" s="579"/>
      <c r="AB1170" s="216" t="s">
        <v>1761</v>
      </c>
      <c r="AC1170" s="585"/>
      <c r="AD1170" s="586"/>
      <c r="AE1170" s="587"/>
      <c r="AF1170" s="597"/>
      <c r="AG1170" s="597"/>
      <c r="AJ1170" s="156" t="str">
        <f>CONCATENATE(U1170,AK1170,V1170)</f>
        <v>HL2548</v>
      </c>
    </row>
    <row r="1171" spans="1:36" s="156" customFormat="1" ht="11.25" customHeight="1" thickBot="1" x14ac:dyDescent="0.25">
      <c r="A1171" s="1115">
        <v>1</v>
      </c>
      <c r="B1171" s="998"/>
      <c r="C1171" s="579" t="s">
        <v>50</v>
      </c>
      <c r="D1171" s="898" t="s">
        <v>1801</v>
      </c>
      <c r="E1171" s="580">
        <v>1</v>
      </c>
      <c r="F1171" s="582" t="s">
        <v>186</v>
      </c>
      <c r="G1171" s="216"/>
      <c r="H1171" s="581">
        <v>44</v>
      </c>
      <c r="I1171" s="579" t="s">
        <v>1659</v>
      </c>
      <c r="J1171" s="1170">
        <f>I1171/9.81</f>
        <v>137.61467889908255</v>
      </c>
      <c r="K1171" s="582" t="s">
        <v>1758</v>
      </c>
      <c r="L1171" s="582"/>
      <c r="M1171" s="216"/>
      <c r="N1171" s="579"/>
      <c r="O1171" s="584"/>
      <c r="P1171" s="584"/>
      <c r="Q1171" s="584"/>
      <c r="R1171" s="579"/>
      <c r="S1171" s="216">
        <v>3.9</v>
      </c>
      <c r="T1171" s="582" t="s">
        <v>43</v>
      </c>
      <c r="U1171" s="579" t="s">
        <v>44</v>
      </c>
      <c r="V1171" s="579" t="s">
        <v>1803</v>
      </c>
      <c r="W1171" s="1145" t="s">
        <v>1760</v>
      </c>
      <c r="X1171" s="896" t="s">
        <v>1801</v>
      </c>
      <c r="Y1171" s="429" t="s">
        <v>47</v>
      </c>
      <c r="Z1171" s="427" t="e">
        <f>Y1171+365</f>
        <v>#VALUE!</v>
      </c>
      <c r="AA1171" s="579"/>
      <c r="AB1171" s="216" t="s">
        <v>1761</v>
      </c>
      <c r="AC1171" s="585"/>
      <c r="AD1171" s="586"/>
      <c r="AE1171" s="587"/>
      <c r="AF1171" s="597"/>
      <c r="AG1171" s="597"/>
      <c r="AJ1171" s="156" t="str">
        <f>CONCATENATE(U1171,AK1171,V1171)</f>
        <v>HL2549</v>
      </c>
    </row>
    <row r="1172" spans="1:36" s="156" customFormat="1" ht="11.25" customHeight="1" thickBot="1" x14ac:dyDescent="0.25">
      <c r="A1172" s="1115">
        <v>1</v>
      </c>
      <c r="B1172" s="998"/>
      <c r="C1172" s="579" t="s">
        <v>50</v>
      </c>
      <c r="D1172" s="898" t="s">
        <v>1801</v>
      </c>
      <c r="E1172" s="580">
        <v>2</v>
      </c>
      <c r="F1172" s="582" t="s">
        <v>186</v>
      </c>
      <c r="G1172" s="216"/>
      <c r="H1172" s="581">
        <v>44</v>
      </c>
      <c r="I1172" s="579" t="s">
        <v>1659</v>
      </c>
      <c r="J1172" s="1170">
        <f>I1172/9.81</f>
        <v>137.61467889908255</v>
      </c>
      <c r="K1172" s="582" t="s">
        <v>1758</v>
      </c>
      <c r="L1172" s="582"/>
      <c r="M1172" s="216"/>
      <c r="N1172" s="579"/>
      <c r="O1172" s="584"/>
      <c r="P1172" s="584"/>
      <c r="Q1172" s="584"/>
      <c r="R1172" s="579"/>
      <c r="S1172" s="216">
        <v>3.9</v>
      </c>
      <c r="T1172" s="582" t="s">
        <v>43</v>
      </c>
      <c r="U1172" s="579" t="s">
        <v>44</v>
      </c>
      <c r="V1172" s="579" t="s">
        <v>1804</v>
      </c>
      <c r="W1172" s="1145" t="s">
        <v>1760</v>
      </c>
      <c r="X1172" s="896" t="s">
        <v>1801</v>
      </c>
      <c r="Y1172" s="429" t="s">
        <v>47</v>
      </c>
      <c r="Z1172" s="427" t="e">
        <f>Y1172+365</f>
        <v>#VALUE!</v>
      </c>
      <c r="AA1172" s="579"/>
      <c r="AB1172" s="216" t="s">
        <v>1761</v>
      </c>
      <c r="AC1172" s="585"/>
      <c r="AD1172" s="586"/>
      <c r="AE1172" s="587"/>
      <c r="AF1172" s="597"/>
      <c r="AG1172" s="597"/>
      <c r="AJ1172" s="156" t="str">
        <f>CONCATENATE(U1172,AK1172,V1172)</f>
        <v>HL2548 + 2549</v>
      </c>
    </row>
    <row r="1173" spans="1:36" s="156" customFormat="1" ht="11.25" customHeight="1" thickBot="1" x14ac:dyDescent="0.25">
      <c r="A1173" s="1115"/>
      <c r="B1173" s="998"/>
      <c r="C1173" s="151"/>
      <c r="D1173" s="1168"/>
      <c r="E1173" s="198"/>
      <c r="F1173" s="149"/>
      <c r="G1173" s="150"/>
      <c r="H1173" s="148"/>
      <c r="I1173" s="151"/>
      <c r="J1173" s="440"/>
      <c r="K1173" s="149"/>
      <c r="L1173" s="149"/>
      <c r="M1173" s="150"/>
      <c r="N1173" s="151"/>
      <c r="O1173" s="152"/>
      <c r="P1173" s="152"/>
      <c r="Q1173" s="152"/>
      <c r="R1173" s="151"/>
      <c r="S1173" s="150"/>
      <c r="T1173" s="149"/>
      <c r="U1173" s="151"/>
      <c r="V1173" s="151"/>
      <c r="W1173" s="151"/>
      <c r="X1173" s="1169"/>
      <c r="Y1173" s="429"/>
      <c r="Z1173" s="427"/>
      <c r="AA1173" s="151"/>
      <c r="AB1173" s="150"/>
      <c r="AC1173" s="153"/>
      <c r="AD1173" s="154"/>
      <c r="AE1173" s="155"/>
      <c r="AF1173" s="441"/>
      <c r="AG1173" s="441"/>
    </row>
    <row r="1174" spans="1:36" s="156" customFormat="1" ht="11.25" customHeight="1" thickBot="1" x14ac:dyDescent="0.25">
      <c r="A1174" s="1115">
        <v>1</v>
      </c>
      <c r="B1174" s="998"/>
      <c r="C1174" s="579" t="s">
        <v>50</v>
      </c>
      <c r="D1174" s="898" t="s">
        <v>611</v>
      </c>
      <c r="E1174" s="580">
        <v>1</v>
      </c>
      <c r="F1174" s="582" t="s">
        <v>186</v>
      </c>
      <c r="G1174" s="216"/>
      <c r="H1174" s="581">
        <v>44</v>
      </c>
      <c r="I1174" s="579" t="s">
        <v>1659</v>
      </c>
      <c r="J1174" s="1170">
        <f>I1174/9.81</f>
        <v>137.61467889908255</v>
      </c>
      <c r="K1174" s="582" t="s">
        <v>1758</v>
      </c>
      <c r="L1174" s="582"/>
      <c r="M1174" s="216"/>
      <c r="N1174" s="579"/>
      <c r="O1174" s="584"/>
      <c r="P1174" s="584"/>
      <c r="Q1174" s="584"/>
      <c r="R1174" s="579"/>
      <c r="S1174" s="216">
        <v>3.7</v>
      </c>
      <c r="T1174" s="582" t="s">
        <v>43</v>
      </c>
      <c r="U1174" s="579" t="s">
        <v>44</v>
      </c>
      <c r="V1174" s="579" t="s">
        <v>1805</v>
      </c>
      <c r="W1174" s="1145" t="s">
        <v>1760</v>
      </c>
      <c r="X1174" s="896" t="s">
        <v>611</v>
      </c>
      <c r="Y1174" s="429" t="s">
        <v>47</v>
      </c>
      <c r="Z1174" s="427" t="e">
        <f>Y1174+365</f>
        <v>#VALUE!</v>
      </c>
      <c r="AA1174" s="579"/>
      <c r="AB1174" s="216" t="s">
        <v>1761</v>
      </c>
      <c r="AC1174" s="585"/>
      <c r="AD1174" s="586"/>
      <c r="AE1174" s="587"/>
      <c r="AF1174" s="597"/>
      <c r="AG1174" s="597"/>
      <c r="AJ1174" s="156" t="str">
        <f>CONCATENATE(U1174,AK1174,V1174)</f>
        <v>HL2546</v>
      </c>
    </row>
    <row r="1175" spans="1:36" s="156" customFormat="1" ht="11.25" customHeight="1" thickBot="1" x14ac:dyDescent="0.25">
      <c r="A1175" s="1115">
        <v>1</v>
      </c>
      <c r="B1175" s="998"/>
      <c r="C1175" s="579" t="s">
        <v>50</v>
      </c>
      <c r="D1175" s="898" t="s">
        <v>611</v>
      </c>
      <c r="E1175" s="580">
        <v>1</v>
      </c>
      <c r="F1175" s="582" t="s">
        <v>186</v>
      </c>
      <c r="G1175" s="216"/>
      <c r="H1175" s="581">
        <v>44</v>
      </c>
      <c r="I1175" s="579" t="s">
        <v>1659</v>
      </c>
      <c r="J1175" s="1170">
        <f>I1175/9.81</f>
        <v>137.61467889908255</v>
      </c>
      <c r="K1175" s="582" t="s">
        <v>1758</v>
      </c>
      <c r="L1175" s="582"/>
      <c r="M1175" s="216"/>
      <c r="N1175" s="579"/>
      <c r="O1175" s="584"/>
      <c r="P1175" s="584"/>
      <c r="Q1175" s="584"/>
      <c r="R1175" s="579"/>
      <c r="S1175" s="216">
        <v>3.7</v>
      </c>
      <c r="T1175" s="582" t="s">
        <v>43</v>
      </c>
      <c r="U1175" s="579" t="s">
        <v>44</v>
      </c>
      <c r="V1175" s="579" t="s">
        <v>1806</v>
      </c>
      <c r="W1175" s="1145" t="s">
        <v>1760</v>
      </c>
      <c r="X1175" s="896" t="s">
        <v>611</v>
      </c>
      <c r="Y1175" s="429" t="s">
        <v>47</v>
      </c>
      <c r="Z1175" s="427" t="e">
        <f>Y1175+365</f>
        <v>#VALUE!</v>
      </c>
      <c r="AA1175" s="579"/>
      <c r="AB1175" s="216" t="s">
        <v>1761</v>
      </c>
      <c r="AC1175" s="585"/>
      <c r="AD1175" s="586"/>
      <c r="AE1175" s="587"/>
      <c r="AF1175" s="597"/>
      <c r="AG1175" s="597"/>
      <c r="AJ1175" s="156" t="str">
        <f>CONCATENATE(U1175,AK1175,V1175)</f>
        <v>HL2547</v>
      </c>
    </row>
    <row r="1176" spans="1:36" s="156" customFormat="1" ht="11.25" customHeight="1" thickBot="1" x14ac:dyDescent="0.25">
      <c r="A1176" s="1115">
        <v>1</v>
      </c>
      <c r="B1176" s="998"/>
      <c r="C1176" s="579" t="s">
        <v>50</v>
      </c>
      <c r="D1176" s="898" t="s">
        <v>611</v>
      </c>
      <c r="E1176" s="580">
        <v>2</v>
      </c>
      <c r="F1176" s="582" t="s">
        <v>186</v>
      </c>
      <c r="G1176" s="216"/>
      <c r="H1176" s="581">
        <v>44</v>
      </c>
      <c r="I1176" s="579" t="s">
        <v>1659</v>
      </c>
      <c r="J1176" s="1170">
        <f>I1176/9.81</f>
        <v>137.61467889908255</v>
      </c>
      <c r="K1176" s="582" t="s">
        <v>1758</v>
      </c>
      <c r="L1176" s="582"/>
      <c r="M1176" s="216"/>
      <c r="N1176" s="579"/>
      <c r="O1176" s="584"/>
      <c r="P1176" s="584"/>
      <c r="Q1176" s="584"/>
      <c r="R1176" s="579"/>
      <c r="S1176" s="216">
        <v>3.7</v>
      </c>
      <c r="T1176" s="582" t="s">
        <v>43</v>
      </c>
      <c r="U1176" s="579" t="s">
        <v>44</v>
      </c>
      <c r="V1176" s="579" t="s">
        <v>1807</v>
      </c>
      <c r="W1176" s="1145" t="s">
        <v>1760</v>
      </c>
      <c r="X1176" s="896" t="s">
        <v>611</v>
      </c>
      <c r="Y1176" s="429" t="s">
        <v>47</v>
      </c>
      <c r="Z1176" s="427" t="e">
        <f>Y1176+365</f>
        <v>#VALUE!</v>
      </c>
      <c r="AA1176" s="579"/>
      <c r="AB1176" s="216" t="s">
        <v>1761</v>
      </c>
      <c r="AC1176" s="585"/>
      <c r="AD1176" s="586"/>
      <c r="AE1176" s="587"/>
      <c r="AF1176" s="597"/>
      <c r="AG1176" s="597"/>
      <c r="AJ1176" s="156" t="str">
        <f>CONCATENATE(U1176,AK1176,V1176)</f>
        <v>HL2546 + 2547</v>
      </c>
    </row>
    <row r="1177" spans="1:36" s="156" customFormat="1" ht="11.25" customHeight="1" thickBot="1" x14ac:dyDescent="0.25">
      <c r="A1177" s="1115"/>
      <c r="B1177" s="998"/>
      <c r="C1177" s="151"/>
      <c r="D1177" s="914"/>
      <c r="E1177" s="198"/>
      <c r="F1177" s="149"/>
      <c r="G1177" s="150"/>
      <c r="H1177" s="148"/>
      <c r="I1177" s="151"/>
      <c r="J1177" s="440"/>
      <c r="K1177" s="149"/>
      <c r="L1177" s="149"/>
      <c r="M1177" s="150"/>
      <c r="N1177" s="151"/>
      <c r="O1177" s="152"/>
      <c r="P1177" s="152"/>
      <c r="Q1177" s="152"/>
      <c r="R1177" s="151"/>
      <c r="S1177" s="150"/>
      <c r="T1177" s="149"/>
      <c r="U1177" s="151"/>
      <c r="V1177" s="151"/>
      <c r="W1177" s="151"/>
      <c r="X1177" s="1171"/>
      <c r="Y1177" s="429"/>
      <c r="Z1177" s="427"/>
      <c r="AA1177" s="151"/>
      <c r="AB1177" s="150"/>
      <c r="AC1177" s="153"/>
      <c r="AD1177" s="154"/>
      <c r="AE1177" s="155"/>
      <c r="AF1177" s="441"/>
      <c r="AG1177" s="441"/>
    </row>
    <row r="1178" spans="1:36" s="156" customFormat="1" ht="11.25" customHeight="1" thickBot="1" x14ac:dyDescent="0.25">
      <c r="A1178" s="1115">
        <v>1</v>
      </c>
      <c r="B1178" s="998"/>
      <c r="C1178" s="579" t="s">
        <v>50</v>
      </c>
      <c r="D1178" s="898" t="s">
        <v>608</v>
      </c>
      <c r="E1178" s="580">
        <v>1</v>
      </c>
      <c r="F1178" s="582" t="s">
        <v>186</v>
      </c>
      <c r="G1178" s="216"/>
      <c r="H1178" s="581">
        <v>44</v>
      </c>
      <c r="I1178" s="579" t="s">
        <v>1659</v>
      </c>
      <c r="J1178" s="1170">
        <f>I1178/9.81</f>
        <v>137.61467889908255</v>
      </c>
      <c r="K1178" s="582" t="s">
        <v>1758</v>
      </c>
      <c r="L1178" s="582"/>
      <c r="M1178" s="216"/>
      <c r="N1178" s="579"/>
      <c r="O1178" s="584"/>
      <c r="P1178" s="584"/>
      <c r="Q1178" s="584"/>
      <c r="R1178" s="579"/>
      <c r="S1178" s="216">
        <v>6.1</v>
      </c>
      <c r="T1178" s="582" t="s">
        <v>43</v>
      </c>
      <c r="U1178" s="579" t="s">
        <v>44</v>
      </c>
      <c r="V1178" s="579" t="s">
        <v>1808</v>
      </c>
      <c r="W1178" s="1145" t="s">
        <v>1760</v>
      </c>
      <c r="X1178" s="896" t="s">
        <v>608</v>
      </c>
      <c r="Y1178" s="429" t="s">
        <v>47</v>
      </c>
      <c r="Z1178" s="427" t="e">
        <f>Y1178+365</f>
        <v>#VALUE!</v>
      </c>
      <c r="AA1178" s="579"/>
      <c r="AB1178" s="216" t="s">
        <v>1761</v>
      </c>
      <c r="AC1178" s="585"/>
      <c r="AD1178" s="586"/>
      <c r="AE1178" s="587"/>
      <c r="AF1178" s="597"/>
      <c r="AG1178" s="597"/>
      <c r="AJ1178" s="156" t="str">
        <f>CONCATENATE(U1178,AK1178,V1178)</f>
        <v>HL2545</v>
      </c>
    </row>
    <row r="1179" spans="1:36" s="156" customFormat="1" ht="11.25" customHeight="1" thickBot="1" x14ac:dyDescent="0.25">
      <c r="A1179" s="1115">
        <v>1</v>
      </c>
      <c r="B1179" s="998"/>
      <c r="C1179" s="579" t="s">
        <v>50</v>
      </c>
      <c r="D1179" s="898" t="s">
        <v>608</v>
      </c>
      <c r="E1179" s="580">
        <v>1</v>
      </c>
      <c r="F1179" s="582" t="s">
        <v>186</v>
      </c>
      <c r="G1179" s="216"/>
      <c r="H1179" s="581">
        <v>44</v>
      </c>
      <c r="I1179" s="579" t="s">
        <v>1659</v>
      </c>
      <c r="J1179" s="1170">
        <f>I1179/9.81</f>
        <v>137.61467889908255</v>
      </c>
      <c r="K1179" s="582" t="s">
        <v>1758</v>
      </c>
      <c r="L1179" s="582"/>
      <c r="M1179" s="216"/>
      <c r="N1179" s="579"/>
      <c r="O1179" s="584"/>
      <c r="P1179" s="584"/>
      <c r="Q1179" s="584"/>
      <c r="R1179" s="579"/>
      <c r="S1179" s="216">
        <v>6.1</v>
      </c>
      <c r="T1179" s="582" t="s">
        <v>43</v>
      </c>
      <c r="U1179" s="579" t="s">
        <v>44</v>
      </c>
      <c r="V1179" s="579" t="s">
        <v>1808</v>
      </c>
      <c r="W1179" s="1145" t="s">
        <v>1760</v>
      </c>
      <c r="X1179" s="896" t="s">
        <v>608</v>
      </c>
      <c r="Y1179" s="429" t="s">
        <v>47</v>
      </c>
      <c r="Z1179" s="427" t="e">
        <f>Y1179+365</f>
        <v>#VALUE!</v>
      </c>
      <c r="AA1179" s="579"/>
      <c r="AB1179" s="216" t="s">
        <v>1761</v>
      </c>
      <c r="AC1179" s="585"/>
      <c r="AD1179" s="586"/>
      <c r="AE1179" s="587"/>
      <c r="AF1179" s="597"/>
      <c r="AG1179" s="597"/>
      <c r="AJ1179" s="156" t="str">
        <f>CONCATENATE(U1179,AK1179,V1179)</f>
        <v>HL2545</v>
      </c>
    </row>
    <row r="1180" spans="1:36" s="156" customFormat="1" ht="11.25" customHeight="1" thickBot="1" x14ac:dyDescent="0.25">
      <c r="A1180" s="1115"/>
      <c r="B1180" s="998"/>
      <c r="C1180" s="151"/>
      <c r="D1180" s="1168"/>
      <c r="E1180" s="198"/>
      <c r="F1180" s="149"/>
      <c r="G1180" s="150"/>
      <c r="H1180" s="148"/>
      <c r="I1180" s="151"/>
      <c r="J1180" s="440"/>
      <c r="K1180" s="149"/>
      <c r="L1180" s="149"/>
      <c r="M1180" s="150"/>
      <c r="N1180" s="151"/>
      <c r="O1180" s="152"/>
      <c r="P1180" s="152"/>
      <c r="Q1180" s="152"/>
      <c r="R1180" s="151"/>
      <c r="S1180" s="150"/>
      <c r="T1180" s="149"/>
      <c r="U1180" s="151"/>
      <c r="V1180" s="151"/>
      <c r="W1180" s="151"/>
      <c r="X1180" s="1169"/>
      <c r="Y1180" s="429"/>
      <c r="Z1180" s="427"/>
      <c r="AA1180" s="151"/>
      <c r="AB1180" s="150"/>
      <c r="AC1180" s="153"/>
      <c r="AD1180" s="154"/>
      <c r="AE1180" s="155"/>
      <c r="AF1180" s="441"/>
      <c r="AG1180" s="441"/>
    </row>
    <row r="1181" spans="1:36" s="156" customFormat="1" ht="11.25" customHeight="1" thickBot="1" x14ac:dyDescent="0.25">
      <c r="A1181" s="1115">
        <v>1</v>
      </c>
      <c r="B1181" s="998"/>
      <c r="C1181" s="579" t="s">
        <v>50</v>
      </c>
      <c r="D1181" s="898" t="s">
        <v>1577</v>
      </c>
      <c r="E1181" s="580">
        <v>1</v>
      </c>
      <c r="F1181" s="582" t="s">
        <v>186</v>
      </c>
      <c r="G1181" s="216"/>
      <c r="H1181" s="581">
        <v>44</v>
      </c>
      <c r="I1181" s="579" t="s">
        <v>1659</v>
      </c>
      <c r="J1181" s="1170">
        <f>I1181/9.81</f>
        <v>137.61467889908255</v>
      </c>
      <c r="K1181" s="582" t="s">
        <v>1758</v>
      </c>
      <c r="L1181" s="582"/>
      <c r="M1181" s="216"/>
      <c r="N1181" s="579"/>
      <c r="O1181" s="584"/>
      <c r="P1181" s="584"/>
      <c r="Q1181" s="584"/>
      <c r="R1181" s="579"/>
      <c r="S1181" s="216">
        <v>7.1</v>
      </c>
      <c r="T1181" s="582" t="s">
        <v>43</v>
      </c>
      <c r="U1181" s="579" t="s">
        <v>44</v>
      </c>
      <c r="V1181" s="579" t="s">
        <v>1809</v>
      </c>
      <c r="W1181" s="1145" t="s">
        <v>1760</v>
      </c>
      <c r="X1181" s="896" t="s">
        <v>1577</v>
      </c>
      <c r="Y1181" s="429" t="s">
        <v>47</v>
      </c>
      <c r="Z1181" s="427" t="e">
        <f>Y1181+365</f>
        <v>#VALUE!</v>
      </c>
      <c r="AA1181" s="579"/>
      <c r="AB1181" s="216">
        <v>1.5</v>
      </c>
      <c r="AC1181" s="585"/>
      <c r="AD1181" s="586"/>
      <c r="AE1181" s="587"/>
      <c r="AF1181" s="597"/>
      <c r="AG1181" s="597"/>
      <c r="AJ1181" s="156" t="str">
        <f>CONCATENATE(U1181,AK1181,V1181)</f>
        <v>HL2543</v>
      </c>
    </row>
    <row r="1182" spans="1:36" s="156" customFormat="1" ht="11.25" customHeight="1" thickBot="1" x14ac:dyDescent="0.25">
      <c r="A1182" s="1115">
        <v>1</v>
      </c>
      <c r="B1182" s="998"/>
      <c r="C1182" s="579" t="s">
        <v>50</v>
      </c>
      <c r="D1182" s="898" t="s">
        <v>1577</v>
      </c>
      <c r="E1182" s="580">
        <v>1</v>
      </c>
      <c r="F1182" s="582" t="s">
        <v>186</v>
      </c>
      <c r="G1182" s="216"/>
      <c r="H1182" s="581">
        <v>44</v>
      </c>
      <c r="I1182" s="579" t="s">
        <v>1659</v>
      </c>
      <c r="J1182" s="1170">
        <f>I1182/9.81</f>
        <v>137.61467889908255</v>
      </c>
      <c r="K1182" s="582" t="s">
        <v>1758</v>
      </c>
      <c r="L1182" s="582"/>
      <c r="M1182" s="216"/>
      <c r="N1182" s="579"/>
      <c r="O1182" s="584"/>
      <c r="P1182" s="584"/>
      <c r="Q1182" s="584"/>
      <c r="R1182" s="579"/>
      <c r="S1182" s="216">
        <v>7.1</v>
      </c>
      <c r="T1182" s="582" t="s">
        <v>43</v>
      </c>
      <c r="U1182" s="579" t="s">
        <v>44</v>
      </c>
      <c r="V1182" s="579" t="s">
        <v>1810</v>
      </c>
      <c r="W1182" s="1145" t="s">
        <v>1760</v>
      </c>
      <c r="X1182" s="896" t="s">
        <v>1577</v>
      </c>
      <c r="Y1182" s="429" t="s">
        <v>47</v>
      </c>
      <c r="Z1182" s="427" t="e">
        <f>Y1182+365</f>
        <v>#VALUE!</v>
      </c>
      <c r="AA1182" s="579"/>
      <c r="AB1182" s="216">
        <v>1.5</v>
      </c>
      <c r="AC1182" s="585"/>
      <c r="AD1182" s="586"/>
      <c r="AE1182" s="587"/>
      <c r="AF1182" s="597"/>
      <c r="AG1182" s="597"/>
      <c r="AJ1182" s="156" t="str">
        <f>CONCATENATE(U1182,AK1182,V1182)</f>
        <v>HL2544</v>
      </c>
    </row>
    <row r="1183" spans="1:36" s="156" customFormat="1" ht="11.25" customHeight="1" thickBot="1" x14ac:dyDescent="0.25">
      <c r="A1183" s="1115">
        <v>1</v>
      </c>
      <c r="B1183" s="998"/>
      <c r="C1183" s="579" t="s">
        <v>50</v>
      </c>
      <c r="D1183" s="898" t="s">
        <v>1577</v>
      </c>
      <c r="E1183" s="580">
        <v>2</v>
      </c>
      <c r="F1183" s="582" t="s">
        <v>186</v>
      </c>
      <c r="G1183" s="216"/>
      <c r="H1183" s="581">
        <v>44</v>
      </c>
      <c r="I1183" s="579" t="s">
        <v>1659</v>
      </c>
      <c r="J1183" s="1170">
        <f>I1183/9.81</f>
        <v>137.61467889908255</v>
      </c>
      <c r="K1183" s="582" t="s">
        <v>1758</v>
      </c>
      <c r="L1183" s="582"/>
      <c r="M1183" s="216"/>
      <c r="N1183" s="579"/>
      <c r="O1183" s="584"/>
      <c r="P1183" s="584"/>
      <c r="Q1183" s="584"/>
      <c r="R1183" s="579"/>
      <c r="S1183" s="216">
        <v>7.1</v>
      </c>
      <c r="T1183" s="582" t="s">
        <v>43</v>
      </c>
      <c r="U1183" s="579" t="s">
        <v>44</v>
      </c>
      <c r="V1183" s="579" t="s">
        <v>1811</v>
      </c>
      <c r="W1183" s="1145" t="s">
        <v>1760</v>
      </c>
      <c r="X1183" s="896" t="s">
        <v>1577</v>
      </c>
      <c r="Y1183" s="429" t="s">
        <v>47</v>
      </c>
      <c r="Z1183" s="427" t="e">
        <f>Y1183+365</f>
        <v>#VALUE!</v>
      </c>
      <c r="AA1183" s="579"/>
      <c r="AB1183" s="216">
        <v>1.5</v>
      </c>
      <c r="AC1183" s="585"/>
      <c r="AD1183" s="586"/>
      <c r="AE1183" s="587"/>
      <c r="AF1183" s="597"/>
      <c r="AG1183" s="597"/>
      <c r="AJ1183" s="156" t="str">
        <f>CONCATENATE(U1183,AK1183,V1183)</f>
        <v>HL2543 + 2544</v>
      </c>
    </row>
    <row r="1184" spans="1:36" ht="11.25" customHeight="1" thickBot="1" x14ac:dyDescent="0.25">
      <c r="A1184" s="1129"/>
      <c r="B1184" s="995"/>
      <c r="C1184" s="320"/>
      <c r="D1184" s="905"/>
      <c r="E1184" s="324"/>
      <c r="F1184" s="241"/>
      <c r="G1184" s="246"/>
      <c r="H1184" s="245"/>
      <c r="I1184" s="238"/>
      <c r="J1184" s="242"/>
      <c r="K1184" s="241"/>
      <c r="L1184" s="241"/>
      <c r="M1184" s="246"/>
      <c r="N1184" s="238"/>
      <c r="O1184" s="248"/>
      <c r="P1184" s="248"/>
      <c r="Q1184" s="248"/>
      <c r="R1184" s="238"/>
      <c r="S1184" s="246"/>
      <c r="T1184" s="241"/>
      <c r="U1184" s="238"/>
      <c r="V1184" s="238"/>
      <c r="W1184" s="238"/>
      <c r="X1184" s="895"/>
      <c r="Y1184" s="415"/>
      <c r="Z1184" s="416" t="s">
        <v>38</v>
      </c>
      <c r="AA1184" s="238"/>
      <c r="AB1184" s="246"/>
      <c r="AC1184" s="316"/>
      <c r="AD1184" s="251"/>
      <c r="AE1184" s="252"/>
      <c r="AF1184" s="254"/>
      <c r="AG1184" s="254"/>
    </row>
    <row r="1185" spans="1:36" ht="10.5" customHeight="1" thickBot="1" x14ac:dyDescent="0.25">
      <c r="A1185" s="1129">
        <v>1</v>
      </c>
      <c r="B1185" s="1128" t="s">
        <v>1171</v>
      </c>
      <c r="C1185" s="238"/>
      <c r="D1185" s="904" t="s">
        <v>1812</v>
      </c>
      <c r="E1185" s="245">
        <v>1</v>
      </c>
      <c r="F1185" s="523" t="s">
        <v>416</v>
      </c>
      <c r="G1185" s="246">
        <v>15</v>
      </c>
      <c r="H1185" s="245" t="s">
        <v>1813</v>
      </c>
      <c r="I1185" s="241" t="s">
        <v>1814</v>
      </c>
      <c r="J1185" s="247">
        <f t="shared" ref="J1185:J1188" si="339">I1185/9.81</f>
        <v>430.9887869520897</v>
      </c>
      <c r="K1185" s="241"/>
      <c r="L1185" s="241"/>
      <c r="M1185" s="246"/>
      <c r="N1185" s="238"/>
      <c r="O1185" s="248"/>
      <c r="P1185" s="248"/>
      <c r="Q1185" s="248"/>
      <c r="R1185" s="238"/>
      <c r="S1185" s="246">
        <v>14.939</v>
      </c>
      <c r="T1185" s="241" t="s">
        <v>326</v>
      </c>
      <c r="U1185" s="238"/>
      <c r="V1185" s="238" t="s">
        <v>1815</v>
      </c>
      <c r="W1185" s="238" t="s">
        <v>1815</v>
      </c>
      <c r="X1185" s="500"/>
      <c r="Y1185" s="415">
        <v>43739</v>
      </c>
      <c r="Z1185" s="417">
        <f t="shared" ref="Z1185:Z1190" si="340">Y1185+366</f>
        <v>44105</v>
      </c>
      <c r="AA1185" s="238"/>
      <c r="AB1185" s="246"/>
      <c r="AC1185" s="250">
        <v>78</v>
      </c>
      <c r="AD1185" s="251"/>
      <c r="AE1185" s="252"/>
      <c r="AF1185" s="249"/>
      <c r="AG1185" s="254"/>
    </row>
    <row r="1186" spans="1:36" ht="10.5" customHeight="1" thickBot="1" x14ac:dyDescent="0.25">
      <c r="A1186" s="1129">
        <v>1</v>
      </c>
      <c r="B1186" s="1128" t="s">
        <v>1171</v>
      </c>
      <c r="C1186" s="238"/>
      <c r="D1186" s="904" t="s">
        <v>1812</v>
      </c>
      <c r="E1186" s="245">
        <v>1</v>
      </c>
      <c r="F1186" s="523" t="s">
        <v>416</v>
      </c>
      <c r="G1186" s="246">
        <v>15</v>
      </c>
      <c r="H1186" s="245" t="s">
        <v>1813</v>
      </c>
      <c r="I1186" s="241" t="s">
        <v>1814</v>
      </c>
      <c r="J1186" s="247">
        <f t="shared" si="339"/>
        <v>430.9887869520897</v>
      </c>
      <c r="K1186" s="241"/>
      <c r="L1186" s="241"/>
      <c r="M1186" s="246"/>
      <c r="N1186" s="238"/>
      <c r="O1186" s="248"/>
      <c r="P1186" s="248"/>
      <c r="Q1186" s="248"/>
      <c r="R1186" s="238"/>
      <c r="S1186" s="246">
        <v>14.944000000000001</v>
      </c>
      <c r="T1186" s="241" t="s">
        <v>326</v>
      </c>
      <c r="U1186" s="238"/>
      <c r="V1186" s="238" t="s">
        <v>1816</v>
      </c>
      <c r="W1186" s="238" t="s">
        <v>1816</v>
      </c>
      <c r="X1186" s="500"/>
      <c r="Y1186" s="415">
        <v>43739</v>
      </c>
      <c r="Z1186" s="417">
        <f t="shared" si="340"/>
        <v>44105</v>
      </c>
      <c r="AA1186" s="238"/>
      <c r="AB1186" s="246"/>
      <c r="AC1186" s="250">
        <v>78</v>
      </c>
      <c r="AD1186" s="251"/>
      <c r="AE1186" s="252"/>
      <c r="AF1186" s="249"/>
      <c r="AG1186" s="254"/>
    </row>
    <row r="1187" spans="1:36" ht="10.5" customHeight="1" thickBot="1" x14ac:dyDescent="0.25">
      <c r="A1187" s="1129">
        <v>1</v>
      </c>
      <c r="B1187" s="1128" t="s">
        <v>1171</v>
      </c>
      <c r="C1187" s="238"/>
      <c r="D1187" s="904" t="s">
        <v>1812</v>
      </c>
      <c r="E1187" s="245">
        <v>1</v>
      </c>
      <c r="F1187" s="523" t="s">
        <v>416</v>
      </c>
      <c r="G1187" s="246">
        <v>15</v>
      </c>
      <c r="H1187" s="245" t="s">
        <v>1813</v>
      </c>
      <c r="I1187" s="241" t="s">
        <v>1814</v>
      </c>
      <c r="J1187" s="247">
        <f t="shared" si="339"/>
        <v>430.9887869520897</v>
      </c>
      <c r="K1187" s="241"/>
      <c r="L1187" s="241"/>
      <c r="M1187" s="246"/>
      <c r="N1187" s="238"/>
      <c r="O1187" s="248"/>
      <c r="P1187" s="248"/>
      <c r="Q1187" s="248"/>
      <c r="R1187" s="238"/>
      <c r="S1187" s="246">
        <v>14.961</v>
      </c>
      <c r="T1187" s="241" t="s">
        <v>326</v>
      </c>
      <c r="U1187" s="238"/>
      <c r="V1187" s="238" t="s">
        <v>1817</v>
      </c>
      <c r="W1187" s="238" t="s">
        <v>1817</v>
      </c>
      <c r="X1187" s="500"/>
      <c r="Y1187" s="415">
        <v>43739</v>
      </c>
      <c r="Z1187" s="417">
        <f t="shared" si="340"/>
        <v>44105</v>
      </c>
      <c r="AA1187" s="238"/>
      <c r="AB1187" s="246"/>
      <c r="AC1187" s="250">
        <v>78</v>
      </c>
      <c r="AD1187" s="251"/>
      <c r="AE1187" s="252"/>
      <c r="AF1187" s="249"/>
      <c r="AG1187" s="254"/>
    </row>
    <row r="1188" spans="1:36" ht="10.5" customHeight="1" thickBot="1" x14ac:dyDescent="0.25">
      <c r="A1188" s="1129">
        <v>1</v>
      </c>
      <c r="B1188" s="1128" t="s">
        <v>1171</v>
      </c>
      <c r="C1188" s="238"/>
      <c r="D1188" s="904" t="s">
        <v>1812</v>
      </c>
      <c r="E1188" s="245">
        <v>1</v>
      </c>
      <c r="F1188" s="523" t="s">
        <v>416</v>
      </c>
      <c r="G1188" s="246">
        <v>15</v>
      </c>
      <c r="H1188" s="245" t="s">
        <v>1813</v>
      </c>
      <c r="I1188" s="241" t="s">
        <v>1814</v>
      </c>
      <c r="J1188" s="247">
        <f t="shared" si="339"/>
        <v>430.9887869520897</v>
      </c>
      <c r="K1188" s="241"/>
      <c r="L1188" s="241"/>
      <c r="M1188" s="246"/>
      <c r="N1188" s="238"/>
      <c r="O1188" s="248"/>
      <c r="P1188" s="248"/>
      <c r="Q1188" s="248"/>
      <c r="R1188" s="238"/>
      <c r="S1188" s="246">
        <v>14.97</v>
      </c>
      <c r="T1188" s="241" t="s">
        <v>326</v>
      </c>
      <c r="U1188" s="238"/>
      <c r="V1188" s="238" t="s">
        <v>1818</v>
      </c>
      <c r="W1188" s="238" t="s">
        <v>1818</v>
      </c>
      <c r="X1188" s="500"/>
      <c r="Y1188" s="415">
        <v>43739</v>
      </c>
      <c r="Z1188" s="417">
        <f t="shared" si="340"/>
        <v>44105</v>
      </c>
      <c r="AA1188" s="238"/>
      <c r="AB1188" s="246"/>
      <c r="AC1188" s="250">
        <v>78</v>
      </c>
      <c r="AD1188" s="251"/>
      <c r="AE1188" s="252"/>
      <c r="AF1188" s="249"/>
      <c r="AG1188" s="254"/>
    </row>
    <row r="1189" spans="1:36" ht="10.5" customHeight="1" thickBot="1" x14ac:dyDescent="0.25">
      <c r="A1189" s="1129">
        <v>1</v>
      </c>
      <c r="B1189" s="1128" t="s">
        <v>1171</v>
      </c>
      <c r="C1189" s="238"/>
      <c r="D1189" s="904" t="s">
        <v>1812</v>
      </c>
      <c r="E1189" s="245">
        <v>1</v>
      </c>
      <c r="F1189" s="523" t="s">
        <v>416</v>
      </c>
      <c r="G1189" s="246">
        <v>15</v>
      </c>
      <c r="H1189" s="245" t="s">
        <v>1813</v>
      </c>
      <c r="I1189" s="241" t="s">
        <v>1814</v>
      </c>
      <c r="J1189" s="247">
        <f t="shared" ref="J1189" si="341">I1189/9.81</f>
        <v>430.9887869520897</v>
      </c>
      <c r="K1189" s="241"/>
      <c r="L1189" s="241"/>
      <c r="M1189" s="246"/>
      <c r="N1189" s="238"/>
      <c r="O1189" s="248"/>
      <c r="P1189" s="248"/>
      <c r="Q1189" s="248"/>
      <c r="R1189" s="238"/>
      <c r="S1189" s="246">
        <v>14.957000000000001</v>
      </c>
      <c r="T1189" s="241" t="s">
        <v>326</v>
      </c>
      <c r="U1189" s="238"/>
      <c r="V1189" s="238" t="s">
        <v>1819</v>
      </c>
      <c r="W1189" s="238" t="s">
        <v>1819</v>
      </c>
      <c r="X1189" s="500"/>
      <c r="Y1189" s="415">
        <v>43739</v>
      </c>
      <c r="Z1189" s="417">
        <f t="shared" si="340"/>
        <v>44105</v>
      </c>
      <c r="AA1189" s="238"/>
      <c r="AB1189" s="246"/>
      <c r="AC1189" s="250">
        <v>78</v>
      </c>
      <c r="AD1189" s="251"/>
      <c r="AE1189" s="252"/>
      <c r="AF1189" s="249"/>
      <c r="AG1189" s="254"/>
    </row>
    <row r="1190" spans="1:36" ht="10.5" thickBot="1" x14ac:dyDescent="0.25">
      <c r="A1190" s="1129">
        <v>1</v>
      </c>
      <c r="B1190" s="1128" t="s">
        <v>1171</v>
      </c>
      <c r="C1190" s="239" t="s">
        <v>50</v>
      </c>
      <c r="D1190" s="892" t="s">
        <v>1812</v>
      </c>
      <c r="E1190" s="256">
        <v>5</v>
      </c>
      <c r="F1190" s="524" t="s">
        <v>416</v>
      </c>
      <c r="G1190" s="257">
        <v>15</v>
      </c>
      <c r="H1190" s="258" t="s">
        <v>1813</v>
      </c>
      <c r="I1190" s="240" t="s">
        <v>1814</v>
      </c>
      <c r="J1190" s="489">
        <f>I1190/9.81</f>
        <v>430.9887869520897</v>
      </c>
      <c r="K1190" s="240" t="s">
        <v>1820</v>
      </c>
      <c r="L1190" s="240"/>
      <c r="M1190" s="257"/>
      <c r="N1190" s="239"/>
      <c r="O1190" s="259"/>
      <c r="P1190" s="259"/>
      <c r="Q1190" s="259"/>
      <c r="R1190" s="239"/>
      <c r="S1190" s="257">
        <f>(SUM(S1185:S1189))/E1190</f>
        <v>14.9542</v>
      </c>
      <c r="T1190" s="240" t="s">
        <v>326</v>
      </c>
      <c r="U1190" s="239"/>
      <c r="V1190" s="239" t="s">
        <v>1821</v>
      </c>
      <c r="W1190" s="525" t="s">
        <v>1822</v>
      </c>
      <c r="X1190" s="197" t="s">
        <v>246</v>
      </c>
      <c r="Y1190" s="415">
        <v>43739</v>
      </c>
      <c r="Z1190" s="417">
        <f t="shared" si="340"/>
        <v>44105</v>
      </c>
      <c r="AA1190" s="239"/>
      <c r="AB1190" s="257">
        <v>0.6</v>
      </c>
      <c r="AC1190" s="260">
        <v>78</v>
      </c>
      <c r="AD1190" s="261"/>
      <c r="AE1190" s="262"/>
      <c r="AF1190" s="258" t="s">
        <v>1823</v>
      </c>
      <c r="AG1190" s="258"/>
      <c r="AJ1190" s="255" t="str">
        <f t="shared" ref="AJ1190" si="342">CONCATENATE(U1190,AK1190,V1190)</f>
        <v>SLBSS3-3/1-5</v>
      </c>
    </row>
    <row r="1191" spans="1:36" ht="11.25" customHeight="1" thickBot="1" x14ac:dyDescent="0.25">
      <c r="A1191" s="1129"/>
      <c r="B1191" s="1005"/>
      <c r="C1191" s="320"/>
      <c r="D1191" s="905"/>
      <c r="E1191" s="324"/>
      <c r="F1191" s="241"/>
      <c r="G1191" s="246"/>
      <c r="H1191" s="245"/>
      <c r="I1191" s="238"/>
      <c r="J1191" s="242"/>
      <c r="K1191" s="241"/>
      <c r="L1191" s="241"/>
      <c r="M1191" s="246"/>
      <c r="N1191" s="238"/>
      <c r="O1191" s="248"/>
      <c r="P1191" s="248"/>
      <c r="Q1191" s="248"/>
      <c r="R1191" s="238"/>
      <c r="S1191" s="246"/>
      <c r="T1191" s="241"/>
      <c r="U1191" s="238"/>
      <c r="V1191" s="238"/>
      <c r="W1191" s="238"/>
      <c r="X1191" s="498"/>
      <c r="Y1191" s="415"/>
      <c r="Z1191" s="416" t="s">
        <v>38</v>
      </c>
      <c r="AA1191" s="238"/>
      <c r="AB1191" s="246"/>
      <c r="AC1191" s="316"/>
      <c r="AD1191" s="251"/>
      <c r="AE1191" s="252"/>
      <c r="AF1191" s="254"/>
      <c r="AG1191" s="254"/>
    </row>
    <row r="1192" spans="1:36" ht="11.25" customHeight="1" thickBot="1" x14ac:dyDescent="0.25">
      <c r="A1192" s="1115">
        <v>1</v>
      </c>
      <c r="B1192" s="1044">
        <v>300111</v>
      </c>
      <c r="C1192" s="238"/>
      <c r="D1192" s="904" t="s">
        <v>1824</v>
      </c>
      <c r="E1192" s="245">
        <v>1</v>
      </c>
      <c r="F1192" s="523" t="s">
        <v>416</v>
      </c>
      <c r="G1192" s="246">
        <v>12</v>
      </c>
      <c r="H1192" s="245" t="s">
        <v>1825</v>
      </c>
      <c r="I1192" s="241" t="s">
        <v>1826</v>
      </c>
      <c r="J1192" s="247">
        <f t="shared" ref="J1192" si="343">I1192/9.81</f>
        <v>718.04281345565744</v>
      </c>
      <c r="K1192" s="241"/>
      <c r="L1192" s="241"/>
      <c r="M1192" s="246"/>
      <c r="N1192" s="238"/>
      <c r="O1192" s="248"/>
      <c r="P1192" s="248"/>
      <c r="Q1192" s="248"/>
      <c r="R1192" s="238"/>
      <c r="S1192" s="246">
        <v>11.987</v>
      </c>
      <c r="T1192" s="241" t="s">
        <v>326</v>
      </c>
      <c r="U1192" s="238"/>
      <c r="V1192" s="238" t="s">
        <v>1827</v>
      </c>
      <c r="W1192" s="238"/>
      <c r="X1192" s="500"/>
      <c r="Y1192" s="415">
        <v>43739</v>
      </c>
      <c r="Z1192" s="417">
        <f t="shared" ref="Z1192" si="344">Y1192+366</f>
        <v>44105</v>
      </c>
      <c r="AA1192" s="238"/>
      <c r="AB1192" s="246"/>
      <c r="AC1192" s="250">
        <v>97</v>
      </c>
      <c r="AD1192" s="251"/>
      <c r="AE1192" s="252"/>
      <c r="AF1192" s="249"/>
      <c r="AG1192" s="254"/>
    </row>
    <row r="1193" spans="1:36" ht="11.25" customHeight="1" thickBot="1" x14ac:dyDescent="0.25">
      <c r="A1193" s="1115">
        <v>1</v>
      </c>
      <c r="B1193" s="1044">
        <v>300111</v>
      </c>
      <c r="C1193" s="238"/>
      <c r="D1193" s="904" t="s">
        <v>1824</v>
      </c>
      <c r="E1193" s="245">
        <v>1</v>
      </c>
      <c r="F1193" s="523" t="s">
        <v>416</v>
      </c>
      <c r="G1193" s="246">
        <v>12</v>
      </c>
      <c r="H1193" s="245" t="s">
        <v>1825</v>
      </c>
      <c r="I1193" s="241" t="s">
        <v>1826</v>
      </c>
      <c r="J1193" s="247">
        <f t="shared" ref="J1193" si="345">I1193/9.81</f>
        <v>718.04281345565744</v>
      </c>
      <c r="K1193" s="241"/>
      <c r="L1193" s="241"/>
      <c r="M1193" s="246"/>
      <c r="N1193" s="238"/>
      <c r="O1193" s="248"/>
      <c r="P1193" s="248"/>
      <c r="Q1193" s="248"/>
      <c r="R1193" s="238"/>
      <c r="S1193" s="246">
        <v>11.975</v>
      </c>
      <c r="T1193" s="241" t="s">
        <v>326</v>
      </c>
      <c r="U1193" s="238"/>
      <c r="V1193" s="238" t="s">
        <v>1828</v>
      </c>
      <c r="W1193" s="238"/>
      <c r="X1193" s="500"/>
      <c r="Y1193" s="415">
        <v>43739</v>
      </c>
      <c r="Z1193" s="417">
        <f t="shared" ref="Z1193" si="346">Y1193+366</f>
        <v>44105</v>
      </c>
      <c r="AA1193" s="238"/>
      <c r="AB1193" s="246"/>
      <c r="AC1193" s="250">
        <v>97</v>
      </c>
      <c r="AD1193" s="251"/>
      <c r="AE1193" s="252"/>
      <c r="AF1193" s="249"/>
      <c r="AG1193" s="254"/>
    </row>
    <row r="1194" spans="1:36" ht="10.5" thickBot="1" x14ac:dyDescent="0.25">
      <c r="A1194" s="1115">
        <v>1</v>
      </c>
      <c r="B1194" s="1044">
        <v>300111</v>
      </c>
      <c r="C1194" s="239" t="s">
        <v>50</v>
      </c>
      <c r="D1194" s="892" t="s">
        <v>1824</v>
      </c>
      <c r="E1194" s="256">
        <v>2</v>
      </c>
      <c r="F1194" s="524" t="s">
        <v>416</v>
      </c>
      <c r="G1194" s="257">
        <v>12</v>
      </c>
      <c r="H1194" s="258" t="s">
        <v>1825</v>
      </c>
      <c r="I1194" s="240" t="s">
        <v>1826</v>
      </c>
      <c r="J1194" s="489">
        <f>I1194/9.81</f>
        <v>718.04281345565744</v>
      </c>
      <c r="K1194" s="240" t="s">
        <v>1820</v>
      </c>
      <c r="L1194" s="240"/>
      <c r="M1194" s="257"/>
      <c r="N1194" s="239"/>
      <c r="O1194" s="259"/>
      <c r="P1194" s="259"/>
      <c r="Q1194" s="259"/>
      <c r="R1194" s="239"/>
      <c r="S1194" s="257">
        <f>(SUM(S1192:S1193))/E1194</f>
        <v>11.981</v>
      </c>
      <c r="T1194" s="240" t="s">
        <v>326</v>
      </c>
      <c r="U1194" s="239"/>
      <c r="V1194" s="239" t="s">
        <v>1829</v>
      </c>
      <c r="W1194" s="525" t="s">
        <v>1830</v>
      </c>
      <c r="X1194" s="197" t="s">
        <v>246</v>
      </c>
      <c r="Y1194" s="415">
        <v>43739</v>
      </c>
      <c r="Z1194" s="417">
        <f>Y1194+366</f>
        <v>44105</v>
      </c>
      <c r="AA1194" s="239"/>
      <c r="AB1194" s="257">
        <v>1.5</v>
      </c>
      <c r="AC1194" s="260">
        <v>97</v>
      </c>
      <c r="AD1194" s="261"/>
      <c r="AE1194" s="262"/>
      <c r="AF1194" s="258" t="s">
        <v>1831</v>
      </c>
      <c r="AG1194" s="258"/>
      <c r="AJ1194" s="255" t="str">
        <f t="shared" ref="AJ1194" si="347">CONCATENATE(U1194,AK1194,V1194)</f>
        <v>SLBSS3-1/1-2</v>
      </c>
    </row>
    <row r="1195" spans="1:36" ht="10.5" thickBot="1" x14ac:dyDescent="0.25">
      <c r="A1195" s="1129"/>
      <c r="B1195" s="1055"/>
      <c r="C1195" s="238"/>
      <c r="D1195" s="905"/>
      <c r="E1195" s="324"/>
      <c r="F1195" s="523"/>
      <c r="G1195" s="246"/>
      <c r="H1195" s="245"/>
      <c r="I1195" s="241"/>
      <c r="J1195" s="247"/>
      <c r="K1195" s="241"/>
      <c r="L1195" s="241"/>
      <c r="M1195" s="246"/>
      <c r="N1195" s="238"/>
      <c r="O1195" s="248"/>
      <c r="P1195" s="248"/>
      <c r="Q1195" s="248"/>
      <c r="R1195" s="238"/>
      <c r="S1195" s="246"/>
      <c r="T1195" s="241"/>
      <c r="U1195" s="238"/>
      <c r="V1195" s="238"/>
      <c r="W1195" s="590"/>
      <c r="X1195" s="500"/>
      <c r="Y1195" s="415"/>
      <c r="Z1195" s="417" t="s">
        <v>38</v>
      </c>
      <c r="AA1195" s="238"/>
      <c r="AB1195" s="246"/>
      <c r="AC1195" s="250"/>
      <c r="AD1195" s="251"/>
      <c r="AE1195" s="252"/>
      <c r="AF1195" s="245"/>
      <c r="AG1195" s="245"/>
    </row>
    <row r="1196" spans="1:36" ht="10.5" customHeight="1" thickBot="1" x14ac:dyDescent="0.25">
      <c r="A1196" s="1129">
        <v>1</v>
      </c>
      <c r="B1196" s="1113">
        <v>313487</v>
      </c>
      <c r="C1196" s="238"/>
      <c r="D1196" s="904" t="s">
        <v>1832</v>
      </c>
      <c r="E1196" s="245">
        <v>1</v>
      </c>
      <c r="F1196" s="523" t="s">
        <v>416</v>
      </c>
      <c r="G1196" s="246">
        <v>5.4279999999999999</v>
      </c>
      <c r="H1196" s="245" t="s">
        <v>1813</v>
      </c>
      <c r="I1196" s="241" t="s">
        <v>1814</v>
      </c>
      <c r="J1196" s="247">
        <f t="shared" ref="J1196:J1199" si="348">I1196/9.81</f>
        <v>430.9887869520897</v>
      </c>
      <c r="K1196" s="241"/>
      <c r="L1196" s="241"/>
      <c r="M1196" s="246"/>
      <c r="N1196" s="238"/>
      <c r="O1196" s="248"/>
      <c r="P1196" s="248"/>
      <c r="Q1196" s="248"/>
      <c r="R1196" s="238"/>
      <c r="S1196" s="246">
        <v>5.4279999999999999</v>
      </c>
      <c r="T1196" s="241" t="s">
        <v>326</v>
      </c>
      <c r="U1196" s="238"/>
      <c r="V1196" s="238" t="s">
        <v>1816</v>
      </c>
      <c r="W1196" s="238" t="s">
        <v>1816</v>
      </c>
      <c r="X1196" s="500"/>
      <c r="Y1196" s="415">
        <v>43739</v>
      </c>
      <c r="Z1196" s="417">
        <f t="shared" ref="Z1196:Z1200" si="349">Y1196+366</f>
        <v>44105</v>
      </c>
      <c r="AA1196" s="238"/>
      <c r="AB1196" s="246"/>
      <c r="AC1196" s="250">
        <v>42</v>
      </c>
      <c r="AD1196" s="251"/>
      <c r="AE1196" s="252"/>
      <c r="AF1196" s="249"/>
      <c r="AG1196" s="254"/>
    </row>
    <row r="1197" spans="1:36" ht="11.5" customHeight="1" thickBot="1" x14ac:dyDescent="0.25">
      <c r="A1197" s="1129">
        <v>1</v>
      </c>
      <c r="B1197" s="1113">
        <v>313487</v>
      </c>
      <c r="C1197" s="238"/>
      <c r="D1197" s="904" t="s">
        <v>1832</v>
      </c>
      <c r="E1197" s="245">
        <v>1</v>
      </c>
      <c r="F1197" s="523" t="s">
        <v>416</v>
      </c>
      <c r="G1197" s="246">
        <v>5.4279999999999999</v>
      </c>
      <c r="H1197" s="245" t="s">
        <v>1813</v>
      </c>
      <c r="I1197" s="241" t="s">
        <v>1814</v>
      </c>
      <c r="J1197" s="247">
        <f t="shared" si="348"/>
        <v>430.9887869520897</v>
      </c>
      <c r="K1197" s="241"/>
      <c r="L1197" s="241"/>
      <c r="M1197" s="246"/>
      <c r="N1197" s="238"/>
      <c r="O1197" s="248"/>
      <c r="P1197" s="248"/>
      <c r="Q1197" s="248"/>
      <c r="R1197" s="238"/>
      <c r="S1197" s="246">
        <v>5.4279999999999999</v>
      </c>
      <c r="T1197" s="241" t="s">
        <v>326</v>
      </c>
      <c r="U1197" s="238"/>
      <c r="V1197" s="238" t="s">
        <v>1817</v>
      </c>
      <c r="W1197" s="238" t="s">
        <v>1817</v>
      </c>
      <c r="X1197" s="500"/>
      <c r="Y1197" s="415">
        <v>43739</v>
      </c>
      <c r="Z1197" s="417">
        <f t="shared" si="349"/>
        <v>44105</v>
      </c>
      <c r="AA1197" s="238"/>
      <c r="AB1197" s="246"/>
      <c r="AC1197" s="250">
        <v>42</v>
      </c>
      <c r="AD1197" s="251"/>
      <c r="AE1197" s="252"/>
      <c r="AF1197" s="249"/>
      <c r="AG1197" s="254"/>
    </row>
    <row r="1198" spans="1:36" ht="10.5" customHeight="1" thickBot="1" x14ac:dyDescent="0.25">
      <c r="A1198" s="1129">
        <v>1</v>
      </c>
      <c r="B1198" s="1113">
        <v>313487</v>
      </c>
      <c r="C1198" s="238"/>
      <c r="D1198" s="904" t="s">
        <v>1832</v>
      </c>
      <c r="E1198" s="245">
        <v>1</v>
      </c>
      <c r="F1198" s="523" t="s">
        <v>416</v>
      </c>
      <c r="G1198" s="246">
        <v>5.4240000000000004</v>
      </c>
      <c r="H1198" s="245" t="s">
        <v>1813</v>
      </c>
      <c r="I1198" s="241" t="s">
        <v>1814</v>
      </c>
      <c r="J1198" s="247">
        <f t="shared" si="348"/>
        <v>430.9887869520897</v>
      </c>
      <c r="K1198" s="241"/>
      <c r="L1198" s="241"/>
      <c r="M1198" s="246"/>
      <c r="N1198" s="238"/>
      <c r="O1198" s="248"/>
      <c r="P1198" s="248"/>
      <c r="Q1198" s="248"/>
      <c r="R1198" s="238"/>
      <c r="S1198" s="246">
        <v>5.4240000000000004</v>
      </c>
      <c r="T1198" s="241" t="s">
        <v>326</v>
      </c>
      <c r="U1198" s="238"/>
      <c r="V1198" s="238" t="s">
        <v>1818</v>
      </c>
      <c r="W1198" s="238" t="s">
        <v>1818</v>
      </c>
      <c r="X1198" s="500"/>
      <c r="Y1198" s="415">
        <v>43739</v>
      </c>
      <c r="Z1198" s="417">
        <f t="shared" si="349"/>
        <v>44105</v>
      </c>
      <c r="AA1198" s="238"/>
      <c r="AB1198" s="246"/>
      <c r="AC1198" s="250">
        <v>42</v>
      </c>
      <c r="AD1198" s="251"/>
      <c r="AE1198" s="252"/>
      <c r="AF1198" s="249"/>
      <c r="AG1198" s="254"/>
    </row>
    <row r="1199" spans="1:36" ht="10.5" customHeight="1" thickBot="1" x14ac:dyDescent="0.25">
      <c r="A1199" s="1129">
        <v>1</v>
      </c>
      <c r="B1199" s="1113">
        <v>313487</v>
      </c>
      <c r="C1199" s="238"/>
      <c r="D1199" s="904" t="s">
        <v>1832</v>
      </c>
      <c r="E1199" s="245">
        <v>1</v>
      </c>
      <c r="F1199" s="523" t="s">
        <v>416</v>
      </c>
      <c r="G1199" s="246">
        <v>5.4210000000000003</v>
      </c>
      <c r="H1199" s="245" t="s">
        <v>1813</v>
      </c>
      <c r="I1199" s="241" t="s">
        <v>1814</v>
      </c>
      <c r="J1199" s="247">
        <f t="shared" si="348"/>
        <v>430.9887869520897</v>
      </c>
      <c r="K1199" s="241"/>
      <c r="L1199" s="241"/>
      <c r="M1199" s="246"/>
      <c r="N1199" s="238"/>
      <c r="O1199" s="248"/>
      <c r="P1199" s="248"/>
      <c r="Q1199" s="248"/>
      <c r="R1199" s="238"/>
      <c r="S1199" s="246">
        <v>5.4210000000000003</v>
      </c>
      <c r="T1199" s="241" t="s">
        <v>326</v>
      </c>
      <c r="U1199" s="238"/>
      <c r="V1199" s="238" t="s">
        <v>1819</v>
      </c>
      <c r="W1199" s="238" t="s">
        <v>1819</v>
      </c>
      <c r="X1199" s="500"/>
      <c r="Y1199" s="415">
        <v>43739</v>
      </c>
      <c r="Z1199" s="417">
        <f t="shared" si="349"/>
        <v>44105</v>
      </c>
      <c r="AA1199" s="238"/>
      <c r="AB1199" s="246"/>
      <c r="AC1199" s="250">
        <v>42</v>
      </c>
      <c r="AD1199" s="251"/>
      <c r="AE1199" s="252"/>
      <c r="AF1199" s="249"/>
      <c r="AG1199" s="254"/>
    </row>
    <row r="1200" spans="1:36" ht="10.5" thickBot="1" x14ac:dyDescent="0.25">
      <c r="A1200" s="1129">
        <v>1</v>
      </c>
      <c r="B1200" s="1113">
        <v>313487</v>
      </c>
      <c r="C1200" s="239" t="s">
        <v>50</v>
      </c>
      <c r="D1200" s="892" t="s">
        <v>1832</v>
      </c>
      <c r="E1200" s="256">
        <v>4</v>
      </c>
      <c r="F1200" s="524" t="s">
        <v>416</v>
      </c>
      <c r="G1200" s="257">
        <f>(SUM(G1195:G1199))/E1200</f>
        <v>5.4252500000000001</v>
      </c>
      <c r="H1200" s="258" t="s">
        <v>1813</v>
      </c>
      <c r="I1200" s="240" t="s">
        <v>1814</v>
      </c>
      <c r="J1200" s="489">
        <f>I1200/9.81</f>
        <v>430.9887869520897</v>
      </c>
      <c r="K1200" s="240" t="s">
        <v>1820</v>
      </c>
      <c r="L1200" s="240"/>
      <c r="M1200" s="257"/>
      <c r="N1200" s="239"/>
      <c r="O1200" s="259"/>
      <c r="P1200" s="259"/>
      <c r="Q1200" s="259"/>
      <c r="R1200" s="239"/>
      <c r="S1200" s="257">
        <f>(SUM(S1195:S1199))/E1200</f>
        <v>5.4252500000000001</v>
      </c>
      <c r="T1200" s="240" t="s">
        <v>326</v>
      </c>
      <c r="U1200" s="239"/>
      <c r="V1200" s="239" t="s">
        <v>1821</v>
      </c>
      <c r="W1200" s="525" t="s">
        <v>1833</v>
      </c>
      <c r="X1200" s="197" t="s">
        <v>246</v>
      </c>
      <c r="Y1200" s="415">
        <v>43739</v>
      </c>
      <c r="Z1200" s="417">
        <f t="shared" si="349"/>
        <v>44105</v>
      </c>
      <c r="AA1200" s="239"/>
      <c r="AB1200" s="257">
        <v>0.6</v>
      </c>
      <c r="AC1200" s="260">
        <v>42</v>
      </c>
      <c r="AD1200" s="261"/>
      <c r="AE1200" s="262"/>
      <c r="AF1200" s="258" t="s">
        <v>1834</v>
      </c>
      <c r="AG1200" s="258"/>
      <c r="AJ1200" s="255" t="str">
        <f t="shared" ref="AJ1200" si="350">CONCATENATE(U1200,AK1200,V1200)</f>
        <v>SLBSS3-3/1-5</v>
      </c>
    </row>
    <row r="1201" spans="1:36" ht="10.5" thickBot="1" x14ac:dyDescent="0.25">
      <c r="A1201" s="1129"/>
      <c r="B1201" s="995"/>
      <c r="C1201" s="238"/>
      <c r="D1201" s="905"/>
      <c r="E1201" s="324"/>
      <c r="F1201" s="523"/>
      <c r="G1201" s="246"/>
      <c r="H1201" s="245"/>
      <c r="I1201" s="241"/>
      <c r="J1201" s="247"/>
      <c r="K1201" s="241"/>
      <c r="L1201" s="241"/>
      <c r="M1201" s="246"/>
      <c r="N1201" s="238"/>
      <c r="O1201" s="248"/>
      <c r="P1201" s="248"/>
      <c r="Q1201" s="248"/>
      <c r="R1201" s="238"/>
      <c r="S1201" s="246"/>
      <c r="T1201" s="241"/>
      <c r="U1201" s="238"/>
      <c r="V1201" s="238"/>
      <c r="W1201" s="590"/>
      <c r="X1201" s="500"/>
      <c r="Y1201" s="415"/>
      <c r="Z1201" s="417" t="s">
        <v>38</v>
      </c>
      <c r="AA1201" s="238"/>
      <c r="AB1201" s="246"/>
      <c r="AC1201" s="250"/>
      <c r="AD1201" s="251"/>
      <c r="AE1201" s="252"/>
      <c r="AF1201" s="245"/>
      <c r="AG1201" s="245"/>
    </row>
    <row r="1202" spans="1:36" s="672" customFormat="1" ht="11.25" customHeight="1" thickBot="1" x14ac:dyDescent="0.35">
      <c r="A1202" s="1129">
        <v>1</v>
      </c>
      <c r="B1202" s="1011"/>
      <c r="C1202" s="658"/>
      <c r="D1202" s="659" t="s">
        <v>1835</v>
      </c>
      <c r="E1202" s="660">
        <v>1</v>
      </c>
      <c r="F1202" s="659" t="s">
        <v>1836</v>
      </c>
      <c r="G1202" s="661">
        <v>7.8</v>
      </c>
      <c r="H1202" s="660">
        <v>42</v>
      </c>
      <c r="I1202" s="659" t="s">
        <v>1740</v>
      </c>
      <c r="J1202" s="662">
        <f t="shared" ref="J1202:J1208" si="351">I1202/9.81</f>
        <v>174.00611620795107</v>
      </c>
      <c r="K1202" s="659" t="s">
        <v>128</v>
      </c>
      <c r="L1202" s="659"/>
      <c r="M1202" s="661"/>
      <c r="N1202" s="658"/>
      <c r="O1202" s="663"/>
      <c r="P1202" s="663"/>
      <c r="Q1202" s="663"/>
      <c r="R1202" s="658"/>
      <c r="S1202" s="661">
        <v>4</v>
      </c>
      <c r="T1202" s="659" t="s">
        <v>277</v>
      </c>
      <c r="U1202" s="658" t="s">
        <v>44</v>
      </c>
      <c r="V1202" s="658" t="s">
        <v>1837</v>
      </c>
      <c r="W1202" s="658"/>
      <c r="X1202" s="664"/>
      <c r="Y1202" s="665">
        <v>44231</v>
      </c>
      <c r="Z1202" s="666">
        <f t="shared" ref="Z1202" si="352">Y1202+365</f>
        <v>44596</v>
      </c>
      <c r="AA1202" s="658"/>
      <c r="AB1202" s="661"/>
      <c r="AC1202" s="667"/>
      <c r="AD1202" s="668"/>
      <c r="AE1202" s="669"/>
      <c r="AF1202" s="670">
        <v>2725250012</v>
      </c>
      <c r="AG1202" s="671"/>
      <c r="AJ1202" s="672" t="str">
        <f t="shared" ref="AJ1202" si="353">CONCATENATE(U1202,AK1202,V1202)</f>
        <v>HL2310</v>
      </c>
    </row>
    <row r="1203" spans="1:36" s="672" customFormat="1" ht="11.25" customHeight="1" thickBot="1" x14ac:dyDescent="0.35">
      <c r="A1203" s="1129">
        <v>1</v>
      </c>
      <c r="B1203" s="1011"/>
      <c r="C1203" s="658"/>
      <c r="D1203" s="659" t="s">
        <v>1835</v>
      </c>
      <c r="E1203" s="660">
        <v>1</v>
      </c>
      <c r="F1203" s="659" t="s">
        <v>1836</v>
      </c>
      <c r="G1203" s="661">
        <v>7.8</v>
      </c>
      <c r="H1203" s="660">
        <v>42</v>
      </c>
      <c r="I1203" s="659" t="s">
        <v>1740</v>
      </c>
      <c r="J1203" s="662">
        <f t="shared" si="351"/>
        <v>174.00611620795107</v>
      </c>
      <c r="K1203" s="659" t="s">
        <v>128</v>
      </c>
      <c r="L1203" s="659"/>
      <c r="M1203" s="661"/>
      <c r="N1203" s="658"/>
      <c r="O1203" s="663"/>
      <c r="P1203" s="663"/>
      <c r="Q1203" s="663"/>
      <c r="R1203" s="658"/>
      <c r="S1203" s="661">
        <v>4</v>
      </c>
      <c r="T1203" s="659" t="s">
        <v>277</v>
      </c>
      <c r="U1203" s="658" t="s">
        <v>44</v>
      </c>
      <c r="V1203" s="658" t="s">
        <v>1838</v>
      </c>
      <c r="W1203" s="658"/>
      <c r="X1203" s="664"/>
      <c r="Y1203" s="665">
        <v>44231</v>
      </c>
      <c r="Z1203" s="666">
        <f t="shared" ref="Z1203:Z1208" si="354">Y1203+365</f>
        <v>44596</v>
      </c>
      <c r="AA1203" s="658"/>
      <c r="AB1203" s="661"/>
      <c r="AC1203" s="667"/>
      <c r="AD1203" s="668"/>
      <c r="AE1203" s="669"/>
      <c r="AF1203" s="670">
        <v>2725250013</v>
      </c>
      <c r="AG1203" s="671"/>
      <c r="AJ1203" s="672" t="str">
        <f t="shared" ref="AJ1203:AJ1208" si="355">CONCATENATE(U1203,AK1203,V1203)</f>
        <v>HL2311</v>
      </c>
    </row>
    <row r="1204" spans="1:36" s="672" customFormat="1" ht="11.25" customHeight="1" thickBot="1" x14ac:dyDescent="0.35">
      <c r="A1204" s="1129">
        <v>1</v>
      </c>
      <c r="B1204" s="1011"/>
      <c r="C1204" s="658"/>
      <c r="D1204" s="659" t="s">
        <v>1835</v>
      </c>
      <c r="E1204" s="660">
        <v>1</v>
      </c>
      <c r="F1204" s="659" t="s">
        <v>1836</v>
      </c>
      <c r="G1204" s="661">
        <v>7.8</v>
      </c>
      <c r="H1204" s="660">
        <v>42</v>
      </c>
      <c r="I1204" s="659" t="s">
        <v>1740</v>
      </c>
      <c r="J1204" s="662">
        <f t="shared" si="351"/>
        <v>174.00611620795107</v>
      </c>
      <c r="K1204" s="659" t="s">
        <v>128</v>
      </c>
      <c r="L1204" s="659"/>
      <c r="M1204" s="661"/>
      <c r="N1204" s="658"/>
      <c r="O1204" s="663"/>
      <c r="P1204" s="663"/>
      <c r="Q1204" s="663"/>
      <c r="R1204" s="658"/>
      <c r="S1204" s="661">
        <v>4</v>
      </c>
      <c r="T1204" s="659" t="s">
        <v>277</v>
      </c>
      <c r="U1204" s="658" t="s">
        <v>44</v>
      </c>
      <c r="V1204" s="658" t="s">
        <v>1839</v>
      </c>
      <c r="W1204" s="658"/>
      <c r="X1204" s="664"/>
      <c r="Y1204" s="665">
        <v>44231</v>
      </c>
      <c r="Z1204" s="666">
        <f t="shared" si="354"/>
        <v>44596</v>
      </c>
      <c r="AA1204" s="658"/>
      <c r="AB1204" s="661"/>
      <c r="AC1204" s="667"/>
      <c r="AD1204" s="668"/>
      <c r="AE1204" s="669"/>
      <c r="AF1204" s="670">
        <v>2725250014</v>
      </c>
      <c r="AG1204" s="671"/>
      <c r="AJ1204" s="672" t="str">
        <f t="shared" si="355"/>
        <v>HL2312</v>
      </c>
    </row>
    <row r="1205" spans="1:36" s="672" customFormat="1" ht="11.25" customHeight="1" thickBot="1" x14ac:dyDescent="0.35">
      <c r="A1205" s="1129">
        <v>1</v>
      </c>
      <c r="B1205" s="1011"/>
      <c r="C1205" s="658"/>
      <c r="D1205" s="659" t="s">
        <v>1835</v>
      </c>
      <c r="E1205" s="660">
        <v>1</v>
      </c>
      <c r="F1205" s="659" t="s">
        <v>1836</v>
      </c>
      <c r="G1205" s="661">
        <v>7.8</v>
      </c>
      <c r="H1205" s="660">
        <v>42</v>
      </c>
      <c r="I1205" s="659" t="s">
        <v>1740</v>
      </c>
      <c r="J1205" s="662">
        <f t="shared" si="351"/>
        <v>174.00611620795107</v>
      </c>
      <c r="K1205" s="659" t="s">
        <v>128</v>
      </c>
      <c r="L1205" s="659"/>
      <c r="M1205" s="661"/>
      <c r="N1205" s="658"/>
      <c r="O1205" s="663"/>
      <c r="P1205" s="663"/>
      <c r="Q1205" s="663"/>
      <c r="R1205" s="658"/>
      <c r="S1205" s="661">
        <v>4</v>
      </c>
      <c r="T1205" s="659" t="s">
        <v>277</v>
      </c>
      <c r="U1205" s="658" t="s">
        <v>44</v>
      </c>
      <c r="V1205" s="658" t="s">
        <v>1840</v>
      </c>
      <c r="W1205" s="658"/>
      <c r="X1205" s="664"/>
      <c r="Y1205" s="665">
        <v>44231</v>
      </c>
      <c r="Z1205" s="666">
        <f t="shared" si="354"/>
        <v>44596</v>
      </c>
      <c r="AA1205" s="658"/>
      <c r="AB1205" s="661"/>
      <c r="AC1205" s="667"/>
      <c r="AD1205" s="668"/>
      <c r="AE1205" s="669"/>
      <c r="AF1205" s="670">
        <v>2725250015</v>
      </c>
      <c r="AG1205" s="671"/>
      <c r="AJ1205" s="672" t="str">
        <f t="shared" si="355"/>
        <v>HL2313</v>
      </c>
    </row>
    <row r="1206" spans="1:36" s="672" customFormat="1" ht="11.25" customHeight="1" thickBot="1" x14ac:dyDescent="0.35">
      <c r="A1206" s="1129">
        <v>1</v>
      </c>
      <c r="B1206" s="1011"/>
      <c r="C1206" s="658"/>
      <c r="D1206" s="659" t="s">
        <v>1835</v>
      </c>
      <c r="E1206" s="660">
        <v>1</v>
      </c>
      <c r="F1206" s="659" t="s">
        <v>1836</v>
      </c>
      <c r="G1206" s="661">
        <v>7.8</v>
      </c>
      <c r="H1206" s="660">
        <v>42</v>
      </c>
      <c r="I1206" s="659" t="s">
        <v>1740</v>
      </c>
      <c r="J1206" s="662">
        <f t="shared" si="351"/>
        <v>174.00611620795107</v>
      </c>
      <c r="K1206" s="659" t="s">
        <v>128</v>
      </c>
      <c r="L1206" s="659"/>
      <c r="M1206" s="661"/>
      <c r="N1206" s="658"/>
      <c r="O1206" s="663"/>
      <c r="P1206" s="663"/>
      <c r="Q1206" s="663"/>
      <c r="R1206" s="658"/>
      <c r="S1206" s="661">
        <v>4</v>
      </c>
      <c r="T1206" s="659" t="s">
        <v>277</v>
      </c>
      <c r="U1206" s="658" t="s">
        <v>44</v>
      </c>
      <c r="V1206" s="658" t="s">
        <v>1841</v>
      </c>
      <c r="W1206" s="658"/>
      <c r="X1206" s="664"/>
      <c r="Y1206" s="665">
        <v>44231</v>
      </c>
      <c r="Z1206" s="666">
        <f t="shared" si="354"/>
        <v>44596</v>
      </c>
      <c r="AA1206" s="658"/>
      <c r="AB1206" s="661"/>
      <c r="AC1206" s="667"/>
      <c r="AD1206" s="668"/>
      <c r="AE1206" s="669"/>
      <c r="AF1206" s="670">
        <v>2725250016</v>
      </c>
      <c r="AG1206" s="671"/>
      <c r="AJ1206" s="672" t="str">
        <f t="shared" si="355"/>
        <v>HL2314</v>
      </c>
    </row>
    <row r="1207" spans="1:36" s="672" customFormat="1" ht="11.25" customHeight="1" thickBot="1" x14ac:dyDescent="0.35">
      <c r="A1207" s="1129">
        <v>1</v>
      </c>
      <c r="B1207" s="1011"/>
      <c r="C1207" s="658"/>
      <c r="D1207" s="659" t="s">
        <v>1835</v>
      </c>
      <c r="E1207" s="660">
        <v>1</v>
      </c>
      <c r="F1207" s="659" t="s">
        <v>1836</v>
      </c>
      <c r="G1207" s="661">
        <v>7.8</v>
      </c>
      <c r="H1207" s="660">
        <v>42</v>
      </c>
      <c r="I1207" s="659" t="s">
        <v>1740</v>
      </c>
      <c r="J1207" s="662">
        <f t="shared" si="351"/>
        <v>174.00611620795107</v>
      </c>
      <c r="K1207" s="659" t="s">
        <v>128</v>
      </c>
      <c r="L1207" s="659"/>
      <c r="M1207" s="661"/>
      <c r="N1207" s="658"/>
      <c r="O1207" s="663"/>
      <c r="P1207" s="663"/>
      <c r="Q1207" s="663"/>
      <c r="R1207" s="658"/>
      <c r="S1207" s="661">
        <v>4</v>
      </c>
      <c r="T1207" s="659" t="s">
        <v>277</v>
      </c>
      <c r="U1207" s="658" t="s">
        <v>44</v>
      </c>
      <c r="V1207" s="658" t="s">
        <v>1842</v>
      </c>
      <c r="W1207" s="658"/>
      <c r="X1207" s="664"/>
      <c r="Y1207" s="665">
        <v>44231</v>
      </c>
      <c r="Z1207" s="666">
        <f t="shared" si="354"/>
        <v>44596</v>
      </c>
      <c r="AA1207" s="658"/>
      <c r="AB1207" s="661"/>
      <c r="AC1207" s="667"/>
      <c r="AD1207" s="668"/>
      <c r="AE1207" s="669"/>
      <c r="AF1207" s="670">
        <v>2725250017</v>
      </c>
      <c r="AG1207" s="671"/>
      <c r="AJ1207" s="672" t="str">
        <f t="shared" si="355"/>
        <v>HL2315</v>
      </c>
    </row>
    <row r="1208" spans="1:36" s="672" customFormat="1" ht="11.25" customHeight="1" thickBot="1" x14ac:dyDescent="0.35">
      <c r="A1208" s="1129">
        <v>1</v>
      </c>
      <c r="B1208" s="1011"/>
      <c r="C1208" s="658"/>
      <c r="D1208" s="659" t="s">
        <v>1835</v>
      </c>
      <c r="E1208" s="660">
        <v>1</v>
      </c>
      <c r="F1208" s="659" t="s">
        <v>1836</v>
      </c>
      <c r="G1208" s="661">
        <v>7.8</v>
      </c>
      <c r="H1208" s="660">
        <v>42</v>
      </c>
      <c r="I1208" s="659" t="s">
        <v>1740</v>
      </c>
      <c r="J1208" s="662">
        <f t="shared" si="351"/>
        <v>174.00611620795107</v>
      </c>
      <c r="K1208" s="659" t="s">
        <v>128</v>
      </c>
      <c r="L1208" s="659"/>
      <c r="M1208" s="661"/>
      <c r="N1208" s="658"/>
      <c r="O1208" s="663"/>
      <c r="P1208" s="663"/>
      <c r="Q1208" s="663"/>
      <c r="R1208" s="658"/>
      <c r="S1208" s="661">
        <v>4</v>
      </c>
      <c r="T1208" s="659" t="s">
        <v>277</v>
      </c>
      <c r="U1208" s="658" t="s">
        <v>44</v>
      </c>
      <c r="V1208" s="658" t="s">
        <v>1843</v>
      </c>
      <c r="W1208" s="658"/>
      <c r="X1208" s="664"/>
      <c r="Y1208" s="665">
        <v>44231</v>
      </c>
      <c r="Z1208" s="666">
        <f t="shared" si="354"/>
        <v>44596</v>
      </c>
      <c r="AA1208" s="658"/>
      <c r="AB1208" s="661"/>
      <c r="AC1208" s="667"/>
      <c r="AD1208" s="668"/>
      <c r="AE1208" s="669"/>
      <c r="AF1208" s="670">
        <v>2725250018</v>
      </c>
      <c r="AG1208" s="671"/>
      <c r="AJ1208" s="672" t="str">
        <f t="shared" si="355"/>
        <v>HL2316</v>
      </c>
    </row>
    <row r="1209" spans="1:36" s="672" customFormat="1" ht="11.25" customHeight="1" thickBot="1" x14ac:dyDescent="0.35">
      <c r="A1209" s="1129">
        <v>1</v>
      </c>
      <c r="B1209" s="1011"/>
      <c r="C1209" s="658"/>
      <c r="D1209" s="659" t="s">
        <v>1835</v>
      </c>
      <c r="E1209" s="660">
        <v>1</v>
      </c>
      <c r="F1209" s="659" t="s">
        <v>1836</v>
      </c>
      <c r="G1209" s="661">
        <v>7.8</v>
      </c>
      <c r="H1209" s="660">
        <v>42</v>
      </c>
      <c r="I1209" s="659" t="s">
        <v>1740</v>
      </c>
      <c r="J1209" s="662">
        <f>I1209/9.81</f>
        <v>174.00611620795107</v>
      </c>
      <c r="K1209" s="659" t="s">
        <v>128</v>
      </c>
      <c r="L1209" s="659"/>
      <c r="M1209" s="661"/>
      <c r="N1209" s="658"/>
      <c r="O1209" s="663"/>
      <c r="P1209" s="663"/>
      <c r="Q1209" s="663"/>
      <c r="R1209" s="658"/>
      <c r="S1209" s="661">
        <v>4</v>
      </c>
      <c r="T1209" s="659" t="s">
        <v>277</v>
      </c>
      <c r="U1209" s="658" t="s">
        <v>44</v>
      </c>
      <c r="V1209" s="658" t="s">
        <v>1844</v>
      </c>
      <c r="W1209" s="658"/>
      <c r="X1209" s="664"/>
      <c r="Y1209" s="665">
        <v>44231</v>
      </c>
      <c r="Z1209" s="666">
        <f t="shared" ref="Z1209:Z1210" si="356">Y1209+365</f>
        <v>44596</v>
      </c>
      <c r="AA1209" s="658"/>
      <c r="AB1209" s="661"/>
      <c r="AC1209" s="667"/>
      <c r="AD1209" s="668"/>
      <c r="AE1209" s="669"/>
      <c r="AF1209" s="670">
        <v>2725250019</v>
      </c>
      <c r="AG1209" s="671"/>
      <c r="AJ1209" s="672" t="str">
        <f>CONCATENATE(U1209,AK1209,V1209)</f>
        <v>HL2317</v>
      </c>
    </row>
    <row r="1210" spans="1:36" s="672" customFormat="1" ht="11.25" customHeight="1" thickBot="1" x14ac:dyDescent="0.35">
      <c r="A1210" s="1129">
        <v>1</v>
      </c>
      <c r="B1210" s="1015"/>
      <c r="C1210" s="658"/>
      <c r="D1210" s="659" t="s">
        <v>1835</v>
      </c>
      <c r="E1210" s="660">
        <v>1</v>
      </c>
      <c r="F1210" s="659" t="s">
        <v>1836</v>
      </c>
      <c r="G1210" s="661">
        <v>7.8</v>
      </c>
      <c r="H1210" s="660">
        <v>42</v>
      </c>
      <c r="I1210" s="659" t="s">
        <v>1740</v>
      </c>
      <c r="J1210" s="662">
        <f>I1210/9.81</f>
        <v>174.00611620795107</v>
      </c>
      <c r="K1210" s="659" t="s">
        <v>128</v>
      </c>
      <c r="L1210" s="659"/>
      <c r="M1210" s="661"/>
      <c r="N1210" s="658"/>
      <c r="O1210" s="663"/>
      <c r="P1210" s="663"/>
      <c r="Q1210" s="663"/>
      <c r="R1210" s="658"/>
      <c r="S1210" s="661">
        <v>4</v>
      </c>
      <c r="T1210" s="659" t="s">
        <v>277</v>
      </c>
      <c r="U1210" s="658" t="s">
        <v>44</v>
      </c>
      <c r="V1210" s="658" t="s">
        <v>1845</v>
      </c>
      <c r="W1210" s="658"/>
      <c r="X1210" s="664"/>
      <c r="Y1210" s="665">
        <v>44231</v>
      </c>
      <c r="Z1210" s="673">
        <f t="shared" si="356"/>
        <v>44596</v>
      </c>
      <c r="AA1210" s="658"/>
      <c r="AB1210" s="661"/>
      <c r="AC1210" s="667"/>
      <c r="AD1210" s="668"/>
      <c r="AE1210" s="669"/>
      <c r="AF1210" s="670">
        <v>2725250020</v>
      </c>
      <c r="AG1210" s="671"/>
      <c r="AJ1210" s="672" t="str">
        <f>CONCATENATE(U1210,AK1210,V1210)</f>
        <v>HL2318</v>
      </c>
    </row>
    <row r="1211" spans="1:36" s="684" customFormat="1" ht="13.5" thickBot="1" x14ac:dyDescent="0.35">
      <c r="A1211" s="1129">
        <v>1</v>
      </c>
      <c r="B1211" s="1011"/>
      <c r="C1211" s="679" t="s">
        <v>50</v>
      </c>
      <c r="D1211" s="885" t="s">
        <v>1835</v>
      </c>
      <c r="E1211" s="675">
        <v>9</v>
      </c>
      <c r="F1211" s="674" t="s">
        <v>1836</v>
      </c>
      <c r="G1211" s="676">
        <v>7.8</v>
      </c>
      <c r="H1211" s="902">
        <v>42</v>
      </c>
      <c r="I1211" s="674" t="s">
        <v>1740</v>
      </c>
      <c r="J1211" s="678">
        <f>I1211/9.81</f>
        <v>174.00611620795107</v>
      </c>
      <c r="K1211" s="674" t="s">
        <v>128</v>
      </c>
      <c r="L1211" s="674"/>
      <c r="M1211" s="676"/>
      <c r="N1211" s="679"/>
      <c r="O1211" s="680"/>
      <c r="P1211" s="680"/>
      <c r="Q1211" s="680"/>
      <c r="R1211" s="679"/>
      <c r="S1211" s="676">
        <v>4</v>
      </c>
      <c r="T1211" s="674" t="s">
        <v>277</v>
      </c>
      <c r="U1211" s="679" t="s">
        <v>44</v>
      </c>
      <c r="V1211" s="679" t="s">
        <v>1846</v>
      </c>
      <c r="W1211" s="679" t="s">
        <v>1847</v>
      </c>
      <c r="X1211" s="679" t="s">
        <v>1848</v>
      </c>
      <c r="Y1211" s="665">
        <v>44231</v>
      </c>
      <c r="Z1211" s="666">
        <f>Y1211+365</f>
        <v>44596</v>
      </c>
      <c r="AA1211" s="679"/>
      <c r="AB1211" s="676">
        <v>0</v>
      </c>
      <c r="AC1211" s="681"/>
      <c r="AD1211" s="682"/>
      <c r="AE1211" s="683"/>
      <c r="AF1211" s="677"/>
      <c r="AG1211" s="677"/>
      <c r="AJ1211" s="672" t="str">
        <f>CONCATENATE(U1211,AK1211,V1211)</f>
        <v>HL2309-2318</v>
      </c>
    </row>
    <row r="1212" spans="1:36" ht="11.25" customHeight="1" thickBot="1" x14ac:dyDescent="0.25">
      <c r="A1212" s="1129"/>
      <c r="B1212" s="995"/>
      <c r="C1212" s="320"/>
      <c r="D1212" s="905"/>
      <c r="E1212" s="324"/>
      <c r="F1212" s="241"/>
      <c r="G1212" s="246"/>
      <c r="H1212" s="245"/>
      <c r="I1212" s="238"/>
      <c r="J1212" s="242"/>
      <c r="K1212" s="241"/>
      <c r="L1212" s="241"/>
      <c r="M1212" s="246"/>
      <c r="N1212" s="238"/>
      <c r="O1212" s="248"/>
      <c r="P1212" s="248"/>
      <c r="Q1212" s="248"/>
      <c r="R1212" s="238"/>
      <c r="S1212" s="246"/>
      <c r="T1212" s="241"/>
      <c r="U1212" s="238"/>
      <c r="V1212" s="238"/>
      <c r="W1212" s="238"/>
      <c r="X1212" s="498"/>
      <c r="Y1212" s="415"/>
      <c r="Z1212" s="416" t="s">
        <v>38</v>
      </c>
      <c r="AA1212" s="238"/>
      <c r="AB1212" s="246"/>
      <c r="AC1212" s="316"/>
      <c r="AD1212" s="251"/>
      <c r="AE1212" s="252"/>
      <c r="AF1212" s="254"/>
      <c r="AG1212" s="254"/>
    </row>
    <row r="1213" spans="1:36" ht="11.25" customHeight="1" thickBot="1" x14ac:dyDescent="0.25">
      <c r="A1213" s="1115">
        <v>1</v>
      </c>
      <c r="B1213" s="995"/>
      <c r="C1213" s="238"/>
      <c r="D1213" s="904" t="s">
        <v>1849</v>
      </c>
      <c r="E1213" s="322">
        <v>1</v>
      </c>
      <c r="F1213" s="241" t="s">
        <v>186</v>
      </c>
      <c r="G1213" s="246">
        <v>12</v>
      </c>
      <c r="H1213" s="245">
        <v>40</v>
      </c>
      <c r="I1213" s="238" t="s">
        <v>1850</v>
      </c>
      <c r="J1213" s="247">
        <f t="shared" ref="J1213:J1217" si="357">I1213/9.81</f>
        <v>114.16921508664628</v>
      </c>
      <c r="K1213" s="241" t="s">
        <v>128</v>
      </c>
      <c r="L1213" s="241"/>
      <c r="M1213" s="246"/>
      <c r="N1213" s="238"/>
      <c r="O1213" s="248"/>
      <c r="P1213" s="248"/>
      <c r="Q1213" s="248"/>
      <c r="R1213" s="238"/>
      <c r="S1213" s="246">
        <v>12</v>
      </c>
      <c r="T1213" s="241" t="s">
        <v>61</v>
      </c>
      <c r="U1213" s="238" t="s">
        <v>44</v>
      </c>
      <c r="V1213" s="238" t="s">
        <v>1851</v>
      </c>
      <c r="W1213" s="238"/>
      <c r="X1213" s="238"/>
      <c r="Y1213" s="415">
        <v>43705</v>
      </c>
      <c r="Z1213" s="417">
        <f>Y1213+366</f>
        <v>44071</v>
      </c>
      <c r="AA1213" s="238"/>
      <c r="AB1213" s="246">
        <v>1.5</v>
      </c>
      <c r="AC1213" s="250">
        <f t="shared" ref="AC1213:AC1217" si="358">(G1213+AB1213*2.5)*AG1213</f>
        <v>83.474999999999994</v>
      </c>
      <c r="AD1213" s="518" t="s">
        <v>38</v>
      </c>
      <c r="AE1213" s="252">
        <v>100</v>
      </c>
      <c r="AF1213" s="254" t="s">
        <v>1852</v>
      </c>
      <c r="AG1213" s="254">
        <v>5.3</v>
      </c>
      <c r="AJ1213" s="255" t="str">
        <f t="shared" si="334"/>
        <v>HL1964</v>
      </c>
    </row>
    <row r="1214" spans="1:36" ht="11.25" customHeight="1" thickBot="1" x14ac:dyDescent="0.25">
      <c r="A1214" s="1115">
        <v>1</v>
      </c>
      <c r="B1214" s="995"/>
      <c r="C1214" s="238"/>
      <c r="D1214" s="904" t="s">
        <v>1849</v>
      </c>
      <c r="E1214" s="322">
        <v>1</v>
      </c>
      <c r="F1214" s="241" t="s">
        <v>186</v>
      </c>
      <c r="G1214" s="246">
        <v>12</v>
      </c>
      <c r="H1214" s="245">
        <v>40</v>
      </c>
      <c r="I1214" s="238" t="s">
        <v>1850</v>
      </c>
      <c r="J1214" s="247">
        <f t="shared" si="357"/>
        <v>114.16921508664628</v>
      </c>
      <c r="K1214" s="241" t="s">
        <v>128</v>
      </c>
      <c r="L1214" s="241"/>
      <c r="M1214" s="246"/>
      <c r="N1214" s="238"/>
      <c r="O1214" s="248"/>
      <c r="P1214" s="248"/>
      <c r="Q1214" s="248"/>
      <c r="R1214" s="238"/>
      <c r="S1214" s="246">
        <v>12</v>
      </c>
      <c r="T1214" s="241" t="s">
        <v>61</v>
      </c>
      <c r="U1214" s="238" t="s">
        <v>44</v>
      </c>
      <c r="V1214" s="238" t="s">
        <v>1853</v>
      </c>
      <c r="W1214" s="238"/>
      <c r="X1214" s="238"/>
      <c r="Y1214" s="415">
        <v>43705</v>
      </c>
      <c r="Z1214" s="417">
        <f t="shared" ref="Z1214:Z1219" si="359">Y1214+366</f>
        <v>44071</v>
      </c>
      <c r="AA1214" s="238"/>
      <c r="AB1214" s="246">
        <v>1.5</v>
      </c>
      <c r="AC1214" s="250">
        <f t="shared" si="358"/>
        <v>83.474999999999994</v>
      </c>
      <c r="AD1214" s="518" t="s">
        <v>38</v>
      </c>
      <c r="AE1214" s="252">
        <v>100</v>
      </c>
      <c r="AF1214" s="254" t="s">
        <v>1854</v>
      </c>
      <c r="AG1214" s="254">
        <v>5.3</v>
      </c>
      <c r="AJ1214" s="255" t="str">
        <f t="shared" si="334"/>
        <v>HL1965</v>
      </c>
    </row>
    <row r="1215" spans="1:36" ht="11.25" customHeight="1" thickBot="1" x14ac:dyDescent="0.25">
      <c r="A1215" s="1115">
        <v>1</v>
      </c>
      <c r="B1215" s="995"/>
      <c r="C1215" s="238"/>
      <c r="D1215" s="904" t="s">
        <v>1849</v>
      </c>
      <c r="E1215" s="322">
        <v>1</v>
      </c>
      <c r="F1215" s="241" t="s">
        <v>186</v>
      </c>
      <c r="G1215" s="246">
        <v>12</v>
      </c>
      <c r="H1215" s="245">
        <v>40</v>
      </c>
      <c r="I1215" s="238" t="s">
        <v>1850</v>
      </c>
      <c r="J1215" s="247">
        <f t="shared" si="357"/>
        <v>114.16921508664628</v>
      </c>
      <c r="K1215" s="241" t="s">
        <v>128</v>
      </c>
      <c r="L1215" s="241"/>
      <c r="M1215" s="246"/>
      <c r="N1215" s="238"/>
      <c r="O1215" s="248"/>
      <c r="P1215" s="248"/>
      <c r="Q1215" s="248"/>
      <c r="R1215" s="238"/>
      <c r="S1215" s="246">
        <v>12</v>
      </c>
      <c r="T1215" s="241" t="s">
        <v>61</v>
      </c>
      <c r="U1215" s="238" t="s">
        <v>44</v>
      </c>
      <c r="V1215" s="238" t="s">
        <v>1855</v>
      </c>
      <c r="W1215" s="238"/>
      <c r="X1215" s="238"/>
      <c r="Y1215" s="415">
        <v>43705</v>
      </c>
      <c r="Z1215" s="417">
        <f t="shared" si="359"/>
        <v>44071</v>
      </c>
      <c r="AA1215" s="238"/>
      <c r="AB1215" s="246">
        <v>1.5</v>
      </c>
      <c r="AC1215" s="250">
        <f t="shared" si="358"/>
        <v>83.474999999999994</v>
      </c>
      <c r="AD1215" s="518" t="s">
        <v>38</v>
      </c>
      <c r="AE1215" s="252">
        <v>100</v>
      </c>
      <c r="AF1215" s="254" t="s">
        <v>1856</v>
      </c>
      <c r="AG1215" s="254">
        <v>5.3</v>
      </c>
      <c r="AJ1215" s="255" t="str">
        <f t="shared" si="334"/>
        <v>HL1966</v>
      </c>
    </row>
    <row r="1216" spans="1:36" ht="11.25" customHeight="1" thickBot="1" x14ac:dyDescent="0.25">
      <c r="A1216" s="1115">
        <v>1</v>
      </c>
      <c r="B1216" s="995"/>
      <c r="C1216" s="238"/>
      <c r="D1216" s="904" t="s">
        <v>1849</v>
      </c>
      <c r="E1216" s="322">
        <v>1</v>
      </c>
      <c r="F1216" s="241" t="s">
        <v>186</v>
      </c>
      <c r="G1216" s="246">
        <v>12</v>
      </c>
      <c r="H1216" s="245">
        <v>40</v>
      </c>
      <c r="I1216" s="238" t="s">
        <v>1850</v>
      </c>
      <c r="J1216" s="247">
        <f t="shared" si="357"/>
        <v>114.16921508664628</v>
      </c>
      <c r="K1216" s="241" t="s">
        <v>128</v>
      </c>
      <c r="L1216" s="241"/>
      <c r="M1216" s="246"/>
      <c r="N1216" s="238"/>
      <c r="O1216" s="248"/>
      <c r="P1216" s="248"/>
      <c r="Q1216" s="248"/>
      <c r="R1216" s="238"/>
      <c r="S1216" s="246">
        <v>12</v>
      </c>
      <c r="T1216" s="241" t="s">
        <v>61</v>
      </c>
      <c r="U1216" s="238" t="s">
        <v>44</v>
      </c>
      <c r="V1216" s="238" t="s">
        <v>1857</v>
      </c>
      <c r="W1216" s="238"/>
      <c r="X1216" s="238"/>
      <c r="Y1216" s="415">
        <v>43705</v>
      </c>
      <c r="Z1216" s="417">
        <f t="shared" si="359"/>
        <v>44071</v>
      </c>
      <c r="AA1216" s="238"/>
      <c r="AB1216" s="246">
        <v>1.5</v>
      </c>
      <c r="AC1216" s="250">
        <f t="shared" si="358"/>
        <v>83.474999999999994</v>
      </c>
      <c r="AD1216" s="518" t="s">
        <v>38</v>
      </c>
      <c r="AE1216" s="252">
        <v>100</v>
      </c>
      <c r="AF1216" s="254" t="s">
        <v>1858</v>
      </c>
      <c r="AG1216" s="254">
        <v>5.3</v>
      </c>
      <c r="AJ1216" s="255" t="str">
        <f t="shared" si="334"/>
        <v>HL1967</v>
      </c>
    </row>
    <row r="1217" spans="1:36" ht="11.25" customHeight="1" thickBot="1" x14ac:dyDescent="0.25">
      <c r="A1217" s="1115">
        <v>1</v>
      </c>
      <c r="B1217" s="995"/>
      <c r="C1217" s="238"/>
      <c r="D1217" s="904" t="s">
        <v>1849</v>
      </c>
      <c r="E1217" s="322">
        <v>1</v>
      </c>
      <c r="F1217" s="241" t="s">
        <v>186</v>
      </c>
      <c r="G1217" s="246">
        <v>12</v>
      </c>
      <c r="H1217" s="245">
        <v>40</v>
      </c>
      <c r="I1217" s="238" t="s">
        <v>1850</v>
      </c>
      <c r="J1217" s="247">
        <f t="shared" si="357"/>
        <v>114.16921508664628</v>
      </c>
      <c r="K1217" s="241" t="s">
        <v>128</v>
      </c>
      <c r="L1217" s="241"/>
      <c r="M1217" s="246"/>
      <c r="N1217" s="238"/>
      <c r="O1217" s="248"/>
      <c r="P1217" s="248"/>
      <c r="Q1217" s="248"/>
      <c r="R1217" s="238"/>
      <c r="S1217" s="246">
        <v>12</v>
      </c>
      <c r="T1217" s="241" t="s">
        <v>61</v>
      </c>
      <c r="U1217" s="238" t="s">
        <v>44</v>
      </c>
      <c r="V1217" s="238" t="s">
        <v>1859</v>
      </c>
      <c r="W1217" s="238"/>
      <c r="X1217" s="238"/>
      <c r="Y1217" s="415">
        <v>43705</v>
      </c>
      <c r="Z1217" s="417">
        <f t="shared" si="359"/>
        <v>44071</v>
      </c>
      <c r="AA1217" s="238"/>
      <c r="AB1217" s="246">
        <v>1.5</v>
      </c>
      <c r="AC1217" s="250">
        <f t="shared" si="358"/>
        <v>83.474999999999994</v>
      </c>
      <c r="AD1217" s="518" t="s">
        <v>38</v>
      </c>
      <c r="AE1217" s="252">
        <v>100</v>
      </c>
      <c r="AF1217" s="254" t="s">
        <v>1860</v>
      </c>
      <c r="AG1217" s="254">
        <v>5.3</v>
      </c>
      <c r="AJ1217" s="255" t="str">
        <f t="shared" si="334"/>
        <v>HL1968</v>
      </c>
    </row>
    <row r="1218" spans="1:36" ht="11.25" customHeight="1" thickBot="1" x14ac:dyDescent="0.25">
      <c r="A1218" s="1115">
        <v>1</v>
      </c>
      <c r="B1218" s="995"/>
      <c r="C1218" s="238"/>
      <c r="D1218" s="904" t="s">
        <v>1849</v>
      </c>
      <c r="E1218" s="322">
        <v>1</v>
      </c>
      <c r="F1218" s="241" t="s">
        <v>186</v>
      </c>
      <c r="G1218" s="246">
        <v>12</v>
      </c>
      <c r="H1218" s="245">
        <v>40</v>
      </c>
      <c r="I1218" s="238" t="s">
        <v>1850</v>
      </c>
      <c r="J1218" s="247">
        <f>I1218/9.81</f>
        <v>114.16921508664628</v>
      </c>
      <c r="K1218" s="241" t="s">
        <v>128</v>
      </c>
      <c r="L1218" s="241"/>
      <c r="M1218" s="246"/>
      <c r="N1218" s="238"/>
      <c r="O1218" s="248"/>
      <c r="P1218" s="248"/>
      <c r="Q1218" s="248"/>
      <c r="R1218" s="238"/>
      <c r="S1218" s="246">
        <v>12</v>
      </c>
      <c r="T1218" s="241" t="s">
        <v>61</v>
      </c>
      <c r="U1218" s="238" t="s">
        <v>44</v>
      </c>
      <c r="V1218" s="238" t="s">
        <v>1861</v>
      </c>
      <c r="W1218" s="238"/>
      <c r="X1218" s="238"/>
      <c r="Y1218" s="415">
        <v>43705</v>
      </c>
      <c r="Z1218" s="417">
        <f t="shared" si="359"/>
        <v>44071</v>
      </c>
      <c r="AA1218" s="238"/>
      <c r="AB1218" s="246">
        <v>1.5</v>
      </c>
      <c r="AC1218" s="250">
        <f t="shared" ref="AC1218" si="360">(G1218+AB1218*2.5)*AG1218</f>
        <v>83.474999999999994</v>
      </c>
      <c r="AD1218" s="518" t="s">
        <v>38</v>
      </c>
      <c r="AE1218" s="252">
        <v>100</v>
      </c>
      <c r="AF1218" s="254" t="s">
        <v>1862</v>
      </c>
      <c r="AG1218" s="254">
        <v>5.3</v>
      </c>
      <c r="AJ1218" s="255" t="str">
        <f t="shared" si="334"/>
        <v>HL1969</v>
      </c>
    </row>
    <row r="1219" spans="1:36" ht="12" customHeight="1" thickBot="1" x14ac:dyDescent="0.25">
      <c r="A1219" s="1115">
        <v>1</v>
      </c>
      <c r="B1219" s="995"/>
      <c r="C1219" s="239" t="s">
        <v>50</v>
      </c>
      <c r="D1219" s="892" t="s">
        <v>1849</v>
      </c>
      <c r="E1219" s="256">
        <v>6</v>
      </c>
      <c r="F1219" s="240" t="s">
        <v>186</v>
      </c>
      <c r="G1219" s="257">
        <v>12</v>
      </c>
      <c r="H1219" s="258">
        <v>40</v>
      </c>
      <c r="I1219" s="239" t="s">
        <v>1850</v>
      </c>
      <c r="J1219" s="489">
        <f t="shared" ref="J1219" si="361">I1219/9.81</f>
        <v>114.16921508664628</v>
      </c>
      <c r="K1219" s="240" t="s">
        <v>128</v>
      </c>
      <c r="L1219" s="240"/>
      <c r="M1219" s="257"/>
      <c r="N1219" s="239"/>
      <c r="O1219" s="259"/>
      <c r="P1219" s="259"/>
      <c r="Q1219" s="259"/>
      <c r="R1219" s="239"/>
      <c r="S1219" s="257">
        <v>12</v>
      </c>
      <c r="T1219" s="240" t="s">
        <v>61</v>
      </c>
      <c r="U1219" s="239" t="s">
        <v>44</v>
      </c>
      <c r="V1219" s="239" t="s">
        <v>1863</v>
      </c>
      <c r="W1219" s="239"/>
      <c r="X1219" s="197" t="s">
        <v>1849</v>
      </c>
      <c r="Y1219" s="415">
        <v>43705</v>
      </c>
      <c r="Z1219" s="417">
        <f t="shared" si="359"/>
        <v>44071</v>
      </c>
      <c r="AA1219" s="239"/>
      <c r="AB1219" s="257">
        <v>1.5</v>
      </c>
      <c r="AC1219" s="260"/>
      <c r="AD1219" s="261"/>
      <c r="AE1219" s="262"/>
      <c r="AF1219" s="263"/>
      <c r="AG1219" s="263"/>
      <c r="AJ1219" s="255" t="str">
        <f t="shared" si="334"/>
        <v>HL1964-1969</v>
      </c>
    </row>
    <row r="1220" spans="1:36" s="156" customFormat="1" ht="10.5" thickBot="1" x14ac:dyDescent="0.25">
      <c r="A1220" s="1129"/>
      <c r="B1220" s="998"/>
      <c r="C1220" s="264"/>
      <c r="D1220" s="494"/>
      <c r="E1220" s="446"/>
      <c r="F1220" s="494"/>
      <c r="G1220" s="447"/>
      <c r="H1220" s="447"/>
      <c r="I1220" s="494"/>
      <c r="J1220" s="495"/>
      <c r="K1220" s="494"/>
      <c r="L1220" s="448"/>
      <c r="M1220" s="447"/>
      <c r="N1220" s="448"/>
      <c r="O1220" s="512"/>
      <c r="P1220" s="512"/>
      <c r="Q1220" s="512"/>
      <c r="R1220" s="448"/>
      <c r="S1220" s="447"/>
      <c r="T1220" s="513"/>
      <c r="U1220" s="448"/>
      <c r="V1220" s="448"/>
      <c r="W1220" s="448"/>
      <c r="X1220" s="448"/>
      <c r="Y1220" s="514"/>
      <c r="Z1220" s="515"/>
      <c r="AA1220" s="516"/>
      <c r="AB1220" s="447"/>
      <c r="AC1220" s="517"/>
      <c r="AD1220" s="446"/>
      <c r="AE1220" s="449"/>
      <c r="AF1220" s="264"/>
      <c r="AG1220" s="264"/>
      <c r="AJ1220" s="255" t="str">
        <f t="shared" si="334"/>
        <v/>
      </c>
    </row>
    <row r="1221" spans="1:36" ht="11.25" customHeight="1" thickBot="1" x14ac:dyDescent="0.25">
      <c r="A1221" s="1115">
        <v>1</v>
      </c>
      <c r="B1221" s="995"/>
      <c r="C1221" s="238"/>
      <c r="D1221" s="904" t="s">
        <v>1864</v>
      </c>
      <c r="E1221" s="322">
        <v>1</v>
      </c>
      <c r="F1221" s="241" t="s">
        <v>186</v>
      </c>
      <c r="G1221" s="246">
        <v>7</v>
      </c>
      <c r="H1221" s="245">
        <v>40</v>
      </c>
      <c r="I1221" s="238" t="s">
        <v>1850</v>
      </c>
      <c r="J1221" s="247">
        <f t="shared" ref="J1221:J1224" si="362">I1221/9.81</f>
        <v>114.16921508664628</v>
      </c>
      <c r="K1221" s="241" t="s">
        <v>128</v>
      </c>
      <c r="L1221" s="241"/>
      <c r="M1221" s="246"/>
      <c r="N1221" s="238"/>
      <c r="O1221" s="248"/>
      <c r="P1221" s="248"/>
      <c r="Q1221" s="248"/>
      <c r="R1221" s="238"/>
      <c r="S1221" s="246">
        <v>7</v>
      </c>
      <c r="T1221" s="241" t="s">
        <v>61</v>
      </c>
      <c r="U1221" s="238" t="s">
        <v>44</v>
      </c>
      <c r="V1221" s="238" t="s">
        <v>1865</v>
      </c>
      <c r="W1221" s="238"/>
      <c r="X1221" s="238"/>
      <c r="Y1221" s="415">
        <v>43705</v>
      </c>
      <c r="Z1221" s="417">
        <f>Y1221+366</f>
        <v>44071</v>
      </c>
      <c r="AA1221" s="238"/>
      <c r="AB1221" s="246">
        <v>1</v>
      </c>
      <c r="AC1221" s="250">
        <f t="shared" ref="AC1221:AC1225" si="363">(G1221+AB1221*2.5)*AG1221</f>
        <v>50.35</v>
      </c>
      <c r="AD1221" s="518" t="s">
        <v>38</v>
      </c>
      <c r="AE1221" s="252">
        <v>100</v>
      </c>
      <c r="AF1221" s="254" t="s">
        <v>1866</v>
      </c>
      <c r="AG1221" s="254">
        <v>5.3</v>
      </c>
      <c r="AJ1221" s="255" t="str">
        <f t="shared" si="334"/>
        <v>HL1970</v>
      </c>
    </row>
    <row r="1222" spans="1:36" ht="11.25" customHeight="1" thickBot="1" x14ac:dyDescent="0.25">
      <c r="A1222" s="1115">
        <v>1</v>
      </c>
      <c r="B1222" s="995"/>
      <c r="C1222" s="238"/>
      <c r="D1222" s="904" t="s">
        <v>1864</v>
      </c>
      <c r="E1222" s="322">
        <v>1</v>
      </c>
      <c r="F1222" s="241" t="s">
        <v>186</v>
      </c>
      <c r="G1222" s="246">
        <v>7</v>
      </c>
      <c r="H1222" s="245">
        <v>40</v>
      </c>
      <c r="I1222" s="238" t="s">
        <v>1850</v>
      </c>
      <c r="J1222" s="247">
        <f t="shared" si="362"/>
        <v>114.16921508664628</v>
      </c>
      <c r="K1222" s="241" t="s">
        <v>128</v>
      </c>
      <c r="L1222" s="241"/>
      <c r="M1222" s="246"/>
      <c r="N1222" s="238"/>
      <c r="O1222" s="248"/>
      <c r="P1222" s="248"/>
      <c r="Q1222" s="248"/>
      <c r="R1222" s="238"/>
      <c r="S1222" s="246">
        <v>7</v>
      </c>
      <c r="T1222" s="241" t="s">
        <v>61</v>
      </c>
      <c r="U1222" s="238" t="s">
        <v>44</v>
      </c>
      <c r="V1222" s="238" t="s">
        <v>1867</v>
      </c>
      <c r="W1222" s="238"/>
      <c r="X1222" s="238"/>
      <c r="Y1222" s="415">
        <v>43705</v>
      </c>
      <c r="Z1222" s="417">
        <f t="shared" ref="Z1222:Z1262" si="364">Y1222+366</f>
        <v>44071</v>
      </c>
      <c r="AA1222" s="238"/>
      <c r="AB1222" s="246">
        <v>1</v>
      </c>
      <c r="AC1222" s="250">
        <f t="shared" si="363"/>
        <v>50.35</v>
      </c>
      <c r="AD1222" s="518" t="s">
        <v>38</v>
      </c>
      <c r="AE1222" s="252">
        <v>100</v>
      </c>
      <c r="AF1222" s="254" t="s">
        <v>1868</v>
      </c>
      <c r="AG1222" s="254">
        <v>5.3</v>
      </c>
      <c r="AJ1222" s="255" t="str">
        <f t="shared" si="334"/>
        <v>HL1971</v>
      </c>
    </row>
    <row r="1223" spans="1:36" ht="11.25" customHeight="1" thickBot="1" x14ac:dyDescent="0.25">
      <c r="A1223" s="1115">
        <v>1</v>
      </c>
      <c r="B1223" s="995"/>
      <c r="C1223" s="238"/>
      <c r="D1223" s="904" t="s">
        <v>1864</v>
      </c>
      <c r="E1223" s="322">
        <v>1</v>
      </c>
      <c r="F1223" s="241" t="s">
        <v>186</v>
      </c>
      <c r="G1223" s="246">
        <v>7</v>
      </c>
      <c r="H1223" s="245">
        <v>40</v>
      </c>
      <c r="I1223" s="238" t="s">
        <v>1850</v>
      </c>
      <c r="J1223" s="247">
        <f t="shared" si="362"/>
        <v>114.16921508664628</v>
      </c>
      <c r="K1223" s="241" t="s">
        <v>128</v>
      </c>
      <c r="L1223" s="241"/>
      <c r="M1223" s="246"/>
      <c r="N1223" s="238"/>
      <c r="O1223" s="248"/>
      <c r="P1223" s="248"/>
      <c r="Q1223" s="248"/>
      <c r="R1223" s="238"/>
      <c r="S1223" s="246">
        <v>7</v>
      </c>
      <c r="T1223" s="241" t="s">
        <v>61</v>
      </c>
      <c r="U1223" s="238" t="s">
        <v>44</v>
      </c>
      <c r="V1223" s="238" t="s">
        <v>1869</v>
      </c>
      <c r="W1223" s="238"/>
      <c r="X1223" s="238"/>
      <c r="Y1223" s="415">
        <v>43705</v>
      </c>
      <c r="Z1223" s="417">
        <f t="shared" si="364"/>
        <v>44071</v>
      </c>
      <c r="AA1223" s="238"/>
      <c r="AB1223" s="246">
        <v>1</v>
      </c>
      <c r="AC1223" s="250">
        <f t="shared" si="363"/>
        <v>50.35</v>
      </c>
      <c r="AD1223" s="518" t="s">
        <v>38</v>
      </c>
      <c r="AE1223" s="252">
        <v>100</v>
      </c>
      <c r="AF1223" s="254" t="s">
        <v>1870</v>
      </c>
      <c r="AG1223" s="254">
        <v>5.3</v>
      </c>
      <c r="AJ1223" s="255" t="str">
        <f t="shared" si="334"/>
        <v>HL1972</v>
      </c>
    </row>
    <row r="1224" spans="1:36" ht="11.25" customHeight="1" thickBot="1" x14ac:dyDescent="0.25">
      <c r="A1224" s="1115">
        <v>1</v>
      </c>
      <c r="B1224" s="995"/>
      <c r="C1224" s="238"/>
      <c r="D1224" s="904" t="s">
        <v>1864</v>
      </c>
      <c r="E1224" s="322">
        <v>1</v>
      </c>
      <c r="F1224" s="241" t="s">
        <v>186</v>
      </c>
      <c r="G1224" s="246">
        <v>7</v>
      </c>
      <c r="H1224" s="245">
        <v>40</v>
      </c>
      <c r="I1224" s="238" t="s">
        <v>1850</v>
      </c>
      <c r="J1224" s="247">
        <f t="shared" si="362"/>
        <v>114.16921508664628</v>
      </c>
      <c r="K1224" s="241" t="s">
        <v>128</v>
      </c>
      <c r="L1224" s="241"/>
      <c r="M1224" s="246"/>
      <c r="N1224" s="238"/>
      <c r="O1224" s="248"/>
      <c r="P1224" s="248"/>
      <c r="Q1224" s="248"/>
      <c r="R1224" s="238"/>
      <c r="S1224" s="246">
        <v>7</v>
      </c>
      <c r="T1224" s="241" t="s">
        <v>61</v>
      </c>
      <c r="U1224" s="238" t="s">
        <v>44</v>
      </c>
      <c r="V1224" s="238" t="s">
        <v>1871</v>
      </c>
      <c r="W1224" s="238"/>
      <c r="X1224" s="238"/>
      <c r="Y1224" s="415">
        <v>43705</v>
      </c>
      <c r="Z1224" s="417">
        <f t="shared" si="364"/>
        <v>44071</v>
      </c>
      <c r="AA1224" s="238"/>
      <c r="AB1224" s="246">
        <v>1</v>
      </c>
      <c r="AC1224" s="250">
        <f t="shared" si="363"/>
        <v>50.35</v>
      </c>
      <c r="AD1224" s="518" t="s">
        <v>38</v>
      </c>
      <c r="AE1224" s="252">
        <v>100</v>
      </c>
      <c r="AF1224" s="254" t="s">
        <v>1872</v>
      </c>
      <c r="AG1224" s="254">
        <v>5.3</v>
      </c>
      <c r="AJ1224" s="255" t="str">
        <f t="shared" si="334"/>
        <v>HL1973</v>
      </c>
    </row>
    <row r="1225" spans="1:36" ht="11.25" customHeight="1" thickBot="1" x14ac:dyDescent="0.25">
      <c r="A1225" s="1115">
        <v>1</v>
      </c>
      <c r="B1225" s="995"/>
      <c r="C1225" s="238"/>
      <c r="D1225" s="904" t="s">
        <v>1864</v>
      </c>
      <c r="E1225" s="322">
        <v>1</v>
      </c>
      <c r="F1225" s="241" t="s">
        <v>186</v>
      </c>
      <c r="G1225" s="246">
        <v>7</v>
      </c>
      <c r="H1225" s="245">
        <v>40</v>
      </c>
      <c r="I1225" s="238" t="s">
        <v>1850</v>
      </c>
      <c r="J1225" s="247">
        <f>I1225/9.81</f>
        <v>114.16921508664628</v>
      </c>
      <c r="K1225" s="241" t="s">
        <v>128</v>
      </c>
      <c r="L1225" s="241"/>
      <c r="M1225" s="246"/>
      <c r="N1225" s="238"/>
      <c r="O1225" s="248"/>
      <c r="P1225" s="248"/>
      <c r="Q1225" s="248"/>
      <c r="R1225" s="238"/>
      <c r="S1225" s="246">
        <v>7</v>
      </c>
      <c r="T1225" s="241" t="s">
        <v>61</v>
      </c>
      <c r="U1225" s="238" t="s">
        <v>44</v>
      </c>
      <c r="V1225" s="238" t="s">
        <v>1873</v>
      </c>
      <c r="W1225" s="238"/>
      <c r="X1225" s="238"/>
      <c r="Y1225" s="415">
        <v>43705</v>
      </c>
      <c r="Z1225" s="417">
        <f t="shared" si="364"/>
        <v>44071</v>
      </c>
      <c r="AA1225" s="238"/>
      <c r="AB1225" s="246">
        <v>1</v>
      </c>
      <c r="AC1225" s="250">
        <f t="shared" si="363"/>
        <v>50.35</v>
      </c>
      <c r="AD1225" s="518" t="s">
        <v>38</v>
      </c>
      <c r="AE1225" s="252">
        <v>100</v>
      </c>
      <c r="AF1225" s="254" t="s">
        <v>1874</v>
      </c>
      <c r="AG1225" s="254">
        <v>5.3</v>
      </c>
      <c r="AJ1225" s="255" t="str">
        <f t="shared" si="334"/>
        <v>HL1974</v>
      </c>
    </row>
    <row r="1226" spans="1:36" ht="12" customHeight="1" thickBot="1" x14ac:dyDescent="0.25">
      <c r="A1226" s="1115">
        <v>1</v>
      </c>
      <c r="B1226" s="995"/>
      <c r="C1226" s="239" t="s">
        <v>50</v>
      </c>
      <c r="D1226" s="892" t="s">
        <v>1864</v>
      </c>
      <c r="E1226" s="256">
        <v>5</v>
      </c>
      <c r="F1226" s="240" t="s">
        <v>186</v>
      </c>
      <c r="G1226" s="257">
        <v>7</v>
      </c>
      <c r="H1226" s="258">
        <v>40</v>
      </c>
      <c r="I1226" s="239" t="s">
        <v>1850</v>
      </c>
      <c r="J1226" s="489">
        <f t="shared" ref="J1226:J1261" si="365">I1226/9.81</f>
        <v>114.16921508664628</v>
      </c>
      <c r="K1226" s="240" t="s">
        <v>128</v>
      </c>
      <c r="L1226" s="240"/>
      <c r="M1226" s="257"/>
      <c r="N1226" s="239"/>
      <c r="O1226" s="259"/>
      <c r="P1226" s="259"/>
      <c r="Q1226" s="259"/>
      <c r="R1226" s="239"/>
      <c r="S1226" s="257">
        <v>7</v>
      </c>
      <c r="T1226" s="240" t="s">
        <v>61</v>
      </c>
      <c r="U1226" s="239" t="s">
        <v>44</v>
      </c>
      <c r="V1226" s="239" t="s">
        <v>1875</v>
      </c>
      <c r="W1226" s="239"/>
      <c r="X1226" s="197" t="s">
        <v>1876</v>
      </c>
      <c r="Y1226" s="415">
        <v>43705</v>
      </c>
      <c r="Z1226" s="417">
        <f t="shared" si="364"/>
        <v>44071</v>
      </c>
      <c r="AA1226" s="239"/>
      <c r="AB1226" s="257">
        <v>1</v>
      </c>
      <c r="AC1226" s="260"/>
      <c r="AD1226" s="261"/>
      <c r="AE1226" s="262"/>
      <c r="AF1226" s="263"/>
      <c r="AG1226" s="263"/>
      <c r="AJ1226" s="255" t="str">
        <f t="shared" si="334"/>
        <v>HL1970-1974</v>
      </c>
    </row>
    <row r="1227" spans="1:36" ht="12" customHeight="1" thickBot="1" x14ac:dyDescent="0.25">
      <c r="A1227" s="1115"/>
      <c r="B1227" s="995"/>
      <c r="C1227" s="238"/>
      <c r="D1227" s="945"/>
      <c r="E1227" s="324"/>
      <c r="F1227" s="241"/>
      <c r="G1227" s="246"/>
      <c r="H1227" s="245"/>
      <c r="I1227" s="238"/>
      <c r="J1227" s="247"/>
      <c r="K1227" s="241"/>
      <c r="L1227" s="241"/>
      <c r="M1227" s="246"/>
      <c r="N1227" s="238"/>
      <c r="O1227" s="248"/>
      <c r="P1227" s="248"/>
      <c r="Q1227" s="248"/>
      <c r="R1227" s="238"/>
      <c r="S1227" s="246"/>
      <c r="T1227" s="241"/>
      <c r="U1227" s="238"/>
      <c r="V1227" s="238"/>
      <c r="W1227" s="238"/>
      <c r="X1227" s="500"/>
      <c r="Y1227" s="415"/>
      <c r="Z1227" s="417"/>
      <c r="AA1227" s="238"/>
      <c r="AB1227" s="246"/>
      <c r="AC1227" s="250"/>
      <c r="AD1227" s="251"/>
      <c r="AE1227" s="252"/>
      <c r="AF1227" s="254"/>
      <c r="AG1227" s="254"/>
    </row>
    <row r="1228" spans="1:36" s="156" customFormat="1" ht="11.25" customHeight="1" thickBot="1" x14ac:dyDescent="0.25">
      <c r="A1228" s="1115">
        <v>1</v>
      </c>
      <c r="B1228" s="998"/>
      <c r="C1228" s="579" t="s">
        <v>50</v>
      </c>
      <c r="D1228" s="898" t="s">
        <v>998</v>
      </c>
      <c r="E1228" s="580">
        <v>1</v>
      </c>
      <c r="F1228" s="582" t="s">
        <v>186</v>
      </c>
      <c r="G1228" s="216"/>
      <c r="H1228" s="581">
        <v>40</v>
      </c>
      <c r="I1228" s="579" t="s">
        <v>1877</v>
      </c>
      <c r="J1228" s="583">
        <f t="shared" ref="J1228:J1230" si="366">I1228/9.81</f>
        <v>114.06727828746176</v>
      </c>
      <c r="K1228" s="582" t="s">
        <v>1758</v>
      </c>
      <c r="L1228" s="582"/>
      <c r="M1228" s="216"/>
      <c r="N1228" s="579"/>
      <c r="O1228" s="584"/>
      <c r="P1228" s="584"/>
      <c r="Q1228" s="584"/>
      <c r="R1228" s="579"/>
      <c r="S1228" s="216">
        <v>11</v>
      </c>
      <c r="T1228" s="582" t="s">
        <v>43</v>
      </c>
      <c r="U1228" s="579" t="s">
        <v>44</v>
      </c>
      <c r="V1228" s="579" t="s">
        <v>1878</v>
      </c>
      <c r="W1228" s="1145" t="s">
        <v>1760</v>
      </c>
      <c r="X1228" s="896" t="s">
        <v>998</v>
      </c>
      <c r="Y1228" s="429" t="s">
        <v>47</v>
      </c>
      <c r="Z1228" s="427" t="e">
        <f t="shared" ref="Z1228:Z1230" si="367">Y1228+365</f>
        <v>#VALUE!</v>
      </c>
      <c r="AA1228" s="579"/>
      <c r="AB1228" s="216">
        <v>1.5</v>
      </c>
      <c r="AC1228" s="585"/>
      <c r="AD1228" s="586"/>
      <c r="AE1228" s="587"/>
      <c r="AF1228" s="597"/>
      <c r="AG1228" s="597"/>
      <c r="AJ1228" s="156" t="str">
        <f t="shared" ref="AJ1228:AJ1230" si="368">CONCATENATE(U1228,AK1228,V1228)</f>
        <v>HL2581</v>
      </c>
    </row>
    <row r="1229" spans="1:36" s="156" customFormat="1" ht="11.25" customHeight="1" thickBot="1" x14ac:dyDescent="0.25">
      <c r="A1229" s="1115">
        <v>1</v>
      </c>
      <c r="B1229" s="998"/>
      <c r="C1229" s="579" t="s">
        <v>50</v>
      </c>
      <c r="D1229" s="898" t="s">
        <v>998</v>
      </c>
      <c r="E1229" s="580">
        <v>1</v>
      </c>
      <c r="F1229" s="582" t="s">
        <v>186</v>
      </c>
      <c r="G1229" s="216"/>
      <c r="H1229" s="581">
        <v>40</v>
      </c>
      <c r="I1229" s="579" t="s">
        <v>1877</v>
      </c>
      <c r="J1229" s="583">
        <f t="shared" si="366"/>
        <v>114.06727828746176</v>
      </c>
      <c r="K1229" s="582" t="s">
        <v>1758</v>
      </c>
      <c r="L1229" s="582"/>
      <c r="M1229" s="216"/>
      <c r="N1229" s="579"/>
      <c r="O1229" s="584"/>
      <c r="P1229" s="584"/>
      <c r="Q1229" s="584"/>
      <c r="R1229" s="579"/>
      <c r="S1229" s="216">
        <v>11</v>
      </c>
      <c r="T1229" s="582" t="s">
        <v>43</v>
      </c>
      <c r="U1229" s="579" t="s">
        <v>44</v>
      </c>
      <c r="V1229" s="579" t="s">
        <v>1879</v>
      </c>
      <c r="W1229" s="1145" t="s">
        <v>1760</v>
      </c>
      <c r="X1229" s="896" t="s">
        <v>998</v>
      </c>
      <c r="Y1229" s="429" t="s">
        <v>47</v>
      </c>
      <c r="Z1229" s="427" t="e">
        <f t="shared" si="367"/>
        <v>#VALUE!</v>
      </c>
      <c r="AA1229" s="579"/>
      <c r="AB1229" s="216">
        <v>1.5</v>
      </c>
      <c r="AC1229" s="585"/>
      <c r="AD1229" s="586"/>
      <c r="AE1229" s="587"/>
      <c r="AF1229" s="597"/>
      <c r="AG1229" s="597"/>
      <c r="AJ1229" s="156" t="str">
        <f t="shared" si="368"/>
        <v>HL2582</v>
      </c>
    </row>
    <row r="1230" spans="1:36" s="156" customFormat="1" ht="11.25" customHeight="1" thickBot="1" x14ac:dyDescent="0.25">
      <c r="A1230" s="1115">
        <v>1</v>
      </c>
      <c r="B1230" s="998"/>
      <c r="C1230" s="579" t="s">
        <v>50</v>
      </c>
      <c r="D1230" s="898" t="s">
        <v>998</v>
      </c>
      <c r="E1230" s="580">
        <v>1</v>
      </c>
      <c r="F1230" s="582" t="s">
        <v>186</v>
      </c>
      <c r="G1230" s="216"/>
      <c r="H1230" s="581">
        <v>40</v>
      </c>
      <c r="I1230" s="579" t="s">
        <v>1877</v>
      </c>
      <c r="J1230" s="583">
        <f t="shared" si="366"/>
        <v>114.06727828746176</v>
      </c>
      <c r="K1230" s="582" t="s">
        <v>1758</v>
      </c>
      <c r="L1230" s="582"/>
      <c r="M1230" s="216"/>
      <c r="N1230" s="579"/>
      <c r="O1230" s="584"/>
      <c r="P1230" s="584"/>
      <c r="Q1230" s="584"/>
      <c r="R1230" s="579"/>
      <c r="S1230" s="216">
        <v>11</v>
      </c>
      <c r="T1230" s="582" t="s">
        <v>43</v>
      </c>
      <c r="U1230" s="579" t="s">
        <v>44</v>
      </c>
      <c r="V1230" s="579" t="s">
        <v>1880</v>
      </c>
      <c r="W1230" s="1145" t="s">
        <v>1760</v>
      </c>
      <c r="X1230" s="896" t="s">
        <v>998</v>
      </c>
      <c r="Y1230" s="429" t="s">
        <v>47</v>
      </c>
      <c r="Z1230" s="427" t="e">
        <f t="shared" si="367"/>
        <v>#VALUE!</v>
      </c>
      <c r="AA1230" s="579"/>
      <c r="AB1230" s="216">
        <v>1.5</v>
      </c>
      <c r="AC1230" s="585"/>
      <c r="AD1230" s="586"/>
      <c r="AE1230" s="587"/>
      <c r="AF1230" s="597"/>
      <c r="AG1230" s="597"/>
      <c r="AJ1230" s="156" t="str">
        <f t="shared" si="368"/>
        <v>HL2583</v>
      </c>
    </row>
    <row r="1231" spans="1:36" s="156" customFormat="1" ht="11.25" customHeight="1" thickBot="1" x14ac:dyDescent="0.25">
      <c r="A1231" s="1115">
        <v>1</v>
      </c>
      <c r="B1231" s="998"/>
      <c r="C1231" s="579" t="s">
        <v>50</v>
      </c>
      <c r="D1231" s="898" t="s">
        <v>998</v>
      </c>
      <c r="E1231" s="580">
        <v>1</v>
      </c>
      <c r="F1231" s="582" t="s">
        <v>186</v>
      </c>
      <c r="G1231" s="216"/>
      <c r="H1231" s="581">
        <v>40</v>
      </c>
      <c r="I1231" s="579" t="s">
        <v>1877</v>
      </c>
      <c r="J1231" s="583">
        <f>I1231/9.81</f>
        <v>114.06727828746176</v>
      </c>
      <c r="K1231" s="582" t="s">
        <v>1758</v>
      </c>
      <c r="L1231" s="582"/>
      <c r="M1231" s="216"/>
      <c r="N1231" s="579"/>
      <c r="O1231" s="584"/>
      <c r="P1231" s="584"/>
      <c r="Q1231" s="584"/>
      <c r="R1231" s="579"/>
      <c r="S1231" s="216">
        <v>11</v>
      </c>
      <c r="T1231" s="582" t="s">
        <v>43</v>
      </c>
      <c r="U1231" s="579" t="s">
        <v>44</v>
      </c>
      <c r="V1231" s="579" t="s">
        <v>1881</v>
      </c>
      <c r="W1231" s="1145" t="s">
        <v>1760</v>
      </c>
      <c r="X1231" s="896" t="s">
        <v>998</v>
      </c>
      <c r="Y1231" s="429" t="s">
        <v>47</v>
      </c>
      <c r="Z1231" s="427" t="e">
        <f>Y1231+365</f>
        <v>#VALUE!</v>
      </c>
      <c r="AA1231" s="579"/>
      <c r="AB1231" s="216">
        <v>1.5</v>
      </c>
      <c r="AC1231" s="585"/>
      <c r="AD1231" s="586"/>
      <c r="AE1231" s="587"/>
      <c r="AF1231" s="597"/>
      <c r="AG1231" s="597"/>
      <c r="AJ1231" s="156" t="str">
        <f>CONCATENATE(U1231,AK1231,V1231)</f>
        <v>HL2584</v>
      </c>
    </row>
    <row r="1232" spans="1:36" s="156" customFormat="1" ht="11.25" customHeight="1" thickBot="1" x14ac:dyDescent="0.25">
      <c r="A1232" s="1115">
        <v>1</v>
      </c>
      <c r="B1232" s="998"/>
      <c r="C1232" s="579" t="s">
        <v>50</v>
      </c>
      <c r="D1232" s="898" t="s">
        <v>998</v>
      </c>
      <c r="E1232" s="580">
        <v>4</v>
      </c>
      <c r="F1232" s="582" t="s">
        <v>186</v>
      </c>
      <c r="G1232" s="216"/>
      <c r="H1232" s="581">
        <v>40</v>
      </c>
      <c r="I1232" s="579" t="s">
        <v>1877</v>
      </c>
      <c r="J1232" s="583">
        <f>I1232/9.81</f>
        <v>114.06727828746176</v>
      </c>
      <c r="K1232" s="582" t="s">
        <v>1758</v>
      </c>
      <c r="L1232" s="582"/>
      <c r="M1232" s="216"/>
      <c r="N1232" s="579"/>
      <c r="O1232" s="584"/>
      <c r="P1232" s="584"/>
      <c r="Q1232" s="584"/>
      <c r="R1232" s="579"/>
      <c r="S1232" s="216">
        <v>11</v>
      </c>
      <c r="T1232" s="582" t="s">
        <v>43</v>
      </c>
      <c r="U1232" s="579" t="s">
        <v>44</v>
      </c>
      <c r="V1232" s="579" t="s">
        <v>1882</v>
      </c>
      <c r="W1232" s="1145" t="s">
        <v>1760</v>
      </c>
      <c r="X1232" s="896" t="s">
        <v>998</v>
      </c>
      <c r="Y1232" s="429" t="s">
        <v>47</v>
      </c>
      <c r="Z1232" s="427" t="e">
        <f>Y1232+365</f>
        <v>#VALUE!</v>
      </c>
      <c r="AA1232" s="579"/>
      <c r="AB1232" s="216">
        <v>1.5</v>
      </c>
      <c r="AC1232" s="585"/>
      <c r="AD1232" s="586"/>
      <c r="AE1232" s="587"/>
      <c r="AF1232" s="597"/>
      <c r="AG1232" s="597"/>
      <c r="AJ1232" s="156" t="str">
        <f>CONCATENATE(U1232,AK1232,V1232)</f>
        <v>HL2581/2584</v>
      </c>
    </row>
    <row r="1233" spans="1:36" s="156" customFormat="1" ht="11.25" customHeight="1" thickBot="1" x14ac:dyDescent="0.25">
      <c r="A1233" s="1115"/>
      <c r="B1233" s="998"/>
      <c r="C1233" s="151"/>
      <c r="D1233" s="1168"/>
      <c r="E1233" s="198"/>
      <c r="F1233" s="149"/>
      <c r="G1233" s="150"/>
      <c r="H1233" s="148"/>
      <c r="I1233" s="151"/>
      <c r="J1233" s="440"/>
      <c r="K1233" s="149"/>
      <c r="L1233" s="149"/>
      <c r="M1233" s="150"/>
      <c r="N1233" s="151"/>
      <c r="O1233" s="152"/>
      <c r="P1233" s="152"/>
      <c r="Q1233" s="152"/>
      <c r="R1233" s="151"/>
      <c r="S1233" s="150"/>
      <c r="T1233" s="149"/>
      <c r="U1233" s="151"/>
      <c r="V1233" s="151"/>
      <c r="W1233" s="151"/>
      <c r="X1233" s="1169"/>
      <c r="Y1233" s="429"/>
      <c r="Z1233" s="427"/>
      <c r="AA1233" s="151"/>
      <c r="AB1233" s="150"/>
      <c r="AC1233" s="153"/>
      <c r="AD1233" s="154"/>
      <c r="AE1233" s="155"/>
      <c r="AF1233" s="441"/>
      <c r="AG1233" s="441"/>
    </row>
    <row r="1234" spans="1:36" s="156" customFormat="1" ht="11.25" customHeight="1" thickBot="1" x14ac:dyDescent="0.25">
      <c r="A1234" s="1115">
        <v>1</v>
      </c>
      <c r="B1234" s="998"/>
      <c r="C1234" s="579" t="s">
        <v>50</v>
      </c>
      <c r="D1234" s="898" t="s">
        <v>763</v>
      </c>
      <c r="E1234" s="580">
        <v>1</v>
      </c>
      <c r="F1234" s="582" t="s">
        <v>186</v>
      </c>
      <c r="G1234" s="216"/>
      <c r="H1234" s="581">
        <v>38</v>
      </c>
      <c r="I1234" s="579" t="s">
        <v>1324</v>
      </c>
      <c r="J1234" s="583">
        <f>I1234/9.81</f>
        <v>102.95616717635066</v>
      </c>
      <c r="K1234" s="582" t="s">
        <v>1758</v>
      </c>
      <c r="L1234" s="582"/>
      <c r="M1234" s="216"/>
      <c r="N1234" s="579"/>
      <c r="O1234" s="584"/>
      <c r="P1234" s="584"/>
      <c r="Q1234" s="584"/>
      <c r="R1234" s="579"/>
      <c r="S1234" s="216">
        <v>6</v>
      </c>
      <c r="T1234" s="582" t="s">
        <v>43</v>
      </c>
      <c r="U1234" s="579" t="s">
        <v>44</v>
      </c>
      <c r="V1234" s="579" t="s">
        <v>1883</v>
      </c>
      <c r="W1234" s="1145" t="s">
        <v>1884</v>
      </c>
      <c r="X1234" s="896" t="s">
        <v>763</v>
      </c>
      <c r="Y1234" s="429" t="s">
        <v>47</v>
      </c>
      <c r="Z1234" s="427" t="e">
        <f>Y1234+365</f>
        <v>#VALUE!</v>
      </c>
      <c r="AA1234" s="579"/>
      <c r="AB1234" s="216">
        <v>1.5</v>
      </c>
      <c r="AC1234" s="585"/>
      <c r="AD1234" s="586"/>
      <c r="AE1234" s="587"/>
      <c r="AF1234" s="597"/>
      <c r="AG1234" s="597"/>
      <c r="AJ1234" s="156" t="str">
        <f>CONCATENATE(U1234,AK1234,V1234)</f>
        <v>HL2696</v>
      </c>
    </row>
    <row r="1235" spans="1:36" s="156" customFormat="1" ht="11.25" customHeight="1" thickBot="1" x14ac:dyDescent="0.25">
      <c r="A1235" s="1115">
        <v>1</v>
      </c>
      <c r="B1235" s="998"/>
      <c r="C1235" s="579" t="s">
        <v>50</v>
      </c>
      <c r="D1235" s="898" t="s">
        <v>763</v>
      </c>
      <c r="E1235" s="580">
        <v>1</v>
      </c>
      <c r="F1235" s="582" t="s">
        <v>186</v>
      </c>
      <c r="G1235" s="216"/>
      <c r="H1235" s="581">
        <v>38</v>
      </c>
      <c r="I1235" s="579" t="s">
        <v>1324</v>
      </c>
      <c r="J1235" s="583">
        <f>I1235/9.81</f>
        <v>102.95616717635066</v>
      </c>
      <c r="K1235" s="582" t="s">
        <v>1758</v>
      </c>
      <c r="L1235" s="582"/>
      <c r="M1235" s="216"/>
      <c r="N1235" s="579"/>
      <c r="O1235" s="584"/>
      <c r="P1235" s="584"/>
      <c r="Q1235" s="584"/>
      <c r="R1235" s="579"/>
      <c r="S1235" s="216">
        <v>6</v>
      </c>
      <c r="T1235" s="582" t="s">
        <v>43</v>
      </c>
      <c r="U1235" s="579" t="s">
        <v>44</v>
      </c>
      <c r="V1235" s="579" t="s">
        <v>1883</v>
      </c>
      <c r="W1235" s="1145" t="s">
        <v>1884</v>
      </c>
      <c r="X1235" s="896" t="s">
        <v>763</v>
      </c>
      <c r="Y1235" s="429" t="s">
        <v>47</v>
      </c>
      <c r="Z1235" s="427" t="e">
        <f>Y1235+365</f>
        <v>#VALUE!</v>
      </c>
      <c r="AA1235" s="579"/>
      <c r="AB1235" s="216">
        <v>1.5</v>
      </c>
      <c r="AC1235" s="585"/>
      <c r="AD1235" s="586"/>
      <c r="AE1235" s="587"/>
      <c r="AF1235" s="597"/>
      <c r="AG1235" s="597"/>
      <c r="AJ1235" s="156" t="str">
        <f>CONCATENATE(U1235,AK1235,V1235)</f>
        <v>HL2696</v>
      </c>
    </row>
    <row r="1236" spans="1:36" s="156" customFormat="1" ht="11.25" customHeight="1" thickBot="1" x14ac:dyDescent="0.25">
      <c r="A1236" s="1115"/>
      <c r="B1236" s="998"/>
      <c r="C1236" s="151"/>
      <c r="D1236" s="1168"/>
      <c r="E1236" s="198"/>
      <c r="F1236" s="149"/>
      <c r="G1236" s="150"/>
      <c r="H1236" s="148"/>
      <c r="I1236" s="151"/>
      <c r="J1236" s="440"/>
      <c r="K1236" s="149"/>
      <c r="L1236" s="149"/>
      <c r="M1236" s="150"/>
      <c r="N1236" s="151"/>
      <c r="O1236" s="152"/>
      <c r="P1236" s="152"/>
      <c r="Q1236" s="152"/>
      <c r="R1236" s="151"/>
      <c r="S1236" s="150"/>
      <c r="T1236" s="149"/>
      <c r="U1236" s="151"/>
      <c r="V1236" s="151"/>
      <c r="W1236" s="151"/>
      <c r="X1236" s="1169"/>
      <c r="Y1236" s="429"/>
      <c r="Z1236" s="427"/>
      <c r="AA1236" s="151"/>
      <c r="AB1236" s="150"/>
      <c r="AC1236" s="153"/>
      <c r="AD1236" s="154"/>
      <c r="AE1236" s="155"/>
      <c r="AF1236" s="441"/>
      <c r="AG1236" s="441"/>
    </row>
    <row r="1237" spans="1:36" s="156" customFormat="1" ht="11.25" customHeight="1" thickBot="1" x14ac:dyDescent="0.25">
      <c r="A1237" s="1115"/>
      <c r="B1237" s="998"/>
      <c r="C1237" s="151"/>
      <c r="D1237" s="1168"/>
      <c r="E1237" s="198"/>
      <c r="F1237" s="149"/>
      <c r="G1237" s="150"/>
      <c r="H1237" s="148"/>
      <c r="I1237" s="151"/>
      <c r="J1237" s="440"/>
      <c r="K1237" s="149"/>
      <c r="L1237" s="149"/>
      <c r="M1237" s="150"/>
      <c r="N1237" s="151"/>
      <c r="O1237" s="152"/>
      <c r="P1237" s="152"/>
      <c r="Q1237" s="152"/>
      <c r="R1237" s="151"/>
      <c r="S1237" s="150"/>
      <c r="T1237" s="149"/>
      <c r="U1237" s="151"/>
      <c r="V1237" s="151"/>
      <c r="W1237" s="151"/>
      <c r="X1237" s="1169"/>
      <c r="Y1237" s="429"/>
      <c r="Z1237" s="427"/>
      <c r="AA1237" s="151"/>
      <c r="AB1237" s="150"/>
      <c r="AC1237" s="153"/>
      <c r="AD1237" s="154"/>
      <c r="AE1237" s="155"/>
      <c r="AF1237" s="441"/>
      <c r="AG1237" s="441"/>
    </row>
    <row r="1238" spans="1:36" s="156" customFormat="1" ht="11.25" customHeight="1" thickBot="1" x14ac:dyDescent="0.25">
      <c r="A1238" s="1115">
        <v>1</v>
      </c>
      <c r="B1238" s="998"/>
      <c r="C1238" s="579" t="s">
        <v>50</v>
      </c>
      <c r="D1238" s="898" t="s">
        <v>444</v>
      </c>
      <c r="E1238" s="580">
        <v>1</v>
      </c>
      <c r="F1238" s="582" t="s">
        <v>186</v>
      </c>
      <c r="G1238" s="216"/>
      <c r="H1238" s="581">
        <v>36</v>
      </c>
      <c r="I1238" s="579" t="s">
        <v>906</v>
      </c>
      <c r="J1238" s="583">
        <f>I1238/9.81</f>
        <v>92.048929663608561</v>
      </c>
      <c r="K1238" s="582" t="s">
        <v>1758</v>
      </c>
      <c r="L1238" s="582"/>
      <c r="M1238" s="216"/>
      <c r="N1238" s="579"/>
      <c r="O1238" s="584"/>
      <c r="P1238" s="584"/>
      <c r="Q1238" s="584"/>
      <c r="R1238" s="579"/>
      <c r="S1238" s="216">
        <v>11.2</v>
      </c>
      <c r="T1238" s="582" t="s">
        <v>43</v>
      </c>
      <c r="U1238" s="579" t="s">
        <v>44</v>
      </c>
      <c r="V1238" s="579" t="s">
        <v>1885</v>
      </c>
      <c r="W1238" s="1145" t="s">
        <v>1886</v>
      </c>
      <c r="X1238" s="896" t="s">
        <v>444</v>
      </c>
      <c r="Y1238" s="429" t="s">
        <v>47</v>
      </c>
      <c r="Z1238" s="427" t="e">
        <f>Y1238+365</f>
        <v>#VALUE!</v>
      </c>
      <c r="AA1238" s="579"/>
      <c r="AB1238" s="216">
        <v>1.5</v>
      </c>
      <c r="AC1238" s="585"/>
      <c r="AD1238" s="586"/>
      <c r="AE1238" s="587"/>
      <c r="AF1238" s="597"/>
      <c r="AG1238" s="597"/>
      <c r="AJ1238" s="156" t="str">
        <f>CONCATENATE(U1238,AK1238,V1238)</f>
        <v>HL2732</v>
      </c>
    </row>
    <row r="1239" spans="1:36" s="156" customFormat="1" ht="11.25" customHeight="1" thickBot="1" x14ac:dyDescent="0.25">
      <c r="A1239" s="1115">
        <v>1</v>
      </c>
      <c r="B1239" s="998"/>
      <c r="C1239" s="579" t="s">
        <v>50</v>
      </c>
      <c r="D1239" s="898" t="s">
        <v>444</v>
      </c>
      <c r="E1239" s="580">
        <v>1</v>
      </c>
      <c r="F1239" s="582" t="s">
        <v>186</v>
      </c>
      <c r="G1239" s="216"/>
      <c r="H1239" s="581">
        <v>36</v>
      </c>
      <c r="I1239" s="579" t="s">
        <v>906</v>
      </c>
      <c r="J1239" s="583">
        <f>I1239/9.81</f>
        <v>92.048929663608561</v>
      </c>
      <c r="K1239" s="582" t="s">
        <v>1758</v>
      </c>
      <c r="L1239" s="582"/>
      <c r="M1239" s="216"/>
      <c r="N1239" s="579"/>
      <c r="O1239" s="584"/>
      <c r="P1239" s="584"/>
      <c r="Q1239" s="584"/>
      <c r="R1239" s="579"/>
      <c r="S1239" s="216">
        <v>11.2</v>
      </c>
      <c r="T1239" s="582" t="s">
        <v>43</v>
      </c>
      <c r="U1239" s="579" t="s">
        <v>44</v>
      </c>
      <c r="V1239" s="579" t="s">
        <v>1885</v>
      </c>
      <c r="W1239" s="1145" t="s">
        <v>1886</v>
      </c>
      <c r="X1239" s="896" t="s">
        <v>444</v>
      </c>
      <c r="Y1239" s="429" t="s">
        <v>47</v>
      </c>
      <c r="Z1239" s="427" t="e">
        <f>Y1239+365</f>
        <v>#VALUE!</v>
      </c>
      <c r="AA1239" s="579"/>
      <c r="AB1239" s="216">
        <v>1.5</v>
      </c>
      <c r="AC1239" s="585"/>
      <c r="AD1239" s="586"/>
      <c r="AE1239" s="587"/>
      <c r="AF1239" s="597"/>
      <c r="AG1239" s="597"/>
      <c r="AJ1239" s="156" t="str">
        <f>CONCATENATE(U1239,AK1239,V1239)</f>
        <v>HL2732</v>
      </c>
    </row>
    <row r="1240" spans="1:36" s="156" customFormat="1" ht="11.25" customHeight="1" thickBot="1" x14ac:dyDescent="0.25">
      <c r="A1240" s="1115">
        <v>1</v>
      </c>
      <c r="B1240" s="998"/>
      <c r="C1240" s="579" t="s">
        <v>50</v>
      </c>
      <c r="D1240" s="898" t="s">
        <v>444</v>
      </c>
      <c r="E1240" s="580">
        <v>2</v>
      </c>
      <c r="F1240" s="582" t="s">
        <v>186</v>
      </c>
      <c r="G1240" s="216"/>
      <c r="H1240" s="581">
        <v>36</v>
      </c>
      <c r="I1240" s="579" t="s">
        <v>906</v>
      </c>
      <c r="J1240" s="583">
        <f>I1240/9.81</f>
        <v>92.048929663608561</v>
      </c>
      <c r="K1240" s="582" t="s">
        <v>1758</v>
      </c>
      <c r="L1240" s="582"/>
      <c r="M1240" s="216"/>
      <c r="N1240" s="579"/>
      <c r="O1240" s="584"/>
      <c r="P1240" s="584"/>
      <c r="Q1240" s="584"/>
      <c r="R1240" s="579"/>
      <c r="S1240" s="216">
        <v>11.2</v>
      </c>
      <c r="T1240" s="582" t="s">
        <v>43</v>
      </c>
      <c r="U1240" s="579" t="s">
        <v>44</v>
      </c>
      <c r="V1240" s="579" t="s">
        <v>1887</v>
      </c>
      <c r="W1240" s="1145" t="s">
        <v>1760</v>
      </c>
      <c r="X1240" s="896" t="s">
        <v>444</v>
      </c>
      <c r="Y1240" s="429" t="s">
        <v>47</v>
      </c>
      <c r="Z1240" s="427" t="e">
        <f>Y1240+365</f>
        <v>#VALUE!</v>
      </c>
      <c r="AA1240" s="579"/>
      <c r="AB1240" s="216">
        <v>1.5</v>
      </c>
      <c r="AC1240" s="585"/>
      <c r="AD1240" s="586"/>
      <c r="AE1240" s="587"/>
      <c r="AF1240" s="597"/>
      <c r="AG1240" s="597"/>
      <c r="AJ1240" s="156" t="str">
        <f>CONCATENATE(U1240,AK1240,V1240)</f>
        <v>HL2731+2732</v>
      </c>
    </row>
    <row r="1241" spans="1:36" s="156" customFormat="1" ht="11.25" customHeight="1" thickBot="1" x14ac:dyDescent="0.25">
      <c r="A1241" s="1115"/>
      <c r="B1241" s="998"/>
      <c r="C1241" s="151"/>
      <c r="D1241" s="1168"/>
      <c r="E1241" s="198"/>
      <c r="F1241" s="149"/>
      <c r="G1241" s="150"/>
      <c r="H1241" s="148"/>
      <c r="I1241" s="151"/>
      <c r="J1241" s="440"/>
      <c r="K1241" s="149"/>
      <c r="L1241" s="149"/>
      <c r="M1241" s="150"/>
      <c r="N1241" s="151"/>
      <c r="O1241" s="152"/>
      <c r="P1241" s="152"/>
      <c r="Q1241" s="152"/>
      <c r="R1241" s="151"/>
      <c r="S1241" s="150"/>
      <c r="T1241" s="149"/>
      <c r="U1241" s="151"/>
      <c r="V1241" s="151"/>
      <c r="W1241" s="151"/>
      <c r="X1241" s="1169"/>
      <c r="Y1241" s="429"/>
      <c r="Z1241" s="427"/>
      <c r="AA1241" s="151"/>
      <c r="AB1241" s="150"/>
      <c r="AC1241" s="153"/>
      <c r="AD1241" s="154"/>
      <c r="AE1241" s="155"/>
      <c r="AF1241" s="441"/>
      <c r="AG1241" s="441"/>
    </row>
    <row r="1242" spans="1:36" s="156" customFormat="1" ht="11.25" customHeight="1" thickBot="1" x14ac:dyDescent="0.25">
      <c r="A1242" s="1115">
        <v>1</v>
      </c>
      <c r="B1242" s="998"/>
      <c r="C1242" s="579" t="s">
        <v>50</v>
      </c>
      <c r="D1242" s="898" t="s">
        <v>1888</v>
      </c>
      <c r="E1242" s="580">
        <v>1</v>
      </c>
      <c r="F1242" s="582" t="s">
        <v>186</v>
      </c>
      <c r="G1242" s="216"/>
      <c r="H1242" s="581">
        <v>36</v>
      </c>
      <c r="I1242" s="579" t="s">
        <v>74</v>
      </c>
      <c r="J1242" s="583" t="e">
        <f>I1242/9.81</f>
        <v>#VALUE!</v>
      </c>
      <c r="K1242" s="582" t="s">
        <v>74</v>
      </c>
      <c r="L1242" s="582"/>
      <c r="M1242" s="216"/>
      <c r="N1242" s="579"/>
      <c r="O1242" s="584"/>
      <c r="P1242" s="584"/>
      <c r="Q1242" s="584"/>
      <c r="R1242" s="579"/>
      <c r="S1242" s="216">
        <v>10</v>
      </c>
      <c r="T1242" s="582" t="s">
        <v>1384</v>
      </c>
      <c r="U1242" s="579" t="s">
        <v>44</v>
      </c>
      <c r="V1242" s="579" t="s">
        <v>1889</v>
      </c>
      <c r="W1242" s="1145" t="s">
        <v>46</v>
      </c>
      <c r="X1242" s="896" t="s">
        <v>1888</v>
      </c>
      <c r="Y1242" s="429" t="s">
        <v>47</v>
      </c>
      <c r="Z1242" s="427" t="e">
        <f>Y1242+365</f>
        <v>#VALUE!</v>
      </c>
      <c r="AA1242" s="579"/>
      <c r="AB1242" s="216">
        <v>1.5</v>
      </c>
      <c r="AC1242" s="585"/>
      <c r="AD1242" s="586"/>
      <c r="AE1242" s="587"/>
      <c r="AF1242" s="597"/>
      <c r="AG1242" s="597"/>
      <c r="AJ1242" s="156" t="str">
        <f>CONCATENATE(U1242,AK1242,V1242)</f>
        <v>HL2761</v>
      </c>
    </row>
    <row r="1243" spans="1:36" s="156" customFormat="1" ht="11.25" customHeight="1" thickBot="1" x14ac:dyDescent="0.25">
      <c r="A1243" s="1115">
        <v>1</v>
      </c>
      <c r="B1243" s="998"/>
      <c r="C1243" s="579" t="s">
        <v>50</v>
      </c>
      <c r="D1243" s="898" t="s">
        <v>1888</v>
      </c>
      <c r="E1243" s="580">
        <v>1</v>
      </c>
      <c r="F1243" s="582" t="s">
        <v>186</v>
      </c>
      <c r="G1243" s="216"/>
      <c r="H1243" s="581">
        <v>36</v>
      </c>
      <c r="I1243" s="579" t="s">
        <v>74</v>
      </c>
      <c r="J1243" s="583" t="e">
        <f>I1243/9.81</f>
        <v>#VALUE!</v>
      </c>
      <c r="K1243" s="582" t="s">
        <v>74</v>
      </c>
      <c r="L1243" s="582"/>
      <c r="M1243" s="216"/>
      <c r="N1243" s="579"/>
      <c r="O1243" s="584"/>
      <c r="P1243" s="584"/>
      <c r="Q1243" s="584"/>
      <c r="R1243" s="579"/>
      <c r="S1243" s="216">
        <v>10</v>
      </c>
      <c r="T1243" s="582" t="s">
        <v>1384</v>
      </c>
      <c r="U1243" s="579" t="s">
        <v>44</v>
      </c>
      <c r="V1243" s="579" t="s">
        <v>1890</v>
      </c>
      <c r="W1243" s="1145" t="s">
        <v>46</v>
      </c>
      <c r="X1243" s="896" t="s">
        <v>1888</v>
      </c>
      <c r="Y1243" s="429" t="s">
        <v>47</v>
      </c>
      <c r="Z1243" s="427" t="e">
        <f>Y1243+365</f>
        <v>#VALUE!</v>
      </c>
      <c r="AA1243" s="579"/>
      <c r="AB1243" s="216">
        <v>1.5</v>
      </c>
      <c r="AC1243" s="585"/>
      <c r="AD1243" s="586"/>
      <c r="AE1243" s="587"/>
      <c r="AF1243" s="597"/>
      <c r="AG1243" s="597"/>
      <c r="AJ1243" s="156" t="str">
        <f>CONCATENATE(U1243,AK1243,V1243)</f>
        <v>HL2762</v>
      </c>
    </row>
    <row r="1244" spans="1:36" s="156" customFormat="1" ht="11.25" customHeight="1" thickBot="1" x14ac:dyDescent="0.25">
      <c r="A1244" s="1115">
        <v>1</v>
      </c>
      <c r="B1244" s="998"/>
      <c r="C1244" s="579" t="s">
        <v>50</v>
      </c>
      <c r="D1244" s="898" t="s">
        <v>1888</v>
      </c>
      <c r="E1244" s="580">
        <v>1</v>
      </c>
      <c r="F1244" s="582" t="s">
        <v>186</v>
      </c>
      <c r="G1244" s="216"/>
      <c r="H1244" s="581">
        <v>36</v>
      </c>
      <c r="I1244" s="579" t="s">
        <v>74</v>
      </c>
      <c r="J1244" s="583" t="e">
        <f>I1244/9.81</f>
        <v>#VALUE!</v>
      </c>
      <c r="K1244" s="582" t="s">
        <v>74</v>
      </c>
      <c r="L1244" s="582"/>
      <c r="M1244" s="216"/>
      <c r="N1244" s="579"/>
      <c r="O1244" s="584"/>
      <c r="P1244" s="584"/>
      <c r="Q1244" s="584"/>
      <c r="R1244" s="579"/>
      <c r="S1244" s="216">
        <v>10</v>
      </c>
      <c r="T1244" s="582" t="s">
        <v>1384</v>
      </c>
      <c r="U1244" s="579" t="s">
        <v>44</v>
      </c>
      <c r="V1244" s="579" t="s">
        <v>1891</v>
      </c>
      <c r="W1244" s="1145" t="s">
        <v>46</v>
      </c>
      <c r="X1244" s="896" t="s">
        <v>1888</v>
      </c>
      <c r="Y1244" s="429" t="s">
        <v>47</v>
      </c>
      <c r="Z1244" s="427" t="e">
        <f>Y1244+365</f>
        <v>#VALUE!</v>
      </c>
      <c r="AA1244" s="579"/>
      <c r="AB1244" s="216">
        <v>1.5</v>
      </c>
      <c r="AC1244" s="585"/>
      <c r="AD1244" s="586"/>
      <c r="AE1244" s="587"/>
      <c r="AF1244" s="597"/>
      <c r="AG1244" s="597"/>
      <c r="AJ1244" s="156" t="str">
        <f>CONCATENATE(U1244,AK1244,V1244)</f>
        <v>HL2763</v>
      </c>
    </row>
    <row r="1245" spans="1:36" s="156" customFormat="1" ht="11.25" customHeight="1" thickBot="1" x14ac:dyDescent="0.25">
      <c r="A1245" s="1115">
        <v>1</v>
      </c>
      <c r="B1245" s="998"/>
      <c r="C1245" s="579" t="s">
        <v>50</v>
      </c>
      <c r="D1245" s="898" t="s">
        <v>1888</v>
      </c>
      <c r="E1245" s="580">
        <v>1</v>
      </c>
      <c r="F1245" s="582" t="s">
        <v>186</v>
      </c>
      <c r="G1245" s="216"/>
      <c r="H1245" s="581">
        <v>36</v>
      </c>
      <c r="I1245" s="579" t="s">
        <v>74</v>
      </c>
      <c r="J1245" s="583" t="e">
        <f>I1245/9.81</f>
        <v>#VALUE!</v>
      </c>
      <c r="K1245" s="582" t="s">
        <v>74</v>
      </c>
      <c r="L1245" s="582"/>
      <c r="M1245" s="216"/>
      <c r="N1245" s="579"/>
      <c r="O1245" s="584"/>
      <c r="P1245" s="584"/>
      <c r="Q1245" s="584"/>
      <c r="R1245" s="579"/>
      <c r="S1245" s="216">
        <v>10</v>
      </c>
      <c r="T1245" s="582" t="s">
        <v>1384</v>
      </c>
      <c r="U1245" s="579" t="s">
        <v>44</v>
      </c>
      <c r="V1245" s="579" t="s">
        <v>1892</v>
      </c>
      <c r="W1245" s="1145" t="s">
        <v>46</v>
      </c>
      <c r="X1245" s="896" t="s">
        <v>1888</v>
      </c>
      <c r="Y1245" s="429" t="s">
        <v>47</v>
      </c>
      <c r="Z1245" s="427" t="e">
        <f>Y1245+365</f>
        <v>#VALUE!</v>
      </c>
      <c r="AA1245" s="579"/>
      <c r="AB1245" s="216">
        <v>1.5</v>
      </c>
      <c r="AC1245" s="585"/>
      <c r="AD1245" s="586"/>
      <c r="AE1245" s="587"/>
      <c r="AF1245" s="597"/>
      <c r="AG1245" s="597"/>
      <c r="AJ1245" s="156" t="str">
        <f>CONCATENATE(U1245,AK1245,V1245)</f>
        <v>HL2764</v>
      </c>
    </row>
    <row r="1246" spans="1:36" s="156" customFormat="1" ht="11.25" customHeight="1" thickBot="1" x14ac:dyDescent="0.25">
      <c r="A1246" s="1115">
        <v>1</v>
      </c>
      <c r="B1246" s="998"/>
      <c r="C1246" s="579" t="s">
        <v>50</v>
      </c>
      <c r="D1246" s="898" t="s">
        <v>1888</v>
      </c>
      <c r="E1246" s="580">
        <v>2</v>
      </c>
      <c r="F1246" s="582" t="s">
        <v>186</v>
      </c>
      <c r="G1246" s="216"/>
      <c r="H1246" s="581">
        <v>36</v>
      </c>
      <c r="I1246" s="579" t="s">
        <v>74</v>
      </c>
      <c r="J1246" s="583" t="e">
        <f>I1246/9.81</f>
        <v>#VALUE!</v>
      </c>
      <c r="K1246" s="582" t="s">
        <v>74</v>
      </c>
      <c r="L1246" s="582"/>
      <c r="M1246" s="216"/>
      <c r="N1246" s="579"/>
      <c r="O1246" s="584"/>
      <c r="P1246" s="584"/>
      <c r="Q1246" s="584"/>
      <c r="R1246" s="579"/>
      <c r="S1246" s="216">
        <v>10</v>
      </c>
      <c r="T1246" s="582" t="s">
        <v>1384</v>
      </c>
      <c r="U1246" s="579" t="s">
        <v>44</v>
      </c>
      <c r="V1246" s="579" t="s">
        <v>1893</v>
      </c>
      <c r="W1246" s="1145" t="s">
        <v>46</v>
      </c>
      <c r="X1246" s="896" t="s">
        <v>1888</v>
      </c>
      <c r="Y1246" s="429" t="s">
        <v>47</v>
      </c>
      <c r="Z1246" s="427" t="e">
        <f>Y1246+365</f>
        <v>#VALUE!</v>
      </c>
      <c r="AA1246" s="579"/>
      <c r="AB1246" s="216">
        <v>1.5</v>
      </c>
      <c r="AC1246" s="585"/>
      <c r="AD1246" s="586"/>
      <c r="AE1246" s="587"/>
      <c r="AF1246" s="597"/>
      <c r="AG1246" s="597"/>
      <c r="AJ1246" s="156" t="str">
        <f>CONCATENATE(U1246,AK1246,V1246)</f>
        <v>HL2761+2764</v>
      </c>
    </row>
    <row r="1247" spans="1:36" s="156" customFormat="1" ht="11.25" customHeight="1" thickBot="1" x14ac:dyDescent="0.25">
      <c r="A1247" s="1115"/>
      <c r="B1247" s="998"/>
      <c r="C1247" s="151"/>
      <c r="D1247" s="1168"/>
      <c r="E1247" s="198"/>
      <c r="F1247" s="149"/>
      <c r="G1247" s="150"/>
      <c r="H1247" s="148"/>
      <c r="I1247" s="151"/>
      <c r="J1247" s="440"/>
      <c r="K1247" s="149"/>
      <c r="L1247" s="149"/>
      <c r="M1247" s="150"/>
      <c r="N1247" s="151"/>
      <c r="O1247" s="152"/>
      <c r="P1247" s="152"/>
      <c r="Q1247" s="152"/>
      <c r="R1247" s="151"/>
      <c r="S1247" s="150"/>
      <c r="T1247" s="149"/>
      <c r="U1247" s="151"/>
      <c r="V1247" s="151"/>
      <c r="W1247" s="151"/>
      <c r="X1247" s="1169"/>
      <c r="Y1247" s="429"/>
      <c r="Z1247" s="427"/>
      <c r="AA1247" s="151"/>
      <c r="AB1247" s="150"/>
      <c r="AC1247" s="153"/>
      <c r="AD1247" s="154"/>
      <c r="AE1247" s="155"/>
      <c r="AF1247" s="441"/>
      <c r="AG1247" s="441"/>
    </row>
    <row r="1248" spans="1:36" ht="10.5" thickBot="1" x14ac:dyDescent="0.25">
      <c r="A1248" s="1129">
        <v>1</v>
      </c>
      <c r="B1248" s="995"/>
      <c r="C1248" s="151"/>
      <c r="D1248" s="897" t="s">
        <v>1894</v>
      </c>
      <c r="E1248" s="148">
        <v>1</v>
      </c>
      <c r="F1248" s="650" t="s">
        <v>1895</v>
      </c>
      <c r="G1248" s="150">
        <v>20</v>
      </c>
      <c r="H1248" s="148">
        <v>36</v>
      </c>
      <c r="I1248" s="149" t="s">
        <v>1244</v>
      </c>
      <c r="J1248" s="440">
        <f t="shared" ref="J1248:J1254" si="369">I1248/9.81</f>
        <v>101.12130479102956</v>
      </c>
      <c r="K1248" s="149"/>
      <c r="L1248" s="149"/>
      <c r="M1248" s="150"/>
      <c r="N1248" s="151"/>
      <c r="O1248" s="152"/>
      <c r="P1248" s="152"/>
      <c r="Q1248" s="152"/>
      <c r="R1248" s="151"/>
      <c r="S1248" s="150" t="s">
        <v>1896</v>
      </c>
      <c r="T1248" s="149" t="s">
        <v>43</v>
      </c>
      <c r="U1248" s="151" t="s">
        <v>44</v>
      </c>
      <c r="V1248" s="151" t="s">
        <v>1897</v>
      </c>
      <c r="Y1248" s="429" t="s">
        <v>47</v>
      </c>
      <c r="Z1248" s="427" t="e">
        <f t="shared" ref="Z1248:Z1254" si="370">Y1248+366</f>
        <v>#VALUE!</v>
      </c>
      <c r="AB1248" s="334">
        <v>2</v>
      </c>
    </row>
    <row r="1249" spans="1:36" ht="10.5" thickBot="1" x14ac:dyDescent="0.25">
      <c r="A1249" s="1129">
        <v>1</v>
      </c>
      <c r="B1249" s="995"/>
      <c r="C1249" s="151"/>
      <c r="D1249" s="897" t="s">
        <v>1894</v>
      </c>
      <c r="E1249" s="148">
        <v>1</v>
      </c>
      <c r="F1249" s="650" t="s">
        <v>1895</v>
      </c>
      <c r="G1249" s="150">
        <v>20</v>
      </c>
      <c r="H1249" s="148">
        <v>36</v>
      </c>
      <c r="I1249" s="149" t="s">
        <v>1244</v>
      </c>
      <c r="J1249" s="440">
        <f t="shared" si="369"/>
        <v>101.12130479102956</v>
      </c>
      <c r="K1249" s="149"/>
      <c r="L1249" s="149"/>
      <c r="M1249" s="150"/>
      <c r="N1249" s="151"/>
      <c r="O1249" s="152"/>
      <c r="P1249" s="152"/>
      <c r="Q1249" s="152"/>
      <c r="R1249" s="151"/>
      <c r="S1249" s="150" t="s">
        <v>1896</v>
      </c>
      <c r="T1249" s="149" t="s">
        <v>43</v>
      </c>
      <c r="U1249" s="151" t="s">
        <v>44</v>
      </c>
      <c r="V1249" s="151" t="s">
        <v>1898</v>
      </c>
      <c r="Y1249" s="429" t="s">
        <v>47</v>
      </c>
      <c r="Z1249" s="427" t="e">
        <f t="shared" si="370"/>
        <v>#VALUE!</v>
      </c>
      <c r="AB1249" s="334">
        <v>2</v>
      </c>
    </row>
    <row r="1250" spans="1:36" ht="10.5" thickBot="1" x14ac:dyDescent="0.25">
      <c r="A1250" s="1129">
        <v>1</v>
      </c>
      <c r="B1250" s="995"/>
      <c r="C1250" s="151"/>
      <c r="D1250" s="897" t="s">
        <v>1894</v>
      </c>
      <c r="E1250" s="148">
        <v>1</v>
      </c>
      <c r="F1250" s="650" t="s">
        <v>1895</v>
      </c>
      <c r="G1250" s="150">
        <v>20</v>
      </c>
      <c r="H1250" s="148">
        <v>36</v>
      </c>
      <c r="I1250" s="149" t="s">
        <v>1244</v>
      </c>
      <c r="J1250" s="440">
        <f t="shared" si="369"/>
        <v>101.12130479102956</v>
      </c>
      <c r="K1250" s="149"/>
      <c r="L1250" s="149"/>
      <c r="M1250" s="150"/>
      <c r="N1250" s="151"/>
      <c r="O1250" s="152"/>
      <c r="P1250" s="152"/>
      <c r="Q1250" s="152"/>
      <c r="R1250" s="151"/>
      <c r="S1250" s="150" t="s">
        <v>1896</v>
      </c>
      <c r="T1250" s="149" t="s">
        <v>43</v>
      </c>
      <c r="U1250" s="151" t="s">
        <v>44</v>
      </c>
      <c r="V1250" s="151" t="s">
        <v>1899</v>
      </c>
      <c r="Y1250" s="429" t="s">
        <v>47</v>
      </c>
      <c r="Z1250" s="427" t="e">
        <f t="shared" si="370"/>
        <v>#VALUE!</v>
      </c>
      <c r="AB1250" s="334">
        <v>2</v>
      </c>
    </row>
    <row r="1251" spans="1:36" ht="12" customHeight="1" thickBot="1" x14ac:dyDescent="0.25">
      <c r="A1251" s="1129">
        <v>1</v>
      </c>
      <c r="B1251" s="995"/>
      <c r="C1251" s="151"/>
      <c r="D1251" s="897" t="s">
        <v>1894</v>
      </c>
      <c r="E1251" s="148">
        <v>1</v>
      </c>
      <c r="F1251" s="650" t="s">
        <v>1895</v>
      </c>
      <c r="G1251" s="150">
        <v>20</v>
      </c>
      <c r="H1251" s="148">
        <v>36</v>
      </c>
      <c r="I1251" s="149" t="s">
        <v>1244</v>
      </c>
      <c r="J1251" s="440">
        <f t="shared" si="369"/>
        <v>101.12130479102956</v>
      </c>
      <c r="K1251" s="149"/>
      <c r="L1251" s="149"/>
      <c r="M1251" s="150"/>
      <c r="N1251" s="151"/>
      <c r="O1251" s="152"/>
      <c r="P1251" s="152"/>
      <c r="Q1251" s="152"/>
      <c r="R1251" s="151"/>
      <c r="S1251" s="150" t="s">
        <v>1896</v>
      </c>
      <c r="T1251" s="149" t="s">
        <v>43</v>
      </c>
      <c r="U1251" s="151" t="s">
        <v>44</v>
      </c>
      <c r="V1251" s="151" t="s">
        <v>1900</v>
      </c>
      <c r="W1251" s="238"/>
      <c r="X1251" s="500"/>
      <c r="Y1251" s="429" t="s">
        <v>47</v>
      </c>
      <c r="Z1251" s="427" t="e">
        <f t="shared" si="370"/>
        <v>#VALUE!</v>
      </c>
      <c r="AA1251" s="238"/>
      <c r="AB1251" s="334">
        <v>2</v>
      </c>
      <c r="AC1251" s="250"/>
      <c r="AD1251" s="251"/>
      <c r="AE1251" s="252"/>
      <c r="AF1251" s="254"/>
      <c r="AG1251" s="254"/>
    </row>
    <row r="1252" spans="1:36" ht="12" customHeight="1" thickBot="1" x14ac:dyDescent="0.25">
      <c r="A1252" s="1129">
        <v>1</v>
      </c>
      <c r="B1252" s="995"/>
      <c r="C1252" s="151"/>
      <c r="D1252" s="897" t="s">
        <v>1894</v>
      </c>
      <c r="E1252" s="148">
        <v>1</v>
      </c>
      <c r="F1252" s="650" t="s">
        <v>1895</v>
      </c>
      <c r="G1252" s="150">
        <v>20</v>
      </c>
      <c r="H1252" s="148">
        <v>36</v>
      </c>
      <c r="I1252" s="149" t="s">
        <v>1244</v>
      </c>
      <c r="J1252" s="440">
        <f t="shared" si="369"/>
        <v>101.12130479102956</v>
      </c>
      <c r="K1252" s="149"/>
      <c r="L1252" s="149"/>
      <c r="M1252" s="150"/>
      <c r="N1252" s="151"/>
      <c r="O1252" s="152"/>
      <c r="P1252" s="152"/>
      <c r="Q1252" s="152"/>
      <c r="R1252" s="151"/>
      <c r="S1252" s="150" t="s">
        <v>1896</v>
      </c>
      <c r="T1252" s="149" t="s">
        <v>43</v>
      </c>
      <c r="U1252" s="151" t="s">
        <v>44</v>
      </c>
      <c r="V1252" s="151" t="s">
        <v>1901</v>
      </c>
      <c r="W1252" s="238"/>
      <c r="X1252" s="500"/>
      <c r="Y1252" s="429" t="s">
        <v>47</v>
      </c>
      <c r="Z1252" s="427" t="e">
        <f t="shared" si="370"/>
        <v>#VALUE!</v>
      </c>
      <c r="AA1252" s="238"/>
      <c r="AB1252" s="334">
        <v>2</v>
      </c>
      <c r="AC1252" s="250"/>
      <c r="AD1252" s="251"/>
      <c r="AE1252" s="252"/>
      <c r="AF1252" s="254"/>
      <c r="AG1252" s="254"/>
    </row>
    <row r="1253" spans="1:36" ht="12" customHeight="1" thickBot="1" x14ac:dyDescent="0.25">
      <c r="A1253" s="1129">
        <v>1</v>
      </c>
      <c r="B1253" s="995"/>
      <c r="C1253" s="151"/>
      <c r="D1253" s="897" t="s">
        <v>1894</v>
      </c>
      <c r="E1253" s="148">
        <v>1</v>
      </c>
      <c r="F1253" s="650" t="s">
        <v>1895</v>
      </c>
      <c r="G1253" s="150">
        <v>20</v>
      </c>
      <c r="H1253" s="148">
        <v>36</v>
      </c>
      <c r="I1253" s="149" t="s">
        <v>1244</v>
      </c>
      <c r="J1253" s="440">
        <f t="shared" si="369"/>
        <v>101.12130479102956</v>
      </c>
      <c r="K1253" s="149"/>
      <c r="L1253" s="149"/>
      <c r="M1253" s="150"/>
      <c r="N1253" s="151"/>
      <c r="O1253" s="152"/>
      <c r="P1253" s="152"/>
      <c r="Q1253" s="152"/>
      <c r="R1253" s="151"/>
      <c r="S1253" s="150" t="s">
        <v>1896</v>
      </c>
      <c r="T1253" s="149" t="s">
        <v>43</v>
      </c>
      <c r="U1253" s="151" t="s">
        <v>44</v>
      </c>
      <c r="V1253" s="151" t="s">
        <v>1902</v>
      </c>
      <c r="W1253" s="238"/>
      <c r="X1253" s="500"/>
      <c r="Y1253" s="429" t="s">
        <v>47</v>
      </c>
      <c r="Z1253" s="427" t="e">
        <f t="shared" si="370"/>
        <v>#VALUE!</v>
      </c>
      <c r="AA1253" s="238"/>
      <c r="AB1253" s="334">
        <v>2</v>
      </c>
      <c r="AC1253" s="250"/>
      <c r="AD1253" s="251"/>
      <c r="AE1253" s="252"/>
      <c r="AF1253" s="254"/>
      <c r="AG1253" s="254"/>
    </row>
    <row r="1254" spans="1:36" ht="12" customHeight="1" thickBot="1" x14ac:dyDescent="0.25">
      <c r="A1254" s="1129">
        <v>1</v>
      </c>
      <c r="B1254" s="995"/>
      <c r="C1254" s="151"/>
      <c r="D1254" s="897" t="s">
        <v>1894</v>
      </c>
      <c r="E1254" s="148">
        <v>1</v>
      </c>
      <c r="F1254" s="650" t="s">
        <v>1895</v>
      </c>
      <c r="G1254" s="150">
        <v>20</v>
      </c>
      <c r="H1254" s="148">
        <v>36</v>
      </c>
      <c r="I1254" s="149" t="s">
        <v>1244</v>
      </c>
      <c r="J1254" s="440">
        <f t="shared" si="369"/>
        <v>101.12130479102956</v>
      </c>
      <c r="K1254" s="149"/>
      <c r="L1254" s="149"/>
      <c r="M1254" s="150"/>
      <c r="N1254" s="151"/>
      <c r="O1254" s="152"/>
      <c r="P1254" s="152"/>
      <c r="Q1254" s="152"/>
      <c r="R1254" s="151"/>
      <c r="S1254" s="150" t="s">
        <v>1896</v>
      </c>
      <c r="T1254" s="149" t="s">
        <v>43</v>
      </c>
      <c r="U1254" s="151" t="s">
        <v>44</v>
      </c>
      <c r="V1254" s="151" t="s">
        <v>1903</v>
      </c>
      <c r="W1254" s="238"/>
      <c r="X1254" s="500"/>
      <c r="Y1254" s="429" t="s">
        <v>47</v>
      </c>
      <c r="Z1254" s="427" t="e">
        <f t="shared" si="370"/>
        <v>#VALUE!</v>
      </c>
      <c r="AA1254" s="238"/>
      <c r="AB1254" s="334">
        <v>2</v>
      </c>
      <c r="AC1254" s="250"/>
      <c r="AD1254" s="251"/>
      <c r="AE1254" s="252"/>
      <c r="AF1254" s="254"/>
      <c r="AG1254" s="254"/>
    </row>
    <row r="1255" spans="1:36" s="156" customFormat="1" ht="10.5" customHeight="1" thickBot="1" x14ac:dyDescent="0.25">
      <c r="A1255" s="1129">
        <v>1</v>
      </c>
      <c r="B1255" s="998"/>
      <c r="C1255" s="151"/>
      <c r="D1255" s="897" t="s">
        <v>1894</v>
      </c>
      <c r="E1255" s="148">
        <v>1</v>
      </c>
      <c r="F1255" s="650" t="s">
        <v>1895</v>
      </c>
      <c r="G1255" s="150">
        <v>20</v>
      </c>
      <c r="H1255" s="148">
        <v>36</v>
      </c>
      <c r="I1255" s="149" t="s">
        <v>1244</v>
      </c>
      <c r="J1255" s="440">
        <f t="shared" ref="J1255:J1257" si="371">I1255/9.81</f>
        <v>101.12130479102956</v>
      </c>
      <c r="K1255" s="149"/>
      <c r="L1255" s="149"/>
      <c r="M1255" s="150"/>
      <c r="N1255" s="151"/>
      <c r="O1255" s="152"/>
      <c r="P1255" s="152"/>
      <c r="Q1255" s="152"/>
      <c r="R1255" s="151"/>
      <c r="S1255" s="150" t="s">
        <v>1896</v>
      </c>
      <c r="T1255" s="149" t="s">
        <v>43</v>
      </c>
      <c r="U1255" s="151" t="s">
        <v>44</v>
      </c>
      <c r="V1255" s="151" t="s">
        <v>1904</v>
      </c>
      <c r="W1255" s="151"/>
      <c r="X1255" s="508"/>
      <c r="Y1255" s="429" t="s">
        <v>47</v>
      </c>
      <c r="Z1255" s="427" t="e">
        <f t="shared" ref="Z1255:Z1258" si="372">Y1255+366</f>
        <v>#VALUE!</v>
      </c>
      <c r="AA1255" s="151"/>
      <c r="AB1255" s="334">
        <v>2</v>
      </c>
      <c r="AC1255" s="153" t="s">
        <v>38</v>
      </c>
      <c r="AD1255" s="154"/>
      <c r="AE1255" s="988" t="s">
        <v>38</v>
      </c>
      <c r="AF1255" s="513"/>
      <c r="AG1255" s="441"/>
    </row>
    <row r="1256" spans="1:36" s="156" customFormat="1" ht="10.5" customHeight="1" thickBot="1" x14ac:dyDescent="0.25">
      <c r="A1256" s="1129">
        <v>1</v>
      </c>
      <c r="B1256" s="998"/>
      <c r="C1256" s="151"/>
      <c r="D1256" s="897" t="s">
        <v>1894</v>
      </c>
      <c r="E1256" s="148">
        <v>1</v>
      </c>
      <c r="F1256" s="650" t="s">
        <v>1895</v>
      </c>
      <c r="G1256" s="150">
        <v>20</v>
      </c>
      <c r="H1256" s="148">
        <v>36</v>
      </c>
      <c r="I1256" s="149" t="s">
        <v>1244</v>
      </c>
      <c r="J1256" s="440">
        <f t="shared" ref="J1256" si="373">I1256/9.81</f>
        <v>101.12130479102956</v>
      </c>
      <c r="K1256" s="149"/>
      <c r="L1256" s="149"/>
      <c r="M1256" s="150"/>
      <c r="N1256" s="151"/>
      <c r="O1256" s="152"/>
      <c r="P1256" s="152"/>
      <c r="Q1256" s="152"/>
      <c r="R1256" s="151"/>
      <c r="S1256" s="150" t="s">
        <v>38</v>
      </c>
      <c r="T1256" s="149" t="s">
        <v>43</v>
      </c>
      <c r="U1256" s="151" t="s">
        <v>44</v>
      </c>
      <c r="V1256" s="151" t="s">
        <v>1905</v>
      </c>
      <c r="W1256" s="151"/>
      <c r="X1256" s="508"/>
      <c r="Y1256" s="429" t="s">
        <v>47</v>
      </c>
      <c r="Z1256" s="427" t="e">
        <f t="shared" si="372"/>
        <v>#VALUE!</v>
      </c>
      <c r="AA1256" s="151"/>
      <c r="AB1256" s="334">
        <v>2</v>
      </c>
      <c r="AC1256" s="153"/>
      <c r="AD1256" s="154"/>
      <c r="AE1256" s="155"/>
      <c r="AF1256" s="513"/>
      <c r="AG1256" s="441"/>
    </row>
    <row r="1257" spans="1:36" s="156" customFormat="1" ht="10.5" customHeight="1" thickBot="1" x14ac:dyDescent="0.25">
      <c r="A1257" s="1129">
        <v>1</v>
      </c>
      <c r="B1257" s="998"/>
      <c r="C1257" s="151"/>
      <c r="D1257" s="897" t="s">
        <v>1894</v>
      </c>
      <c r="E1257" s="148">
        <v>1</v>
      </c>
      <c r="F1257" s="650" t="s">
        <v>1895</v>
      </c>
      <c r="G1257" s="150">
        <v>20</v>
      </c>
      <c r="H1257" s="148">
        <v>36</v>
      </c>
      <c r="I1257" s="149" t="s">
        <v>1244</v>
      </c>
      <c r="J1257" s="440">
        <f t="shared" si="371"/>
        <v>101.12130479102956</v>
      </c>
      <c r="K1257" s="149"/>
      <c r="L1257" s="149"/>
      <c r="M1257" s="150"/>
      <c r="N1257" s="151"/>
      <c r="O1257" s="152"/>
      <c r="P1257" s="152"/>
      <c r="Q1257" s="152"/>
      <c r="R1257" s="151"/>
      <c r="S1257" s="150" t="s">
        <v>38</v>
      </c>
      <c r="T1257" s="149" t="s">
        <v>43</v>
      </c>
      <c r="U1257" s="151" t="s">
        <v>44</v>
      </c>
      <c r="V1257" s="151" t="s">
        <v>1906</v>
      </c>
      <c r="W1257" s="151"/>
      <c r="X1257" s="508"/>
      <c r="Y1257" s="429" t="s">
        <v>47</v>
      </c>
      <c r="Z1257" s="427" t="e">
        <f t="shared" si="372"/>
        <v>#VALUE!</v>
      </c>
      <c r="AA1257" s="151"/>
      <c r="AB1257" s="334">
        <v>2</v>
      </c>
      <c r="AC1257" s="153" t="s">
        <v>38</v>
      </c>
      <c r="AD1257" s="154"/>
      <c r="AE1257" s="988" t="s">
        <v>38</v>
      </c>
      <c r="AF1257" s="513"/>
      <c r="AG1257" s="441"/>
    </row>
    <row r="1258" spans="1:36" s="156" customFormat="1" ht="10.5" thickBot="1" x14ac:dyDescent="0.25">
      <c r="A1258" s="1129"/>
      <c r="B1258" s="998"/>
      <c r="C1258" s="579" t="s">
        <v>50</v>
      </c>
      <c r="D1258" s="989" t="s">
        <v>1894</v>
      </c>
      <c r="E1258" s="580">
        <v>2</v>
      </c>
      <c r="F1258" s="986" t="s">
        <v>1895</v>
      </c>
      <c r="G1258" s="216">
        <v>20</v>
      </c>
      <c r="H1258" s="581">
        <v>36</v>
      </c>
      <c r="I1258" s="985" t="s">
        <v>1244</v>
      </c>
      <c r="J1258" s="583">
        <f>I1258/9.81</f>
        <v>101.12130479102956</v>
      </c>
      <c r="K1258" s="579" t="s">
        <v>38</v>
      </c>
      <c r="L1258" s="582"/>
      <c r="M1258" s="216"/>
      <c r="N1258" s="579"/>
      <c r="O1258" s="584"/>
      <c r="P1258" s="584"/>
      <c r="Q1258" s="584"/>
      <c r="R1258" s="579"/>
      <c r="S1258" s="216" t="s">
        <v>38</v>
      </c>
      <c r="T1258" s="985" t="s">
        <v>43</v>
      </c>
      <c r="U1258" s="579" t="s">
        <v>44</v>
      </c>
      <c r="V1258" s="579" t="s">
        <v>1907</v>
      </c>
      <c r="W1258" s="869" t="s">
        <v>38</v>
      </c>
      <c r="X1258" s="499" t="s">
        <v>1894</v>
      </c>
      <c r="Y1258" s="429" t="s">
        <v>47</v>
      </c>
      <c r="Z1258" s="427" t="e">
        <f t="shared" si="372"/>
        <v>#VALUE!</v>
      </c>
      <c r="AA1258" s="579"/>
      <c r="AB1258" s="216"/>
      <c r="AC1258" s="585" t="s">
        <v>38</v>
      </c>
      <c r="AD1258" s="586"/>
      <c r="AE1258" s="587"/>
      <c r="AF1258" s="581"/>
      <c r="AG1258" s="581"/>
      <c r="AJ1258" s="156" t="str">
        <f t="shared" ref="AJ1258" si="374">CONCATENATE(U1258,AK1258,V1258)</f>
        <v>HL2476-2485</v>
      </c>
    </row>
    <row r="1259" spans="1:36" ht="12" customHeight="1" thickBot="1" x14ac:dyDescent="0.25">
      <c r="A1259" s="1129"/>
      <c r="B1259" s="995"/>
      <c r="C1259" s="238"/>
      <c r="D1259" s="909"/>
      <c r="E1259" s="324"/>
      <c r="F1259" s="241"/>
      <c r="G1259" s="246"/>
      <c r="H1259" s="245"/>
      <c r="I1259" s="238"/>
      <c r="J1259" s="247"/>
      <c r="K1259" s="241"/>
      <c r="L1259" s="241"/>
      <c r="M1259" s="246"/>
      <c r="N1259" s="238"/>
      <c r="O1259" s="248"/>
      <c r="P1259" s="248"/>
      <c r="Q1259" s="248"/>
      <c r="R1259" s="238"/>
      <c r="S1259" s="246"/>
      <c r="T1259" s="241"/>
      <c r="U1259" s="238"/>
      <c r="V1259" s="238"/>
      <c r="W1259" s="238"/>
      <c r="X1259" s="500"/>
      <c r="Y1259" s="415"/>
      <c r="Z1259" s="417" t="s">
        <v>38</v>
      </c>
      <c r="AA1259" s="238"/>
      <c r="AB1259" s="246"/>
      <c r="AC1259" s="250"/>
      <c r="AD1259" s="251"/>
      <c r="AE1259" s="252"/>
      <c r="AF1259" s="254"/>
      <c r="AG1259" s="254"/>
    </row>
    <row r="1260" spans="1:36" s="156" customFormat="1" ht="10.5" customHeight="1" thickBot="1" x14ac:dyDescent="0.25">
      <c r="A1260" s="1115">
        <v>1</v>
      </c>
      <c r="B1260" s="998"/>
      <c r="C1260" s="151"/>
      <c r="D1260" s="897" t="s">
        <v>1908</v>
      </c>
      <c r="E1260" s="148">
        <v>1</v>
      </c>
      <c r="F1260" s="650" t="s">
        <v>1004</v>
      </c>
      <c r="G1260" s="150">
        <v>15</v>
      </c>
      <c r="H1260" s="148">
        <v>34</v>
      </c>
      <c r="I1260" s="149" t="s">
        <v>1909</v>
      </c>
      <c r="J1260" s="440">
        <f t="shared" si="365"/>
        <v>164.01630988786951</v>
      </c>
      <c r="K1260" s="149"/>
      <c r="L1260" s="149"/>
      <c r="M1260" s="150"/>
      <c r="N1260" s="151"/>
      <c r="O1260" s="152"/>
      <c r="P1260" s="152"/>
      <c r="Q1260" s="152"/>
      <c r="R1260" s="151"/>
      <c r="S1260" s="150">
        <v>7.5</v>
      </c>
      <c r="T1260" s="149" t="s">
        <v>61</v>
      </c>
      <c r="U1260" s="151" t="s">
        <v>44</v>
      </c>
      <c r="V1260" s="151" t="s">
        <v>1910</v>
      </c>
      <c r="W1260" s="151"/>
      <c r="X1260" s="508"/>
      <c r="Y1260" s="429" t="s">
        <v>47</v>
      </c>
      <c r="Z1260" s="427" t="e">
        <f t="shared" si="364"/>
        <v>#VALUE!</v>
      </c>
      <c r="AA1260" s="151"/>
      <c r="AB1260" s="150"/>
      <c r="AC1260" s="153">
        <v>16</v>
      </c>
      <c r="AD1260" s="154"/>
      <c r="AE1260" s="155">
        <v>6000</v>
      </c>
      <c r="AF1260" s="513"/>
      <c r="AG1260" s="441"/>
    </row>
    <row r="1261" spans="1:36" s="156" customFormat="1" ht="10.5" customHeight="1" thickBot="1" x14ac:dyDescent="0.25">
      <c r="A1261" s="1115">
        <v>1</v>
      </c>
      <c r="B1261" s="998"/>
      <c r="C1261" s="151"/>
      <c r="D1261" s="897" t="s">
        <v>1908</v>
      </c>
      <c r="E1261" s="148">
        <v>1</v>
      </c>
      <c r="F1261" s="650" t="s">
        <v>1004</v>
      </c>
      <c r="G1261" s="150">
        <v>15</v>
      </c>
      <c r="H1261" s="148">
        <v>34</v>
      </c>
      <c r="I1261" s="149" t="s">
        <v>1909</v>
      </c>
      <c r="J1261" s="440">
        <f t="shared" si="365"/>
        <v>164.01630988786951</v>
      </c>
      <c r="K1261" s="149"/>
      <c r="L1261" s="149"/>
      <c r="M1261" s="150"/>
      <c r="N1261" s="151"/>
      <c r="O1261" s="152"/>
      <c r="P1261" s="152"/>
      <c r="Q1261" s="152"/>
      <c r="R1261" s="151"/>
      <c r="S1261" s="150">
        <v>7.5</v>
      </c>
      <c r="T1261" s="149" t="s">
        <v>351</v>
      </c>
      <c r="U1261" s="151" t="s">
        <v>44</v>
      </c>
      <c r="V1261" s="151" t="s">
        <v>1911</v>
      </c>
      <c r="W1261" s="151"/>
      <c r="X1261" s="508"/>
      <c r="Y1261" s="429" t="s">
        <v>47</v>
      </c>
      <c r="Z1261" s="427" t="e">
        <f t="shared" si="364"/>
        <v>#VALUE!</v>
      </c>
      <c r="AA1261" s="151"/>
      <c r="AB1261" s="150"/>
      <c r="AC1261" s="153">
        <v>16</v>
      </c>
      <c r="AD1261" s="154"/>
      <c r="AE1261" s="155">
        <v>6000</v>
      </c>
      <c r="AF1261" s="513"/>
      <c r="AG1261" s="441"/>
    </row>
    <row r="1262" spans="1:36" s="156" customFormat="1" ht="10.5" thickBot="1" x14ac:dyDescent="0.25">
      <c r="A1262" s="1115">
        <v>1</v>
      </c>
      <c r="B1262" s="998"/>
      <c r="C1262" s="579" t="s">
        <v>50</v>
      </c>
      <c r="D1262" s="892" t="s">
        <v>1908</v>
      </c>
      <c r="E1262" s="580">
        <v>2</v>
      </c>
      <c r="F1262" s="651" t="s">
        <v>1004</v>
      </c>
      <c r="G1262" s="216">
        <v>15</v>
      </c>
      <c r="H1262" s="581">
        <v>34</v>
      </c>
      <c r="I1262" s="582" t="s">
        <v>1909</v>
      </c>
      <c r="J1262" s="583">
        <f>I1262/9.81</f>
        <v>164.01630988786951</v>
      </c>
      <c r="K1262" s="582" t="s">
        <v>1912</v>
      </c>
      <c r="L1262" s="582"/>
      <c r="M1262" s="216"/>
      <c r="N1262" s="579"/>
      <c r="O1262" s="584"/>
      <c r="P1262" s="584"/>
      <c r="Q1262" s="584"/>
      <c r="R1262" s="579"/>
      <c r="S1262" s="216">
        <v>7.5</v>
      </c>
      <c r="T1262" s="582" t="s">
        <v>351</v>
      </c>
      <c r="U1262" s="579" t="s">
        <v>44</v>
      </c>
      <c r="V1262" s="579" t="s">
        <v>1913</v>
      </c>
      <c r="W1262" s="869" t="s">
        <v>1010</v>
      </c>
      <c r="X1262" s="499" t="s">
        <v>246</v>
      </c>
      <c r="Y1262" s="429" t="s">
        <v>47</v>
      </c>
      <c r="Z1262" s="427" t="e">
        <f t="shared" si="364"/>
        <v>#VALUE!</v>
      </c>
      <c r="AA1262" s="579"/>
      <c r="AB1262" s="216"/>
      <c r="AC1262" s="585">
        <v>16</v>
      </c>
      <c r="AD1262" s="586"/>
      <c r="AE1262" s="587"/>
      <c r="AF1262" s="581"/>
      <c r="AG1262" s="581"/>
      <c r="AJ1262" s="156" t="str">
        <f t="shared" ref="AJ1262" si="375">CONCATENATE(U1262,AK1262,V1262)</f>
        <v>HL2424-2425</v>
      </c>
    </row>
    <row r="1263" spans="1:36" ht="11.25" customHeight="1" thickBot="1" x14ac:dyDescent="0.25">
      <c r="A1263" s="1129"/>
      <c r="B1263" s="995"/>
      <c r="C1263" s="320"/>
      <c r="D1263" s="905"/>
      <c r="E1263" s="324"/>
      <c r="F1263" s="241"/>
      <c r="G1263" s="246"/>
      <c r="H1263" s="245"/>
      <c r="I1263" s="238"/>
      <c r="J1263" s="242"/>
      <c r="K1263" s="241"/>
      <c r="L1263" s="241"/>
      <c r="M1263" s="246"/>
      <c r="N1263" s="238"/>
      <c r="O1263" s="248"/>
      <c r="P1263" s="248"/>
      <c r="Q1263" s="248"/>
      <c r="R1263" s="238"/>
      <c r="S1263" s="246"/>
      <c r="T1263" s="241"/>
      <c r="U1263" s="238"/>
      <c r="V1263" s="238"/>
      <c r="W1263" s="238"/>
      <c r="X1263" s="272"/>
      <c r="Y1263" s="415"/>
      <c r="Z1263" s="416" t="s">
        <v>38</v>
      </c>
      <c r="AA1263" s="238"/>
      <c r="AB1263" s="246"/>
      <c r="AC1263" s="316"/>
      <c r="AD1263" s="251"/>
      <c r="AE1263" s="252"/>
      <c r="AF1263" s="254"/>
      <c r="AG1263" s="254"/>
      <c r="AJ1263" s="255" t="str">
        <f t="shared" si="334"/>
        <v/>
      </c>
    </row>
    <row r="1264" spans="1:36" s="178" customFormat="1" ht="11.25" customHeight="1" thickBot="1" x14ac:dyDescent="0.25">
      <c r="A1264" s="1115">
        <v>1</v>
      </c>
      <c r="B1264" s="999"/>
      <c r="C1264" s="174"/>
      <c r="D1264" s="919" t="s">
        <v>1914</v>
      </c>
      <c r="E1264" s="185">
        <v>1</v>
      </c>
      <c r="F1264" s="172" t="s">
        <v>186</v>
      </c>
      <c r="G1264" s="173">
        <v>30</v>
      </c>
      <c r="H1264" s="171">
        <v>32</v>
      </c>
      <c r="I1264" s="174" t="s">
        <v>1915</v>
      </c>
      <c r="J1264" s="242">
        <f t="shared" ref="J1264:J1267" si="376">I1264/9.81</f>
        <v>72.884811416921508</v>
      </c>
      <c r="K1264" s="172" t="s">
        <v>128</v>
      </c>
      <c r="L1264" s="172"/>
      <c r="M1264" s="173"/>
      <c r="N1264" s="174"/>
      <c r="O1264" s="175"/>
      <c r="P1264" s="175"/>
      <c r="Q1264" s="175"/>
      <c r="R1264" s="174"/>
      <c r="S1264" s="173">
        <v>30.02</v>
      </c>
      <c r="T1264" s="241" t="s">
        <v>61</v>
      </c>
      <c r="U1264" s="174" t="s">
        <v>44</v>
      </c>
      <c r="V1264" s="174" t="s">
        <v>1681</v>
      </c>
      <c r="W1264" s="174" t="s">
        <v>1916</v>
      </c>
      <c r="X1264" s="174"/>
      <c r="Y1264" s="415">
        <v>42839</v>
      </c>
      <c r="Z1264" s="416">
        <f t="shared" ref="Z1264:Z1267" si="377">Y1264+365</f>
        <v>43204</v>
      </c>
      <c r="AA1264" s="174"/>
      <c r="AB1264" s="173">
        <v>2</v>
      </c>
      <c r="AC1264" s="316">
        <f t="shared" ref="AC1264:AC1267" si="378">(G1264+AB1264*2.5)*AG1264</f>
        <v>142.80000000000001</v>
      </c>
      <c r="AD1264" s="183">
        <v>287.5</v>
      </c>
      <c r="AE1264" s="177">
        <v>371</v>
      </c>
      <c r="AF1264" s="184" t="s">
        <v>1917</v>
      </c>
      <c r="AG1264" s="184">
        <v>4.08</v>
      </c>
      <c r="AJ1264" s="255" t="str">
        <f t="shared" si="334"/>
        <v>HL1351</v>
      </c>
    </row>
    <row r="1265" spans="1:36" s="178" customFormat="1" ht="11.25" customHeight="1" thickBot="1" x14ac:dyDescent="0.25">
      <c r="A1265" s="1115">
        <v>1</v>
      </c>
      <c r="B1265" s="999"/>
      <c r="C1265" s="174"/>
      <c r="D1265" s="919" t="s">
        <v>1914</v>
      </c>
      <c r="E1265" s="185">
        <v>1</v>
      </c>
      <c r="F1265" s="172" t="s">
        <v>186</v>
      </c>
      <c r="G1265" s="173">
        <v>30</v>
      </c>
      <c r="H1265" s="171">
        <v>32</v>
      </c>
      <c r="I1265" s="174" t="s">
        <v>1915</v>
      </c>
      <c r="J1265" s="242">
        <f t="shared" si="376"/>
        <v>72.884811416921508</v>
      </c>
      <c r="K1265" s="172" t="s">
        <v>128</v>
      </c>
      <c r="L1265" s="172"/>
      <c r="M1265" s="173"/>
      <c r="N1265" s="174"/>
      <c r="O1265" s="175"/>
      <c r="P1265" s="175"/>
      <c r="Q1265" s="175"/>
      <c r="R1265" s="174"/>
      <c r="S1265" s="173">
        <v>30.05</v>
      </c>
      <c r="T1265" s="241" t="s">
        <v>61</v>
      </c>
      <c r="U1265" s="174" t="s">
        <v>44</v>
      </c>
      <c r="V1265" s="174" t="s">
        <v>1701</v>
      </c>
      <c r="W1265" s="174" t="s">
        <v>1916</v>
      </c>
      <c r="X1265" s="174"/>
      <c r="Y1265" s="415">
        <v>42839</v>
      </c>
      <c r="Z1265" s="416">
        <f t="shared" si="377"/>
        <v>43204</v>
      </c>
      <c r="AA1265" s="174"/>
      <c r="AB1265" s="173">
        <v>2</v>
      </c>
      <c r="AC1265" s="316">
        <f t="shared" si="378"/>
        <v>142.80000000000001</v>
      </c>
      <c r="AD1265" s="183">
        <v>287.5</v>
      </c>
      <c r="AE1265" s="177">
        <v>371</v>
      </c>
      <c r="AF1265" s="184" t="s">
        <v>1918</v>
      </c>
      <c r="AG1265" s="184">
        <v>4.08</v>
      </c>
      <c r="AJ1265" s="255" t="str">
        <f t="shared" si="334"/>
        <v>HL1352</v>
      </c>
    </row>
    <row r="1266" spans="1:36" s="178" customFormat="1" ht="11.25" customHeight="1" thickBot="1" x14ac:dyDescent="0.25">
      <c r="A1266" s="1115">
        <v>1</v>
      </c>
      <c r="B1266" s="999"/>
      <c r="C1266" s="174"/>
      <c r="D1266" s="919" t="s">
        <v>1914</v>
      </c>
      <c r="E1266" s="185">
        <v>1</v>
      </c>
      <c r="F1266" s="172" t="s">
        <v>186</v>
      </c>
      <c r="G1266" s="173">
        <v>30</v>
      </c>
      <c r="H1266" s="171">
        <v>32</v>
      </c>
      <c r="I1266" s="174" t="s">
        <v>1915</v>
      </c>
      <c r="J1266" s="242">
        <f t="shared" si="376"/>
        <v>72.884811416921508</v>
      </c>
      <c r="K1266" s="172" t="s">
        <v>128</v>
      </c>
      <c r="L1266" s="172"/>
      <c r="M1266" s="173"/>
      <c r="N1266" s="174"/>
      <c r="O1266" s="175"/>
      <c r="P1266" s="175"/>
      <c r="Q1266" s="175"/>
      <c r="R1266" s="174"/>
      <c r="S1266" s="173">
        <v>30.05</v>
      </c>
      <c r="T1266" s="241" t="s">
        <v>61</v>
      </c>
      <c r="U1266" s="174" t="s">
        <v>44</v>
      </c>
      <c r="V1266" s="174" t="s">
        <v>884</v>
      </c>
      <c r="W1266" s="174" t="s">
        <v>1916</v>
      </c>
      <c r="X1266" s="174"/>
      <c r="Y1266" s="415">
        <v>42839</v>
      </c>
      <c r="Z1266" s="416">
        <f t="shared" si="377"/>
        <v>43204</v>
      </c>
      <c r="AA1266" s="174"/>
      <c r="AB1266" s="173">
        <v>2</v>
      </c>
      <c r="AC1266" s="316">
        <f t="shared" si="378"/>
        <v>142.80000000000001</v>
      </c>
      <c r="AD1266" s="183">
        <v>287.5</v>
      </c>
      <c r="AE1266" s="177">
        <v>371</v>
      </c>
      <c r="AF1266" s="184" t="s">
        <v>1919</v>
      </c>
      <c r="AG1266" s="184">
        <v>4.08</v>
      </c>
      <c r="AJ1266" s="255" t="str">
        <f t="shared" ref="AJ1266:AJ1347" si="379">CONCATENATE(U1266,AK1266,V1266)</f>
        <v>HL1353</v>
      </c>
    </row>
    <row r="1267" spans="1:36" s="178" customFormat="1" ht="11.25" customHeight="1" thickBot="1" x14ac:dyDescent="0.25">
      <c r="A1267" s="1115">
        <v>1</v>
      </c>
      <c r="B1267" s="999"/>
      <c r="C1267" s="174"/>
      <c r="D1267" s="919" t="s">
        <v>1914</v>
      </c>
      <c r="E1267" s="185">
        <v>1</v>
      </c>
      <c r="F1267" s="172" t="s">
        <v>186</v>
      </c>
      <c r="G1267" s="173">
        <v>30</v>
      </c>
      <c r="H1267" s="171">
        <v>32</v>
      </c>
      <c r="I1267" s="174" t="s">
        <v>1915</v>
      </c>
      <c r="J1267" s="242">
        <f t="shared" si="376"/>
        <v>72.884811416921508</v>
      </c>
      <c r="K1267" s="172" t="s">
        <v>128</v>
      </c>
      <c r="L1267" s="172"/>
      <c r="M1267" s="173"/>
      <c r="N1267" s="174"/>
      <c r="O1267" s="175"/>
      <c r="P1267" s="175"/>
      <c r="Q1267" s="175"/>
      <c r="R1267" s="174"/>
      <c r="S1267" s="173">
        <v>30.06</v>
      </c>
      <c r="T1267" s="241" t="s">
        <v>61</v>
      </c>
      <c r="U1267" s="174" t="s">
        <v>44</v>
      </c>
      <c r="V1267" s="174" t="s">
        <v>937</v>
      </c>
      <c r="W1267" s="174" t="s">
        <v>1916</v>
      </c>
      <c r="X1267" s="174"/>
      <c r="Y1267" s="415">
        <v>42839</v>
      </c>
      <c r="Z1267" s="416">
        <f t="shared" si="377"/>
        <v>43204</v>
      </c>
      <c r="AA1267" s="174"/>
      <c r="AB1267" s="173">
        <v>2</v>
      </c>
      <c r="AC1267" s="316">
        <f t="shared" si="378"/>
        <v>142.80000000000001</v>
      </c>
      <c r="AD1267" s="183">
        <v>287.5</v>
      </c>
      <c r="AE1267" s="177">
        <v>371</v>
      </c>
      <c r="AF1267" s="184" t="s">
        <v>1920</v>
      </c>
      <c r="AG1267" s="184">
        <v>4.08</v>
      </c>
      <c r="AJ1267" s="255" t="str">
        <f t="shared" si="379"/>
        <v>HL1354</v>
      </c>
    </row>
    <row r="1268" spans="1:36" ht="12" customHeight="1" thickBot="1" x14ac:dyDescent="0.25">
      <c r="A1268" s="1115">
        <v>1</v>
      </c>
      <c r="B1268" s="995"/>
      <c r="C1268" s="266" t="s">
        <v>50</v>
      </c>
      <c r="D1268" s="892" t="s">
        <v>1914</v>
      </c>
      <c r="E1268" s="256">
        <f>SUBTOTAL(9,E1264:E1267)</f>
        <v>4</v>
      </c>
      <c r="F1268" s="240" t="s">
        <v>186</v>
      </c>
      <c r="G1268" s="257">
        <v>30</v>
      </c>
      <c r="H1268" s="258">
        <v>32</v>
      </c>
      <c r="I1268" s="239" t="s">
        <v>1915</v>
      </c>
      <c r="J1268" s="317">
        <f t="shared" ref="J1268" si="380">I1268/9.81</f>
        <v>72.884811416921508</v>
      </c>
      <c r="K1268" s="240" t="s">
        <v>128</v>
      </c>
      <c r="L1268" s="240"/>
      <c r="M1268" s="257"/>
      <c r="N1268" s="239"/>
      <c r="O1268" s="259"/>
      <c r="P1268" s="259"/>
      <c r="Q1268" s="259"/>
      <c r="R1268" s="239"/>
      <c r="S1268" s="257">
        <f>(SUM(S1264:S1267))/E1268</f>
        <v>30.045000000000002</v>
      </c>
      <c r="T1268" s="240" t="s">
        <v>61</v>
      </c>
      <c r="U1268" s="239" t="s">
        <v>44</v>
      </c>
      <c r="V1268" s="239" t="s">
        <v>1921</v>
      </c>
      <c r="W1268" s="239" t="s">
        <v>1922</v>
      </c>
      <c r="X1268" s="169" t="s">
        <v>1914</v>
      </c>
      <c r="Y1268" s="415">
        <v>42839</v>
      </c>
      <c r="Z1268" s="416">
        <f t="shared" ref="Z1268" si="381">Y1268+365</f>
        <v>43204</v>
      </c>
      <c r="AA1268" s="239"/>
      <c r="AB1268" s="257">
        <v>2</v>
      </c>
      <c r="AC1268" s="318"/>
      <c r="AD1268" s="261"/>
      <c r="AE1268" s="262"/>
      <c r="AF1268" s="263"/>
      <c r="AG1268" s="263"/>
      <c r="AJ1268" s="255" t="str">
        <f t="shared" si="379"/>
        <v>HL1351-1354</v>
      </c>
    </row>
    <row r="1269" spans="1:36" ht="12" customHeight="1" thickBot="1" x14ac:dyDescent="0.25">
      <c r="A1269" s="1129"/>
      <c r="B1269" s="995"/>
      <c r="C1269" s="320"/>
      <c r="D1269" s="905"/>
      <c r="E1269" s="324"/>
      <c r="F1269" s="241"/>
      <c r="G1269" s="246"/>
      <c r="H1269" s="245"/>
      <c r="I1269" s="238"/>
      <c r="J1269" s="242"/>
      <c r="K1269" s="241"/>
      <c r="L1269" s="241"/>
      <c r="M1269" s="246"/>
      <c r="N1269" s="238"/>
      <c r="O1269" s="248"/>
      <c r="P1269" s="248"/>
      <c r="Q1269" s="248"/>
      <c r="R1269" s="238"/>
      <c r="S1269" s="246"/>
      <c r="T1269" s="241"/>
      <c r="U1269" s="238"/>
      <c r="V1269" s="238"/>
      <c r="W1269" s="238"/>
      <c r="X1269" s="501"/>
      <c r="Y1269" s="415"/>
      <c r="Z1269" s="416" t="s">
        <v>38</v>
      </c>
      <c r="AA1269" s="238"/>
      <c r="AB1269" s="246"/>
      <c r="AC1269" s="316"/>
      <c r="AD1269" s="251"/>
      <c r="AE1269" s="252"/>
      <c r="AF1269" s="254"/>
      <c r="AG1269" s="254"/>
      <c r="AJ1269" s="255" t="str">
        <f t="shared" si="379"/>
        <v/>
      </c>
    </row>
    <row r="1270" spans="1:36" ht="12" customHeight="1" thickBot="1" x14ac:dyDescent="0.25">
      <c r="A1270" s="1115">
        <v>1</v>
      </c>
      <c r="B1270" s="1044">
        <v>302622</v>
      </c>
      <c r="C1270" s="238"/>
      <c r="D1270" s="904" t="s">
        <v>1923</v>
      </c>
      <c r="E1270" s="322">
        <v>1</v>
      </c>
      <c r="F1270" s="241" t="s">
        <v>186</v>
      </c>
      <c r="G1270" s="246">
        <v>20</v>
      </c>
      <c r="H1270" s="245">
        <v>32</v>
      </c>
      <c r="I1270" s="238" t="s">
        <v>1924</v>
      </c>
      <c r="J1270" s="247">
        <f t="shared" ref="J1270:J1275" si="382">I1270/9.81</f>
        <v>80.733944954128432</v>
      </c>
      <c r="K1270" s="241" t="s">
        <v>128</v>
      </c>
      <c r="L1270" s="241"/>
      <c r="M1270" s="246"/>
      <c r="N1270" s="238"/>
      <c r="O1270" s="248"/>
      <c r="P1270" s="248"/>
      <c r="Q1270" s="248"/>
      <c r="R1270" s="238"/>
      <c r="S1270" s="246">
        <v>20</v>
      </c>
      <c r="T1270" s="241" t="s">
        <v>61</v>
      </c>
      <c r="U1270" s="238" t="s">
        <v>44</v>
      </c>
      <c r="V1270" s="238" t="s">
        <v>1925</v>
      </c>
      <c r="W1270" s="238"/>
      <c r="X1270" s="501"/>
      <c r="Y1270" s="415">
        <v>44315</v>
      </c>
      <c r="Z1270" s="417">
        <f t="shared" ref="Z1270:Z1273" si="383">Y1270+366</f>
        <v>44681</v>
      </c>
      <c r="AA1270" s="238"/>
      <c r="AB1270" s="246">
        <v>1.5</v>
      </c>
      <c r="AC1270" s="250">
        <f t="shared" ref="AC1270:AC1274" si="384">(G1270+AB1270*2.5)*AG1270</f>
        <v>96.9</v>
      </c>
      <c r="AD1270" s="518">
        <v>287.5</v>
      </c>
      <c r="AE1270" s="252">
        <v>225</v>
      </c>
      <c r="AF1270" s="254" t="s">
        <v>1926</v>
      </c>
      <c r="AG1270" s="254">
        <v>4.08</v>
      </c>
      <c r="AJ1270" s="255" t="str">
        <f t="shared" si="379"/>
        <v>HL1901</v>
      </c>
    </row>
    <row r="1271" spans="1:36" ht="12" customHeight="1" thickBot="1" x14ac:dyDescent="0.25">
      <c r="A1271" s="1115">
        <v>1</v>
      </c>
      <c r="B1271" s="1044">
        <v>302622</v>
      </c>
      <c r="C1271" s="238"/>
      <c r="D1271" s="904" t="s">
        <v>1923</v>
      </c>
      <c r="E1271" s="322">
        <v>1</v>
      </c>
      <c r="F1271" s="241" t="s">
        <v>186</v>
      </c>
      <c r="G1271" s="246">
        <v>20</v>
      </c>
      <c r="H1271" s="245">
        <v>32</v>
      </c>
      <c r="I1271" s="238" t="s">
        <v>1924</v>
      </c>
      <c r="J1271" s="247">
        <f t="shared" si="382"/>
        <v>80.733944954128432</v>
      </c>
      <c r="K1271" s="241" t="s">
        <v>128</v>
      </c>
      <c r="L1271" s="241"/>
      <c r="M1271" s="246"/>
      <c r="N1271" s="238"/>
      <c r="O1271" s="248"/>
      <c r="P1271" s="248"/>
      <c r="Q1271" s="248"/>
      <c r="R1271" s="238"/>
      <c r="S1271" s="246">
        <v>20</v>
      </c>
      <c r="T1271" s="241" t="s">
        <v>61</v>
      </c>
      <c r="U1271" s="238" t="s">
        <v>44</v>
      </c>
      <c r="V1271" s="238" t="s">
        <v>1927</v>
      </c>
      <c r="W1271" s="238"/>
      <c r="X1271" s="501"/>
      <c r="Y1271" s="415">
        <v>44315</v>
      </c>
      <c r="Z1271" s="417">
        <f t="shared" si="383"/>
        <v>44681</v>
      </c>
      <c r="AA1271" s="238"/>
      <c r="AB1271" s="246">
        <v>1.5</v>
      </c>
      <c r="AC1271" s="250">
        <f t="shared" si="384"/>
        <v>96.9</v>
      </c>
      <c r="AD1271" s="518">
        <v>287.5</v>
      </c>
      <c r="AE1271" s="252">
        <v>225</v>
      </c>
      <c r="AF1271" s="254" t="s">
        <v>1928</v>
      </c>
      <c r="AG1271" s="254">
        <v>4.08</v>
      </c>
      <c r="AJ1271" s="255" t="str">
        <f t="shared" si="379"/>
        <v>HL1902</v>
      </c>
    </row>
    <row r="1272" spans="1:36" ht="12" customHeight="1" thickBot="1" x14ac:dyDescent="0.25">
      <c r="A1272" s="1115">
        <v>1</v>
      </c>
      <c r="B1272" s="1044">
        <v>302622</v>
      </c>
      <c r="C1272" s="238"/>
      <c r="D1272" s="904" t="s">
        <v>1923</v>
      </c>
      <c r="E1272" s="322">
        <v>1</v>
      </c>
      <c r="F1272" s="241" t="s">
        <v>186</v>
      </c>
      <c r="G1272" s="246">
        <v>20</v>
      </c>
      <c r="H1272" s="245">
        <v>32</v>
      </c>
      <c r="I1272" s="238" t="s">
        <v>1924</v>
      </c>
      <c r="J1272" s="247">
        <f t="shared" si="382"/>
        <v>80.733944954128432</v>
      </c>
      <c r="K1272" s="241" t="s">
        <v>128</v>
      </c>
      <c r="L1272" s="241"/>
      <c r="M1272" s="246"/>
      <c r="N1272" s="238"/>
      <c r="O1272" s="248"/>
      <c r="P1272" s="248"/>
      <c r="Q1272" s="248"/>
      <c r="R1272" s="238"/>
      <c r="S1272" s="246">
        <v>20</v>
      </c>
      <c r="T1272" s="241" t="s">
        <v>61</v>
      </c>
      <c r="U1272" s="238" t="s">
        <v>44</v>
      </c>
      <c r="V1272" s="238" t="s">
        <v>1929</v>
      </c>
      <c r="W1272" s="238"/>
      <c r="X1272" s="501"/>
      <c r="Y1272" s="415">
        <v>44315</v>
      </c>
      <c r="Z1272" s="417">
        <f t="shared" si="383"/>
        <v>44681</v>
      </c>
      <c r="AA1272" s="238"/>
      <c r="AB1272" s="246">
        <v>1.5</v>
      </c>
      <c r="AC1272" s="250">
        <f t="shared" si="384"/>
        <v>96.9</v>
      </c>
      <c r="AD1272" s="518">
        <v>287.5</v>
      </c>
      <c r="AE1272" s="252">
        <v>225</v>
      </c>
      <c r="AF1272" s="254" t="s">
        <v>1930</v>
      </c>
      <c r="AG1272" s="254">
        <v>4.08</v>
      </c>
      <c r="AJ1272" s="255" t="str">
        <f t="shared" si="379"/>
        <v>HL1903</v>
      </c>
    </row>
    <row r="1273" spans="1:36" ht="12" customHeight="1" thickBot="1" x14ac:dyDescent="0.25">
      <c r="A1273" s="1115">
        <v>1</v>
      </c>
      <c r="B1273" s="1044">
        <v>302622</v>
      </c>
      <c r="C1273" s="238"/>
      <c r="D1273" s="904" t="s">
        <v>1923</v>
      </c>
      <c r="E1273" s="322">
        <v>1</v>
      </c>
      <c r="F1273" s="241" t="s">
        <v>186</v>
      </c>
      <c r="G1273" s="246">
        <v>20</v>
      </c>
      <c r="H1273" s="245">
        <v>32</v>
      </c>
      <c r="I1273" s="238" t="s">
        <v>1924</v>
      </c>
      <c r="J1273" s="247">
        <f t="shared" si="382"/>
        <v>80.733944954128432</v>
      </c>
      <c r="K1273" s="241" t="s">
        <v>128</v>
      </c>
      <c r="L1273" s="241"/>
      <c r="M1273" s="246"/>
      <c r="N1273" s="238"/>
      <c r="O1273" s="248"/>
      <c r="P1273" s="248"/>
      <c r="Q1273" s="248"/>
      <c r="R1273" s="238"/>
      <c r="S1273" s="246">
        <v>20</v>
      </c>
      <c r="T1273" s="241" t="s">
        <v>61</v>
      </c>
      <c r="U1273" s="238" t="s">
        <v>44</v>
      </c>
      <c r="V1273" s="238" t="s">
        <v>1931</v>
      </c>
      <c r="W1273" s="238"/>
      <c r="X1273" s="501"/>
      <c r="Y1273" s="415">
        <v>44315</v>
      </c>
      <c r="Z1273" s="417">
        <f t="shared" si="383"/>
        <v>44681</v>
      </c>
      <c r="AA1273" s="238"/>
      <c r="AB1273" s="246">
        <v>1.5</v>
      </c>
      <c r="AC1273" s="250">
        <f t="shared" si="384"/>
        <v>96.9</v>
      </c>
      <c r="AD1273" s="518">
        <v>287.5</v>
      </c>
      <c r="AE1273" s="252">
        <v>225</v>
      </c>
      <c r="AF1273" s="254" t="s">
        <v>1932</v>
      </c>
      <c r="AG1273" s="254">
        <v>4.08</v>
      </c>
      <c r="AJ1273" s="255" t="str">
        <f t="shared" si="379"/>
        <v>HL1904</v>
      </c>
    </row>
    <row r="1274" spans="1:36" ht="11.25" customHeight="1" thickBot="1" x14ac:dyDescent="0.25">
      <c r="A1274" s="1115">
        <v>1</v>
      </c>
      <c r="B1274" s="1044">
        <v>302622</v>
      </c>
      <c r="C1274" s="238"/>
      <c r="D1274" s="904" t="s">
        <v>1923</v>
      </c>
      <c r="E1274" s="322">
        <v>1</v>
      </c>
      <c r="F1274" s="241" t="s">
        <v>186</v>
      </c>
      <c r="G1274" s="246">
        <v>20</v>
      </c>
      <c r="H1274" s="245">
        <v>32</v>
      </c>
      <c r="I1274" s="238" t="s">
        <v>1924</v>
      </c>
      <c r="J1274" s="247">
        <f t="shared" si="382"/>
        <v>80.733944954128432</v>
      </c>
      <c r="K1274" s="241" t="s">
        <v>128</v>
      </c>
      <c r="L1274" s="241"/>
      <c r="M1274" s="246"/>
      <c r="N1274" s="238"/>
      <c r="O1274" s="248"/>
      <c r="P1274" s="248"/>
      <c r="Q1274" s="248"/>
      <c r="R1274" s="238"/>
      <c r="S1274" s="246">
        <v>20</v>
      </c>
      <c r="T1274" s="241" t="s">
        <v>61</v>
      </c>
      <c r="U1274" s="238" t="s">
        <v>44</v>
      </c>
      <c r="V1274" s="238" t="s">
        <v>1933</v>
      </c>
      <c r="W1274" s="238"/>
      <c r="X1274" s="151"/>
      <c r="Y1274" s="415">
        <v>44315</v>
      </c>
      <c r="Z1274" s="417">
        <f>Y1274+366</f>
        <v>44681</v>
      </c>
      <c r="AA1274" s="238"/>
      <c r="AB1274" s="246">
        <v>1.5</v>
      </c>
      <c r="AC1274" s="250">
        <f t="shared" si="384"/>
        <v>96.9</v>
      </c>
      <c r="AD1274" s="518">
        <v>287.5</v>
      </c>
      <c r="AE1274" s="252">
        <v>225</v>
      </c>
      <c r="AF1274" s="254" t="s">
        <v>1934</v>
      </c>
      <c r="AG1274" s="254">
        <v>4.08</v>
      </c>
      <c r="AJ1274" s="255" t="str">
        <f t="shared" si="379"/>
        <v>HL1905</v>
      </c>
    </row>
    <row r="1275" spans="1:36" ht="11.25" customHeight="1" thickBot="1" x14ac:dyDescent="0.25">
      <c r="A1275" s="1115">
        <v>1</v>
      </c>
      <c r="B1275" s="1044">
        <v>302622</v>
      </c>
      <c r="C1275" s="239" t="s">
        <v>50</v>
      </c>
      <c r="D1275" s="892" t="s">
        <v>1923</v>
      </c>
      <c r="E1275" s="256">
        <v>5</v>
      </c>
      <c r="F1275" s="240" t="s">
        <v>186</v>
      </c>
      <c r="G1275" s="257">
        <v>20</v>
      </c>
      <c r="H1275" s="258">
        <v>32</v>
      </c>
      <c r="I1275" s="239" t="s">
        <v>1924</v>
      </c>
      <c r="J1275" s="489">
        <f t="shared" si="382"/>
        <v>80.733944954128432</v>
      </c>
      <c r="K1275" s="240" t="s">
        <v>128</v>
      </c>
      <c r="L1275" s="240"/>
      <c r="M1275" s="257"/>
      <c r="N1275" s="239"/>
      <c r="O1275" s="259"/>
      <c r="P1275" s="259"/>
      <c r="Q1275" s="259"/>
      <c r="R1275" s="239"/>
      <c r="S1275" s="257">
        <f>(SUM(S1270:S1274))/E1275</f>
        <v>20</v>
      </c>
      <c r="T1275" s="240" t="s">
        <v>61</v>
      </c>
      <c r="U1275" s="239" t="s">
        <v>44</v>
      </c>
      <c r="V1275" s="239" t="s">
        <v>1935</v>
      </c>
      <c r="W1275" s="239"/>
      <c r="X1275" s="197" t="s">
        <v>1923</v>
      </c>
      <c r="Y1275" s="415">
        <v>44315</v>
      </c>
      <c r="Z1275" s="417">
        <f>Y1275+366</f>
        <v>44681</v>
      </c>
      <c r="AA1275" s="239"/>
      <c r="AB1275" s="257">
        <v>1.5</v>
      </c>
      <c r="AC1275" s="260"/>
      <c r="AD1275" s="261"/>
      <c r="AE1275" s="262"/>
      <c r="AF1275" s="263"/>
      <c r="AG1275" s="263"/>
      <c r="AJ1275" s="255" t="str">
        <f t="shared" si="379"/>
        <v>HL1901-1905</v>
      </c>
    </row>
    <row r="1276" spans="1:36" ht="12" customHeight="1" thickBot="1" x14ac:dyDescent="0.25">
      <c r="A1276" s="1129"/>
      <c r="B1276" s="1005"/>
      <c r="C1276" s="320"/>
      <c r="D1276" s="905"/>
      <c r="E1276" s="324"/>
      <c r="F1276" s="241"/>
      <c r="G1276" s="246"/>
      <c r="H1276" s="245"/>
      <c r="I1276" s="238"/>
      <c r="J1276" s="242"/>
      <c r="K1276" s="241"/>
      <c r="L1276" s="241"/>
      <c r="M1276" s="246"/>
      <c r="N1276" s="238"/>
      <c r="O1276" s="248"/>
      <c r="P1276" s="248"/>
      <c r="Q1276" s="248"/>
      <c r="R1276" s="238"/>
      <c r="S1276" s="246"/>
      <c r="T1276" s="241"/>
      <c r="U1276" s="238"/>
      <c r="V1276" s="238"/>
      <c r="W1276" s="238"/>
      <c r="X1276" s="501"/>
      <c r="Y1276" s="415"/>
      <c r="Z1276" s="416" t="s">
        <v>38</v>
      </c>
      <c r="AA1276" s="238"/>
      <c r="AB1276" s="246"/>
      <c r="AC1276" s="316"/>
      <c r="AD1276" s="251"/>
      <c r="AE1276" s="252"/>
      <c r="AF1276" s="254"/>
      <c r="AG1276" s="254"/>
      <c r="AJ1276" s="255" t="str">
        <f t="shared" si="379"/>
        <v/>
      </c>
    </row>
    <row r="1277" spans="1:36" ht="11.25" customHeight="1" thickBot="1" x14ac:dyDescent="0.25">
      <c r="A1277" s="1115">
        <v>1</v>
      </c>
      <c r="B1277" s="1044">
        <v>302624</v>
      </c>
      <c r="C1277" s="238"/>
      <c r="D1277" s="904" t="s">
        <v>1936</v>
      </c>
      <c r="E1277" s="322">
        <v>1</v>
      </c>
      <c r="F1277" s="241" t="s">
        <v>186</v>
      </c>
      <c r="G1277" s="246">
        <v>10</v>
      </c>
      <c r="H1277" s="245">
        <v>32</v>
      </c>
      <c r="I1277" s="238" t="s">
        <v>1915</v>
      </c>
      <c r="J1277" s="247">
        <f>I1277/9.81</f>
        <v>72.884811416921508</v>
      </c>
      <c r="K1277" s="241" t="s">
        <v>128</v>
      </c>
      <c r="L1277" s="241"/>
      <c r="M1277" s="246"/>
      <c r="N1277" s="238"/>
      <c r="O1277" s="248"/>
      <c r="P1277" s="248"/>
      <c r="Q1277" s="248"/>
      <c r="R1277" s="238"/>
      <c r="S1277" s="246">
        <v>9.94</v>
      </c>
      <c r="T1277" s="241" t="s">
        <v>61</v>
      </c>
      <c r="U1277" s="238" t="s">
        <v>44</v>
      </c>
      <c r="V1277" s="238" t="s">
        <v>1937</v>
      </c>
      <c r="W1277" s="238" t="s">
        <v>1938</v>
      </c>
      <c r="X1277" s="238"/>
      <c r="Y1277" s="415">
        <v>43678</v>
      </c>
      <c r="Z1277" s="417">
        <f>Y1277+366</f>
        <v>44044</v>
      </c>
      <c r="AA1277" s="238"/>
      <c r="AB1277" s="246">
        <v>2</v>
      </c>
      <c r="AC1277" s="250">
        <f>(G1277+AB1277*2.5)*AG1277</f>
        <v>61.2</v>
      </c>
      <c r="AD1277" s="518">
        <v>57</v>
      </c>
      <c r="AE1277" s="252">
        <v>225</v>
      </c>
      <c r="AF1277" s="254" t="s">
        <v>1939</v>
      </c>
      <c r="AG1277" s="254">
        <v>4.08</v>
      </c>
      <c r="AJ1277" s="255" t="str">
        <f t="shared" si="379"/>
        <v>HL1960</v>
      </c>
    </row>
    <row r="1278" spans="1:36" ht="11.25" customHeight="1" thickBot="1" x14ac:dyDescent="0.25">
      <c r="A1278" s="1115">
        <v>1</v>
      </c>
      <c r="B1278" s="1044">
        <v>302624</v>
      </c>
      <c r="C1278" s="238"/>
      <c r="D1278" s="904" t="s">
        <v>1936</v>
      </c>
      <c r="E1278" s="322">
        <v>1</v>
      </c>
      <c r="F1278" s="241" t="s">
        <v>186</v>
      </c>
      <c r="G1278" s="246">
        <v>10</v>
      </c>
      <c r="H1278" s="245">
        <v>32</v>
      </c>
      <c r="I1278" s="238" t="s">
        <v>1915</v>
      </c>
      <c r="J1278" s="247">
        <f>I1278/9.81</f>
        <v>72.884811416921508</v>
      </c>
      <c r="K1278" s="241" t="s">
        <v>128</v>
      </c>
      <c r="L1278" s="241"/>
      <c r="M1278" s="246"/>
      <c r="N1278" s="238"/>
      <c r="O1278" s="248"/>
      <c r="P1278" s="248"/>
      <c r="Q1278" s="248"/>
      <c r="R1278" s="238"/>
      <c r="S1278" s="246">
        <v>9.94</v>
      </c>
      <c r="T1278" s="241" t="s">
        <v>61</v>
      </c>
      <c r="U1278" s="238" t="s">
        <v>44</v>
      </c>
      <c r="V1278" s="238" t="s">
        <v>1940</v>
      </c>
      <c r="W1278" s="238" t="s">
        <v>1938</v>
      </c>
      <c r="X1278" s="238"/>
      <c r="Y1278" s="415">
        <v>43678</v>
      </c>
      <c r="Z1278" s="417">
        <f>Y1278+366</f>
        <v>44044</v>
      </c>
      <c r="AA1278" s="238"/>
      <c r="AB1278" s="246">
        <v>2</v>
      </c>
      <c r="AC1278" s="250">
        <f>(G1278+AB1278*2.5)*AG1278</f>
        <v>61.2</v>
      </c>
      <c r="AD1278" s="518">
        <v>57</v>
      </c>
      <c r="AE1278" s="252">
        <v>225</v>
      </c>
      <c r="AF1278" s="254" t="s">
        <v>1941</v>
      </c>
      <c r="AG1278" s="254">
        <v>4.08</v>
      </c>
      <c r="AJ1278" s="255" t="str">
        <f t="shared" si="379"/>
        <v>HL1961</v>
      </c>
    </row>
    <row r="1279" spans="1:36" ht="11.25" customHeight="1" thickBot="1" x14ac:dyDescent="0.25">
      <c r="A1279" s="1115">
        <v>1</v>
      </c>
      <c r="B1279" s="1044">
        <v>302624</v>
      </c>
      <c r="C1279" s="238"/>
      <c r="D1279" s="904" t="s">
        <v>1936</v>
      </c>
      <c r="E1279" s="322">
        <v>1</v>
      </c>
      <c r="F1279" s="241" t="s">
        <v>186</v>
      </c>
      <c r="G1279" s="246">
        <v>10</v>
      </c>
      <c r="H1279" s="245">
        <v>32</v>
      </c>
      <c r="I1279" s="238" t="s">
        <v>1915</v>
      </c>
      <c r="J1279" s="247">
        <f>I1279/9.81</f>
        <v>72.884811416921508</v>
      </c>
      <c r="K1279" s="241" t="s">
        <v>128</v>
      </c>
      <c r="L1279" s="241"/>
      <c r="M1279" s="246"/>
      <c r="N1279" s="238"/>
      <c r="O1279" s="248"/>
      <c r="P1279" s="248"/>
      <c r="Q1279" s="248"/>
      <c r="R1279" s="238"/>
      <c r="S1279" s="246">
        <v>9.9700000000000006</v>
      </c>
      <c r="T1279" s="241" t="s">
        <v>61</v>
      </c>
      <c r="U1279" s="238" t="s">
        <v>44</v>
      </c>
      <c r="V1279" s="238" t="s">
        <v>1711</v>
      </c>
      <c r="W1279" s="238" t="s">
        <v>1938</v>
      </c>
      <c r="X1279" s="238"/>
      <c r="Y1279" s="415">
        <v>43678</v>
      </c>
      <c r="Z1279" s="417">
        <f>Y1279+366</f>
        <v>44044</v>
      </c>
      <c r="AA1279" s="238"/>
      <c r="AB1279" s="246">
        <v>2</v>
      </c>
      <c r="AC1279" s="250">
        <f>(G1279+AB1279*2.5)*AG1279</f>
        <v>61.2</v>
      </c>
      <c r="AD1279" s="518">
        <v>57</v>
      </c>
      <c r="AE1279" s="252">
        <v>225</v>
      </c>
      <c r="AF1279" s="254" t="s">
        <v>1942</v>
      </c>
      <c r="AG1279" s="254">
        <v>4.08</v>
      </c>
      <c r="AJ1279" s="255" t="str">
        <f t="shared" si="379"/>
        <v>HL1962</v>
      </c>
    </row>
    <row r="1280" spans="1:36" ht="11.25" customHeight="1" thickBot="1" x14ac:dyDescent="0.25">
      <c r="A1280" s="1115">
        <v>1</v>
      </c>
      <c r="B1280" s="1044">
        <v>302624</v>
      </c>
      <c r="C1280" s="238"/>
      <c r="D1280" s="904" t="s">
        <v>1936</v>
      </c>
      <c r="E1280" s="322">
        <v>1</v>
      </c>
      <c r="F1280" s="241" t="s">
        <v>186</v>
      </c>
      <c r="G1280" s="246">
        <v>10</v>
      </c>
      <c r="H1280" s="245">
        <v>32</v>
      </c>
      <c r="I1280" s="238" t="s">
        <v>1915</v>
      </c>
      <c r="J1280" s="247">
        <f>I1280/9.81</f>
        <v>72.884811416921508</v>
      </c>
      <c r="K1280" s="241" t="s">
        <v>128</v>
      </c>
      <c r="L1280" s="241"/>
      <c r="M1280" s="246"/>
      <c r="N1280" s="238"/>
      <c r="O1280" s="248"/>
      <c r="P1280" s="248"/>
      <c r="Q1280" s="248"/>
      <c r="R1280" s="238"/>
      <c r="S1280" s="246">
        <v>9.98</v>
      </c>
      <c r="T1280" s="241" t="s">
        <v>61</v>
      </c>
      <c r="U1280" s="238" t="s">
        <v>44</v>
      </c>
      <c r="V1280" s="238" t="s">
        <v>1943</v>
      </c>
      <c r="W1280" s="238" t="s">
        <v>1938</v>
      </c>
      <c r="X1280" s="238"/>
      <c r="Y1280" s="415">
        <v>43678</v>
      </c>
      <c r="Z1280" s="417">
        <f>Y1280+366</f>
        <v>44044</v>
      </c>
      <c r="AA1280" s="238"/>
      <c r="AB1280" s="246">
        <v>2</v>
      </c>
      <c r="AC1280" s="250">
        <f>(G1280+AB1280*2.5)*AG1280</f>
        <v>61.2</v>
      </c>
      <c r="AD1280" s="518">
        <v>57</v>
      </c>
      <c r="AE1280" s="252">
        <v>225</v>
      </c>
      <c r="AF1280" s="254" t="s">
        <v>1944</v>
      </c>
      <c r="AG1280" s="254">
        <v>4.08</v>
      </c>
      <c r="AJ1280" s="255" t="str">
        <f t="shared" si="379"/>
        <v>HL1963</v>
      </c>
    </row>
    <row r="1281" spans="1:36" ht="11.25" customHeight="1" thickBot="1" x14ac:dyDescent="0.25">
      <c r="A1281" s="1115">
        <v>1</v>
      </c>
      <c r="B1281" s="1044">
        <v>302624</v>
      </c>
      <c r="C1281" s="239" t="s">
        <v>50</v>
      </c>
      <c r="D1281" s="892" t="s">
        <v>1936</v>
      </c>
      <c r="E1281" s="256">
        <f>SUM(E1277:E1280)</f>
        <v>4</v>
      </c>
      <c r="F1281" s="240" t="s">
        <v>186</v>
      </c>
      <c r="G1281" s="257">
        <v>10</v>
      </c>
      <c r="H1281" s="258">
        <v>32</v>
      </c>
      <c r="I1281" s="239" t="s">
        <v>1915</v>
      </c>
      <c r="J1281" s="489">
        <f>I1281/9.81</f>
        <v>72.884811416921508</v>
      </c>
      <c r="K1281" s="240" t="s">
        <v>128</v>
      </c>
      <c r="L1281" s="240"/>
      <c r="M1281" s="257"/>
      <c r="N1281" s="239"/>
      <c r="O1281" s="259"/>
      <c r="P1281" s="259"/>
      <c r="Q1281" s="259"/>
      <c r="R1281" s="239"/>
      <c r="S1281" s="257">
        <f>(SUM(S1277:S1280))/E1281</f>
        <v>9.9574999999999996</v>
      </c>
      <c r="T1281" s="240" t="s">
        <v>61</v>
      </c>
      <c r="U1281" s="239" t="s">
        <v>44</v>
      </c>
      <c r="V1281" s="239" t="s">
        <v>1945</v>
      </c>
      <c r="W1281" s="239"/>
      <c r="X1281" s="197" t="s">
        <v>251</v>
      </c>
      <c r="Y1281" s="415">
        <v>43678</v>
      </c>
      <c r="Z1281" s="417">
        <f>Y1281+366</f>
        <v>44044</v>
      </c>
      <c r="AA1281" s="239"/>
      <c r="AB1281" s="257">
        <v>2</v>
      </c>
      <c r="AC1281" s="260"/>
      <c r="AD1281" s="261"/>
      <c r="AE1281" s="262"/>
      <c r="AF1281" s="263"/>
      <c r="AG1281" s="263"/>
      <c r="AJ1281" s="255" t="str">
        <f t="shared" si="379"/>
        <v>HL1960-1963</v>
      </c>
    </row>
    <row r="1282" spans="1:36" ht="11.25" customHeight="1" thickBot="1" x14ac:dyDescent="0.25">
      <c r="A1282" s="1129"/>
      <c r="B1282" s="1057"/>
      <c r="C1282" s="320"/>
      <c r="D1282" s="905"/>
      <c r="E1282" s="324"/>
      <c r="F1282" s="241"/>
      <c r="G1282" s="246"/>
      <c r="H1282" s="245"/>
      <c r="I1282" s="238"/>
      <c r="J1282" s="242"/>
      <c r="K1282" s="241"/>
      <c r="L1282" s="241"/>
      <c r="M1282" s="246"/>
      <c r="N1282" s="238"/>
      <c r="O1282" s="248"/>
      <c r="P1282" s="248"/>
      <c r="Q1282" s="248"/>
      <c r="R1282" s="238"/>
      <c r="S1282" s="246"/>
      <c r="T1282" s="241"/>
      <c r="U1282" s="238"/>
      <c r="V1282" s="238"/>
      <c r="W1282" s="238"/>
      <c r="X1282" s="272"/>
      <c r="Y1282" s="415"/>
      <c r="Z1282" s="416" t="s">
        <v>38</v>
      </c>
      <c r="AA1282" s="238"/>
      <c r="AB1282" s="246"/>
      <c r="AC1282" s="316"/>
      <c r="AD1282" s="251"/>
      <c r="AE1282" s="252"/>
      <c r="AF1282" s="254"/>
      <c r="AG1282" s="254"/>
      <c r="AJ1282" s="255" t="str">
        <f t="shared" si="379"/>
        <v/>
      </c>
    </row>
    <row r="1283" spans="1:36" s="178" customFormat="1" ht="11.25" customHeight="1" thickBot="1" x14ac:dyDescent="0.25">
      <c r="A1283" s="1115">
        <v>1</v>
      </c>
      <c r="B1283" s="1044">
        <v>302628</v>
      </c>
      <c r="C1283" s="174"/>
      <c r="D1283" s="919" t="s">
        <v>1946</v>
      </c>
      <c r="E1283" s="185">
        <v>1</v>
      </c>
      <c r="F1283" s="172" t="s">
        <v>186</v>
      </c>
      <c r="G1283" s="173">
        <v>10</v>
      </c>
      <c r="H1283" s="171">
        <v>32</v>
      </c>
      <c r="I1283" s="174" t="s">
        <v>1915</v>
      </c>
      <c r="J1283" s="242">
        <f>I1283/9.81</f>
        <v>72.884811416921508</v>
      </c>
      <c r="K1283" s="172" t="s">
        <v>128</v>
      </c>
      <c r="L1283" s="172"/>
      <c r="M1283" s="173"/>
      <c r="N1283" s="174"/>
      <c r="O1283" s="175"/>
      <c r="P1283" s="175"/>
      <c r="Q1283" s="175"/>
      <c r="R1283" s="174"/>
      <c r="S1283" s="173">
        <v>9.9600000000000009</v>
      </c>
      <c r="T1283" s="241" t="s">
        <v>61</v>
      </c>
      <c r="U1283" s="174" t="s">
        <v>44</v>
      </c>
      <c r="V1283" s="174" t="s">
        <v>1691</v>
      </c>
      <c r="W1283" s="174"/>
      <c r="X1283" s="174"/>
      <c r="Y1283" s="415">
        <v>43731</v>
      </c>
      <c r="Z1283" s="416">
        <f>Y1283+366</f>
        <v>44097</v>
      </c>
      <c r="AA1283" s="174"/>
      <c r="AB1283" s="173">
        <v>2</v>
      </c>
      <c r="AC1283" s="316">
        <f>(G1283+AB1283*2.5)*AG1283</f>
        <v>61.2</v>
      </c>
      <c r="AD1283" s="183">
        <v>287.5</v>
      </c>
      <c r="AE1283" s="177">
        <v>225</v>
      </c>
      <c r="AF1283" s="184" t="s">
        <v>1947</v>
      </c>
      <c r="AG1283" s="184">
        <v>4.08</v>
      </c>
      <c r="AJ1283" s="255" t="str">
        <f t="shared" si="379"/>
        <v>HL1359</v>
      </c>
    </row>
    <row r="1284" spans="1:36" s="178" customFormat="1" ht="11.25" customHeight="1" thickBot="1" x14ac:dyDescent="0.25">
      <c r="A1284" s="1115">
        <v>1</v>
      </c>
      <c r="B1284" s="1044">
        <v>302628</v>
      </c>
      <c r="C1284" s="174"/>
      <c r="D1284" s="919" t="s">
        <v>1946</v>
      </c>
      <c r="E1284" s="185">
        <v>1</v>
      </c>
      <c r="F1284" s="172" t="s">
        <v>186</v>
      </c>
      <c r="G1284" s="173">
        <v>10</v>
      </c>
      <c r="H1284" s="171">
        <v>32</v>
      </c>
      <c r="I1284" s="174" t="s">
        <v>1915</v>
      </c>
      <c r="J1284" s="242">
        <f>I1284/9.81</f>
        <v>72.884811416921508</v>
      </c>
      <c r="K1284" s="172" t="s">
        <v>128</v>
      </c>
      <c r="L1284" s="172"/>
      <c r="M1284" s="173"/>
      <c r="N1284" s="174"/>
      <c r="O1284" s="175"/>
      <c r="P1284" s="175"/>
      <c r="Q1284" s="175"/>
      <c r="R1284" s="174"/>
      <c r="S1284" s="173">
        <v>9.9499999999999993</v>
      </c>
      <c r="T1284" s="241" t="s">
        <v>61</v>
      </c>
      <c r="U1284" s="174" t="s">
        <v>44</v>
      </c>
      <c r="V1284" s="174" t="s">
        <v>1948</v>
      </c>
      <c r="W1284" s="174"/>
      <c r="X1284" s="174"/>
      <c r="Y1284" s="415">
        <v>43731</v>
      </c>
      <c r="Z1284" s="416">
        <f>Y1284+366</f>
        <v>44097</v>
      </c>
      <c r="AA1284" s="174"/>
      <c r="AB1284" s="173">
        <v>2</v>
      </c>
      <c r="AC1284" s="316">
        <f>(G1284+AB1284*2.5)*AG1284</f>
        <v>61.2</v>
      </c>
      <c r="AD1284" s="183">
        <v>287.5</v>
      </c>
      <c r="AE1284" s="177">
        <v>225</v>
      </c>
      <c r="AF1284" s="184" t="s">
        <v>1949</v>
      </c>
      <c r="AG1284" s="184">
        <v>4.08</v>
      </c>
      <c r="AJ1284" s="255" t="str">
        <f t="shared" si="379"/>
        <v>HL1360</v>
      </c>
    </row>
    <row r="1285" spans="1:36" s="178" customFormat="1" ht="11.25" customHeight="1" thickBot="1" x14ac:dyDescent="0.25">
      <c r="A1285" s="1115">
        <v>1</v>
      </c>
      <c r="B1285" s="1044">
        <v>302628</v>
      </c>
      <c r="C1285" s="174"/>
      <c r="D1285" s="919" t="s">
        <v>1946</v>
      </c>
      <c r="E1285" s="185">
        <v>1</v>
      </c>
      <c r="F1285" s="172" t="s">
        <v>186</v>
      </c>
      <c r="G1285" s="173">
        <v>10</v>
      </c>
      <c r="H1285" s="171">
        <v>32</v>
      </c>
      <c r="I1285" s="174" t="s">
        <v>1915</v>
      </c>
      <c r="J1285" s="242">
        <f>I1285/9.81</f>
        <v>72.884811416921508</v>
      </c>
      <c r="K1285" s="172" t="s">
        <v>128</v>
      </c>
      <c r="L1285" s="172"/>
      <c r="M1285" s="173"/>
      <c r="N1285" s="174"/>
      <c r="O1285" s="175"/>
      <c r="P1285" s="175"/>
      <c r="Q1285" s="175"/>
      <c r="R1285" s="174"/>
      <c r="S1285" s="173">
        <v>9.9600000000000009</v>
      </c>
      <c r="T1285" s="241" t="s">
        <v>61</v>
      </c>
      <c r="U1285" s="174" t="s">
        <v>44</v>
      </c>
      <c r="V1285" s="174" t="s">
        <v>1950</v>
      </c>
      <c r="W1285" s="174"/>
      <c r="X1285" s="174"/>
      <c r="Y1285" s="415">
        <v>43731</v>
      </c>
      <c r="Z1285" s="416">
        <f>Y1285+366</f>
        <v>44097</v>
      </c>
      <c r="AA1285" s="174"/>
      <c r="AB1285" s="173">
        <v>2</v>
      </c>
      <c r="AC1285" s="316">
        <f>(G1285+AB1285*2.5)*AG1285</f>
        <v>61.2</v>
      </c>
      <c r="AD1285" s="183">
        <v>287.5</v>
      </c>
      <c r="AE1285" s="177">
        <v>225</v>
      </c>
      <c r="AF1285" s="184" t="s">
        <v>1951</v>
      </c>
      <c r="AG1285" s="184">
        <v>4.08</v>
      </c>
      <c r="AJ1285" s="255" t="str">
        <f t="shared" si="379"/>
        <v>HL1361</v>
      </c>
    </row>
    <row r="1286" spans="1:36" ht="11.25" customHeight="1" thickBot="1" x14ac:dyDescent="0.25">
      <c r="A1286" s="1115">
        <v>1</v>
      </c>
      <c r="B1286" s="1044">
        <v>302628</v>
      </c>
      <c r="C1286" s="238"/>
      <c r="D1286" s="904" t="s">
        <v>1946</v>
      </c>
      <c r="E1286" s="322">
        <v>1</v>
      </c>
      <c r="F1286" s="241" t="s">
        <v>186</v>
      </c>
      <c r="G1286" s="246">
        <v>10</v>
      </c>
      <c r="H1286" s="245">
        <v>32</v>
      </c>
      <c r="I1286" s="238" t="s">
        <v>1952</v>
      </c>
      <c r="J1286" s="247">
        <f>I1286/9.81</f>
        <v>74.209989806320081</v>
      </c>
      <c r="K1286" s="241" t="s">
        <v>128</v>
      </c>
      <c r="L1286" s="241"/>
      <c r="M1286" s="246"/>
      <c r="N1286" s="238"/>
      <c r="O1286" s="248"/>
      <c r="P1286" s="248"/>
      <c r="Q1286" s="248"/>
      <c r="R1286" s="238"/>
      <c r="S1286" s="246">
        <v>9.9700000000000006</v>
      </c>
      <c r="T1286" s="241" t="s">
        <v>61</v>
      </c>
      <c r="U1286" s="238" t="s">
        <v>44</v>
      </c>
      <c r="V1286" s="238" t="s">
        <v>747</v>
      </c>
      <c r="W1286" s="238"/>
      <c r="X1286" s="238"/>
      <c r="Y1286" s="415">
        <v>43731</v>
      </c>
      <c r="Z1286" s="416">
        <f>Y1286+366</f>
        <v>44097</v>
      </c>
      <c r="AA1286" s="238"/>
      <c r="AB1286" s="246">
        <v>2</v>
      </c>
      <c r="AC1286" s="250">
        <f>(G1286+AB1286*2.5)*AG1286</f>
        <v>61.2</v>
      </c>
      <c r="AD1286" s="518">
        <v>287.5</v>
      </c>
      <c r="AE1286" s="252">
        <v>225</v>
      </c>
      <c r="AF1286" s="254" t="s">
        <v>1953</v>
      </c>
      <c r="AG1286" s="254">
        <v>4.08</v>
      </c>
      <c r="AJ1286" s="255" t="str">
        <f t="shared" si="379"/>
        <v>HL1362</v>
      </c>
    </row>
    <row r="1287" spans="1:36" ht="11.25" customHeight="1" thickBot="1" x14ac:dyDescent="0.25">
      <c r="A1287" s="1115">
        <v>1</v>
      </c>
      <c r="B1287" s="1044">
        <v>302628</v>
      </c>
      <c r="C1287" s="266" t="s">
        <v>50</v>
      </c>
      <c r="D1287" s="892" t="s">
        <v>1946</v>
      </c>
      <c r="E1287" s="256">
        <f>SUM(E1283:E1286)</f>
        <v>4</v>
      </c>
      <c r="F1287" s="240" t="s">
        <v>186</v>
      </c>
      <c r="G1287" s="257">
        <v>10</v>
      </c>
      <c r="H1287" s="258">
        <v>32</v>
      </c>
      <c r="I1287" s="239" t="s">
        <v>1915</v>
      </c>
      <c r="J1287" s="317">
        <f>I1287/9.81</f>
        <v>72.884811416921508</v>
      </c>
      <c r="K1287" s="240" t="s">
        <v>128</v>
      </c>
      <c r="L1287" s="240"/>
      <c r="M1287" s="257"/>
      <c r="N1287" s="239"/>
      <c r="O1287" s="259"/>
      <c r="P1287" s="259"/>
      <c r="Q1287" s="259"/>
      <c r="R1287" s="239"/>
      <c r="S1287" s="257">
        <f>(SUM(S1283:S1286))/E1287</f>
        <v>9.9600000000000009</v>
      </c>
      <c r="T1287" s="240" t="s">
        <v>61</v>
      </c>
      <c r="U1287" s="239" t="s">
        <v>44</v>
      </c>
      <c r="V1287" s="239" t="s">
        <v>1954</v>
      </c>
      <c r="W1287" s="239" t="s">
        <v>1955</v>
      </c>
      <c r="X1287" s="197" t="s">
        <v>1946</v>
      </c>
      <c r="Y1287" s="415">
        <v>43731</v>
      </c>
      <c r="Z1287" s="416">
        <f>Y1287+366</f>
        <v>44097</v>
      </c>
      <c r="AA1287" s="239"/>
      <c r="AB1287" s="257">
        <v>2</v>
      </c>
      <c r="AC1287" s="318"/>
      <c r="AD1287" s="261"/>
      <c r="AE1287" s="262"/>
      <c r="AF1287" s="263"/>
      <c r="AG1287" s="263"/>
      <c r="AJ1287" s="255" t="str">
        <f t="shared" si="379"/>
        <v>HL1359-1362</v>
      </c>
    </row>
    <row r="1288" spans="1:36" ht="11.25" customHeight="1" thickBot="1" x14ac:dyDescent="0.25">
      <c r="A1288" s="1115"/>
      <c r="B1288" s="1172"/>
      <c r="C1288" s="320"/>
      <c r="D1288" s="945"/>
      <c r="E1288" s="324"/>
      <c r="F1288" s="241"/>
      <c r="G1288" s="246"/>
      <c r="H1288" s="245"/>
      <c r="I1288" s="238"/>
      <c r="J1288" s="242"/>
      <c r="K1288" s="241"/>
      <c r="L1288" s="241"/>
      <c r="M1288" s="246"/>
      <c r="N1288" s="238"/>
      <c r="O1288" s="248"/>
      <c r="P1288" s="248"/>
      <c r="Q1288" s="248"/>
      <c r="R1288" s="238"/>
      <c r="S1288" s="246"/>
      <c r="T1288" s="241"/>
      <c r="U1288" s="238"/>
      <c r="V1288" s="238"/>
      <c r="W1288" s="238"/>
      <c r="X1288" s="500"/>
      <c r="Y1288" s="415"/>
      <c r="Z1288" s="416"/>
      <c r="AA1288" s="238"/>
      <c r="AB1288" s="246"/>
      <c r="AC1288" s="316"/>
      <c r="AD1288" s="251"/>
      <c r="AE1288" s="252"/>
      <c r="AF1288" s="254"/>
      <c r="AG1288" s="254"/>
    </row>
    <row r="1289" spans="1:36" s="156" customFormat="1" ht="11.25" customHeight="1" thickBot="1" x14ac:dyDescent="0.25">
      <c r="A1289" s="1115">
        <v>1</v>
      </c>
      <c r="B1289" s="998"/>
      <c r="C1289" s="579" t="s">
        <v>50</v>
      </c>
      <c r="D1289" s="898" t="s">
        <v>1000</v>
      </c>
      <c r="E1289" s="580">
        <v>1</v>
      </c>
      <c r="F1289" s="582" t="s">
        <v>186</v>
      </c>
      <c r="G1289" s="216"/>
      <c r="H1289" s="581">
        <v>30</v>
      </c>
      <c r="I1289" s="579" t="s">
        <v>1956</v>
      </c>
      <c r="J1289" s="583">
        <f t="shared" ref="J1289:J1309" si="385">I1289/9.81</f>
        <v>64.016309887869511</v>
      </c>
      <c r="K1289" s="582" t="s">
        <v>1758</v>
      </c>
      <c r="L1289" s="582"/>
      <c r="M1289" s="216"/>
      <c r="N1289" s="579"/>
      <c r="O1289" s="584"/>
      <c r="P1289" s="584"/>
      <c r="Q1289" s="584"/>
      <c r="R1289" s="579"/>
      <c r="S1289" s="216">
        <v>6</v>
      </c>
      <c r="T1289" s="582" t="s">
        <v>43</v>
      </c>
      <c r="U1289" s="579" t="s">
        <v>44</v>
      </c>
      <c r="V1289" s="579" t="s">
        <v>1957</v>
      </c>
      <c r="W1289" s="1145" t="s">
        <v>1760</v>
      </c>
      <c r="X1289" s="896" t="s">
        <v>1000</v>
      </c>
      <c r="Y1289" s="429" t="s">
        <v>47</v>
      </c>
      <c r="Z1289" s="427" t="e">
        <f t="shared" ref="Z1289:Z1309" si="386">Y1289+365</f>
        <v>#VALUE!</v>
      </c>
      <c r="AA1289" s="579"/>
      <c r="AB1289" s="216" t="s">
        <v>1761</v>
      </c>
      <c r="AC1289" s="585"/>
      <c r="AD1289" s="586"/>
      <c r="AE1289" s="587"/>
      <c r="AF1289" s="597"/>
      <c r="AG1289" s="597"/>
      <c r="AJ1289" s="156" t="str">
        <f t="shared" ref="AJ1289:AJ1309" si="387">CONCATENATE(U1289,AK1289,V1289)</f>
        <v>HL2585</v>
      </c>
    </row>
    <row r="1290" spans="1:36" s="156" customFormat="1" ht="11.25" customHeight="1" thickBot="1" x14ac:dyDescent="0.25">
      <c r="A1290" s="1115">
        <v>1</v>
      </c>
      <c r="B1290" s="998"/>
      <c r="C1290" s="579" t="s">
        <v>50</v>
      </c>
      <c r="D1290" s="898" t="s">
        <v>1000</v>
      </c>
      <c r="E1290" s="580">
        <v>1</v>
      </c>
      <c r="F1290" s="582" t="s">
        <v>186</v>
      </c>
      <c r="G1290" s="216"/>
      <c r="H1290" s="581">
        <v>30</v>
      </c>
      <c r="I1290" s="579" t="s">
        <v>1956</v>
      </c>
      <c r="J1290" s="583">
        <f t="shared" si="385"/>
        <v>64.016309887869511</v>
      </c>
      <c r="K1290" s="582" t="s">
        <v>1758</v>
      </c>
      <c r="L1290" s="582"/>
      <c r="M1290" s="216"/>
      <c r="N1290" s="579"/>
      <c r="O1290" s="584"/>
      <c r="P1290" s="584"/>
      <c r="Q1290" s="584"/>
      <c r="R1290" s="579"/>
      <c r="S1290" s="216">
        <v>6</v>
      </c>
      <c r="T1290" s="582" t="s">
        <v>43</v>
      </c>
      <c r="U1290" s="579" t="s">
        <v>44</v>
      </c>
      <c r="V1290" s="579" t="s">
        <v>1958</v>
      </c>
      <c r="W1290" s="1145" t="s">
        <v>1760</v>
      </c>
      <c r="X1290" s="896" t="s">
        <v>1000</v>
      </c>
      <c r="Y1290" s="429" t="s">
        <v>47</v>
      </c>
      <c r="Z1290" s="427" t="e">
        <f t="shared" si="386"/>
        <v>#VALUE!</v>
      </c>
      <c r="AA1290" s="579"/>
      <c r="AB1290" s="216" t="s">
        <v>1761</v>
      </c>
      <c r="AC1290" s="585"/>
      <c r="AD1290" s="586"/>
      <c r="AE1290" s="587"/>
      <c r="AF1290" s="597"/>
      <c r="AG1290" s="597"/>
      <c r="AJ1290" s="156" t="str">
        <f t="shared" si="387"/>
        <v>HL2586</v>
      </c>
    </row>
    <row r="1291" spans="1:36" s="156" customFormat="1" ht="11.25" customHeight="1" thickBot="1" x14ac:dyDescent="0.25">
      <c r="A1291" s="1115">
        <v>1</v>
      </c>
      <c r="B1291" s="998"/>
      <c r="C1291" s="579" t="s">
        <v>50</v>
      </c>
      <c r="D1291" s="898" t="s">
        <v>1000</v>
      </c>
      <c r="E1291" s="580">
        <v>1</v>
      </c>
      <c r="F1291" s="582" t="s">
        <v>186</v>
      </c>
      <c r="G1291" s="216"/>
      <c r="H1291" s="581">
        <v>30</v>
      </c>
      <c r="I1291" s="579" t="s">
        <v>1956</v>
      </c>
      <c r="J1291" s="583">
        <f t="shared" si="385"/>
        <v>64.016309887869511</v>
      </c>
      <c r="K1291" s="582" t="s">
        <v>1758</v>
      </c>
      <c r="L1291" s="582"/>
      <c r="M1291" s="216"/>
      <c r="N1291" s="579"/>
      <c r="O1291" s="584"/>
      <c r="P1291" s="584"/>
      <c r="Q1291" s="584"/>
      <c r="R1291" s="579"/>
      <c r="S1291" s="216">
        <v>6</v>
      </c>
      <c r="T1291" s="582" t="s">
        <v>43</v>
      </c>
      <c r="U1291" s="579" t="s">
        <v>44</v>
      </c>
      <c r="V1291" s="579" t="s">
        <v>1959</v>
      </c>
      <c r="W1291" s="1145" t="s">
        <v>1760</v>
      </c>
      <c r="X1291" s="896" t="s">
        <v>1000</v>
      </c>
      <c r="Y1291" s="429" t="s">
        <v>47</v>
      </c>
      <c r="Z1291" s="427" t="e">
        <f t="shared" si="386"/>
        <v>#VALUE!</v>
      </c>
      <c r="AA1291" s="579"/>
      <c r="AB1291" s="216" t="s">
        <v>1761</v>
      </c>
      <c r="AC1291" s="585"/>
      <c r="AD1291" s="586"/>
      <c r="AE1291" s="587"/>
      <c r="AF1291" s="597"/>
      <c r="AG1291" s="597"/>
      <c r="AJ1291" s="156" t="str">
        <f t="shared" si="387"/>
        <v>HL2587</v>
      </c>
    </row>
    <row r="1292" spans="1:36" s="156" customFormat="1" ht="11.25" customHeight="1" thickBot="1" x14ac:dyDescent="0.25">
      <c r="A1292" s="1115">
        <v>1</v>
      </c>
      <c r="B1292" s="998"/>
      <c r="C1292" s="579" t="s">
        <v>50</v>
      </c>
      <c r="D1292" s="898" t="s">
        <v>1000</v>
      </c>
      <c r="E1292" s="580">
        <v>1</v>
      </c>
      <c r="F1292" s="582" t="s">
        <v>186</v>
      </c>
      <c r="G1292" s="216"/>
      <c r="H1292" s="581">
        <v>30</v>
      </c>
      <c r="I1292" s="579" t="s">
        <v>1956</v>
      </c>
      <c r="J1292" s="583">
        <f t="shared" si="385"/>
        <v>64.016309887869511</v>
      </c>
      <c r="K1292" s="582" t="s">
        <v>1758</v>
      </c>
      <c r="L1292" s="582"/>
      <c r="M1292" s="216"/>
      <c r="N1292" s="579"/>
      <c r="O1292" s="584"/>
      <c r="P1292" s="584"/>
      <c r="Q1292" s="584"/>
      <c r="R1292" s="579"/>
      <c r="S1292" s="216">
        <v>6</v>
      </c>
      <c r="T1292" s="582" t="s">
        <v>43</v>
      </c>
      <c r="U1292" s="579" t="s">
        <v>44</v>
      </c>
      <c r="V1292" s="579" t="s">
        <v>1960</v>
      </c>
      <c r="W1292" s="1145" t="s">
        <v>1760</v>
      </c>
      <c r="X1292" s="896" t="s">
        <v>1000</v>
      </c>
      <c r="Y1292" s="429" t="s">
        <v>47</v>
      </c>
      <c r="Z1292" s="427" t="e">
        <f t="shared" si="386"/>
        <v>#VALUE!</v>
      </c>
      <c r="AA1292" s="579"/>
      <c r="AB1292" s="216" t="s">
        <v>1761</v>
      </c>
      <c r="AC1292" s="585"/>
      <c r="AD1292" s="586"/>
      <c r="AE1292" s="587"/>
      <c r="AF1292" s="597"/>
      <c r="AG1292" s="597"/>
      <c r="AJ1292" s="156" t="str">
        <f t="shared" si="387"/>
        <v>HL2588</v>
      </c>
    </row>
    <row r="1293" spans="1:36" s="156" customFormat="1" ht="11.25" customHeight="1" thickBot="1" x14ac:dyDescent="0.25">
      <c r="A1293" s="1115">
        <v>1</v>
      </c>
      <c r="B1293" s="998"/>
      <c r="C1293" s="579" t="s">
        <v>50</v>
      </c>
      <c r="D1293" s="898" t="s">
        <v>1000</v>
      </c>
      <c r="E1293" s="580">
        <v>1</v>
      </c>
      <c r="F1293" s="582" t="s">
        <v>186</v>
      </c>
      <c r="G1293" s="216"/>
      <c r="H1293" s="581">
        <v>30</v>
      </c>
      <c r="I1293" s="579" t="s">
        <v>1956</v>
      </c>
      <c r="J1293" s="583">
        <f t="shared" si="385"/>
        <v>64.016309887869511</v>
      </c>
      <c r="K1293" s="582" t="s">
        <v>1758</v>
      </c>
      <c r="L1293" s="582"/>
      <c r="M1293" s="216"/>
      <c r="N1293" s="579"/>
      <c r="O1293" s="584"/>
      <c r="P1293" s="584"/>
      <c r="Q1293" s="584"/>
      <c r="R1293" s="579"/>
      <c r="S1293" s="216">
        <v>6</v>
      </c>
      <c r="T1293" s="582" t="s">
        <v>43</v>
      </c>
      <c r="U1293" s="579" t="s">
        <v>44</v>
      </c>
      <c r="V1293" s="579" t="s">
        <v>1961</v>
      </c>
      <c r="W1293" s="1145" t="s">
        <v>1760</v>
      </c>
      <c r="X1293" s="896" t="s">
        <v>1000</v>
      </c>
      <c r="Y1293" s="429" t="s">
        <v>47</v>
      </c>
      <c r="Z1293" s="427" t="e">
        <f t="shared" si="386"/>
        <v>#VALUE!</v>
      </c>
      <c r="AA1293" s="579"/>
      <c r="AB1293" s="216" t="s">
        <v>1761</v>
      </c>
      <c r="AC1293" s="585"/>
      <c r="AD1293" s="586"/>
      <c r="AE1293" s="587"/>
      <c r="AF1293" s="597"/>
      <c r="AG1293" s="597"/>
      <c r="AJ1293" s="156" t="str">
        <f t="shared" si="387"/>
        <v>HL2589</v>
      </c>
    </row>
    <row r="1294" spans="1:36" s="156" customFormat="1" ht="11.25" customHeight="1" thickBot="1" x14ac:dyDescent="0.25">
      <c r="A1294" s="1115">
        <v>1</v>
      </c>
      <c r="B1294" s="998"/>
      <c r="C1294" s="579" t="s">
        <v>50</v>
      </c>
      <c r="D1294" s="898" t="s">
        <v>1000</v>
      </c>
      <c r="E1294" s="580">
        <v>1</v>
      </c>
      <c r="F1294" s="582" t="s">
        <v>186</v>
      </c>
      <c r="G1294" s="216"/>
      <c r="H1294" s="581">
        <v>30</v>
      </c>
      <c r="I1294" s="579" t="s">
        <v>1956</v>
      </c>
      <c r="J1294" s="583">
        <f t="shared" si="385"/>
        <v>64.016309887869511</v>
      </c>
      <c r="K1294" s="582" t="s">
        <v>1758</v>
      </c>
      <c r="L1294" s="582"/>
      <c r="M1294" s="216"/>
      <c r="N1294" s="579"/>
      <c r="O1294" s="584"/>
      <c r="P1294" s="584"/>
      <c r="Q1294" s="584"/>
      <c r="R1294" s="579"/>
      <c r="S1294" s="216">
        <v>6</v>
      </c>
      <c r="T1294" s="582" t="s">
        <v>43</v>
      </c>
      <c r="U1294" s="579" t="s">
        <v>44</v>
      </c>
      <c r="V1294" s="579" t="s">
        <v>1962</v>
      </c>
      <c r="W1294" s="1145" t="s">
        <v>1760</v>
      </c>
      <c r="X1294" s="896" t="s">
        <v>1000</v>
      </c>
      <c r="Y1294" s="429" t="s">
        <v>47</v>
      </c>
      <c r="Z1294" s="427" t="e">
        <f t="shared" si="386"/>
        <v>#VALUE!</v>
      </c>
      <c r="AA1294" s="579"/>
      <c r="AB1294" s="216" t="s">
        <v>1761</v>
      </c>
      <c r="AC1294" s="585"/>
      <c r="AD1294" s="586"/>
      <c r="AE1294" s="587"/>
      <c r="AF1294" s="597"/>
      <c r="AG1294" s="597"/>
      <c r="AJ1294" s="156" t="str">
        <f t="shared" si="387"/>
        <v>HL2590</v>
      </c>
    </row>
    <row r="1295" spans="1:36" s="156" customFormat="1" ht="11.25" customHeight="1" thickBot="1" x14ac:dyDescent="0.25">
      <c r="A1295" s="1115">
        <v>1</v>
      </c>
      <c r="B1295" s="998"/>
      <c r="C1295" s="579" t="s">
        <v>50</v>
      </c>
      <c r="D1295" s="898" t="s">
        <v>1000</v>
      </c>
      <c r="E1295" s="580">
        <v>1</v>
      </c>
      <c r="F1295" s="582" t="s">
        <v>186</v>
      </c>
      <c r="G1295" s="216"/>
      <c r="H1295" s="581">
        <v>30</v>
      </c>
      <c r="I1295" s="579" t="s">
        <v>1956</v>
      </c>
      <c r="J1295" s="583">
        <f t="shared" si="385"/>
        <v>64.016309887869511</v>
      </c>
      <c r="K1295" s="582" t="s">
        <v>1758</v>
      </c>
      <c r="L1295" s="582"/>
      <c r="M1295" s="216"/>
      <c r="N1295" s="579"/>
      <c r="O1295" s="584"/>
      <c r="P1295" s="584"/>
      <c r="Q1295" s="584"/>
      <c r="R1295" s="579"/>
      <c r="S1295" s="216">
        <v>6</v>
      </c>
      <c r="T1295" s="582" t="s">
        <v>43</v>
      </c>
      <c r="U1295" s="579" t="s">
        <v>44</v>
      </c>
      <c r="V1295" s="579" t="s">
        <v>1963</v>
      </c>
      <c r="W1295" s="1145" t="s">
        <v>1760</v>
      </c>
      <c r="X1295" s="896" t="s">
        <v>1000</v>
      </c>
      <c r="Y1295" s="429" t="s">
        <v>47</v>
      </c>
      <c r="Z1295" s="427" t="e">
        <f t="shared" si="386"/>
        <v>#VALUE!</v>
      </c>
      <c r="AA1295" s="579"/>
      <c r="AB1295" s="216" t="s">
        <v>1761</v>
      </c>
      <c r="AC1295" s="585"/>
      <c r="AD1295" s="586"/>
      <c r="AE1295" s="587"/>
      <c r="AF1295" s="597"/>
      <c r="AG1295" s="597"/>
      <c r="AJ1295" s="156" t="str">
        <f t="shared" si="387"/>
        <v>HL2591</v>
      </c>
    </row>
    <row r="1296" spans="1:36" s="156" customFormat="1" ht="11.25" customHeight="1" thickBot="1" x14ac:dyDescent="0.25">
      <c r="A1296" s="1115">
        <v>1</v>
      </c>
      <c r="B1296" s="998"/>
      <c r="C1296" s="579" t="s">
        <v>50</v>
      </c>
      <c r="D1296" s="898" t="s">
        <v>1000</v>
      </c>
      <c r="E1296" s="580">
        <v>1</v>
      </c>
      <c r="F1296" s="582" t="s">
        <v>186</v>
      </c>
      <c r="G1296" s="216"/>
      <c r="H1296" s="581">
        <v>30</v>
      </c>
      <c r="I1296" s="579" t="s">
        <v>1956</v>
      </c>
      <c r="J1296" s="583">
        <f t="shared" si="385"/>
        <v>64.016309887869511</v>
      </c>
      <c r="K1296" s="582" t="s">
        <v>1758</v>
      </c>
      <c r="L1296" s="582"/>
      <c r="M1296" s="216"/>
      <c r="N1296" s="579"/>
      <c r="O1296" s="584"/>
      <c r="P1296" s="584"/>
      <c r="Q1296" s="584"/>
      <c r="R1296" s="579"/>
      <c r="S1296" s="216">
        <v>6</v>
      </c>
      <c r="T1296" s="582" t="s">
        <v>43</v>
      </c>
      <c r="U1296" s="579" t="s">
        <v>44</v>
      </c>
      <c r="V1296" s="579" t="s">
        <v>1964</v>
      </c>
      <c r="W1296" s="1145" t="s">
        <v>1760</v>
      </c>
      <c r="X1296" s="896" t="s">
        <v>1000</v>
      </c>
      <c r="Y1296" s="429" t="s">
        <v>47</v>
      </c>
      <c r="Z1296" s="427" t="e">
        <f t="shared" si="386"/>
        <v>#VALUE!</v>
      </c>
      <c r="AA1296" s="579"/>
      <c r="AB1296" s="216" t="s">
        <v>1761</v>
      </c>
      <c r="AC1296" s="585"/>
      <c r="AD1296" s="586"/>
      <c r="AE1296" s="587"/>
      <c r="AF1296" s="597"/>
      <c r="AG1296" s="597"/>
      <c r="AJ1296" s="156" t="str">
        <f t="shared" si="387"/>
        <v>HL2592</v>
      </c>
    </row>
    <row r="1297" spans="1:36" s="156" customFormat="1" ht="11.25" customHeight="1" thickBot="1" x14ac:dyDescent="0.25">
      <c r="A1297" s="1115">
        <v>1</v>
      </c>
      <c r="B1297" s="998"/>
      <c r="C1297" s="579" t="s">
        <v>50</v>
      </c>
      <c r="D1297" s="898" t="s">
        <v>1000</v>
      </c>
      <c r="E1297" s="580">
        <v>1</v>
      </c>
      <c r="F1297" s="582" t="s">
        <v>186</v>
      </c>
      <c r="G1297" s="216"/>
      <c r="H1297" s="581">
        <v>30</v>
      </c>
      <c r="I1297" s="579" t="s">
        <v>1956</v>
      </c>
      <c r="J1297" s="583">
        <f t="shared" si="385"/>
        <v>64.016309887869511</v>
      </c>
      <c r="K1297" s="582" t="s">
        <v>1758</v>
      </c>
      <c r="L1297" s="582"/>
      <c r="M1297" s="216"/>
      <c r="N1297" s="579"/>
      <c r="O1297" s="584"/>
      <c r="P1297" s="584"/>
      <c r="Q1297" s="584"/>
      <c r="R1297" s="579"/>
      <c r="S1297" s="216">
        <v>6</v>
      </c>
      <c r="T1297" s="582" t="s">
        <v>43</v>
      </c>
      <c r="U1297" s="579" t="s">
        <v>44</v>
      </c>
      <c r="V1297" s="579" t="s">
        <v>1965</v>
      </c>
      <c r="W1297" s="1145" t="s">
        <v>1760</v>
      </c>
      <c r="X1297" s="896" t="s">
        <v>1000</v>
      </c>
      <c r="Y1297" s="429" t="s">
        <v>47</v>
      </c>
      <c r="Z1297" s="427" t="e">
        <f t="shared" si="386"/>
        <v>#VALUE!</v>
      </c>
      <c r="AA1297" s="579"/>
      <c r="AB1297" s="216" t="s">
        <v>1761</v>
      </c>
      <c r="AC1297" s="585"/>
      <c r="AD1297" s="586"/>
      <c r="AE1297" s="587"/>
      <c r="AF1297" s="597"/>
      <c r="AG1297" s="597"/>
      <c r="AJ1297" s="156" t="str">
        <f t="shared" si="387"/>
        <v>HL2593</v>
      </c>
    </row>
    <row r="1298" spans="1:36" s="156" customFormat="1" ht="11.25" customHeight="1" thickBot="1" x14ac:dyDescent="0.25">
      <c r="A1298" s="1115">
        <v>1</v>
      </c>
      <c r="B1298" s="998"/>
      <c r="C1298" s="579" t="s">
        <v>50</v>
      </c>
      <c r="D1298" s="898" t="s">
        <v>1000</v>
      </c>
      <c r="E1298" s="580">
        <v>1</v>
      </c>
      <c r="F1298" s="582" t="s">
        <v>186</v>
      </c>
      <c r="G1298" s="216"/>
      <c r="H1298" s="581">
        <v>30</v>
      </c>
      <c r="I1298" s="579" t="s">
        <v>1956</v>
      </c>
      <c r="J1298" s="583">
        <f t="shared" si="385"/>
        <v>64.016309887869511</v>
      </c>
      <c r="K1298" s="582" t="s">
        <v>1758</v>
      </c>
      <c r="L1298" s="582"/>
      <c r="M1298" s="216"/>
      <c r="N1298" s="579"/>
      <c r="O1298" s="584"/>
      <c r="P1298" s="584"/>
      <c r="Q1298" s="584"/>
      <c r="R1298" s="579"/>
      <c r="S1298" s="216">
        <v>6</v>
      </c>
      <c r="T1298" s="582" t="s">
        <v>43</v>
      </c>
      <c r="U1298" s="579" t="s">
        <v>44</v>
      </c>
      <c r="V1298" s="579" t="s">
        <v>1966</v>
      </c>
      <c r="W1298" s="1145" t="s">
        <v>1760</v>
      </c>
      <c r="X1298" s="896" t="s">
        <v>1000</v>
      </c>
      <c r="Y1298" s="429" t="s">
        <v>47</v>
      </c>
      <c r="Z1298" s="427" t="e">
        <f t="shared" si="386"/>
        <v>#VALUE!</v>
      </c>
      <c r="AA1298" s="579"/>
      <c r="AB1298" s="216" t="s">
        <v>1761</v>
      </c>
      <c r="AC1298" s="585"/>
      <c r="AD1298" s="586"/>
      <c r="AE1298" s="587"/>
      <c r="AF1298" s="597"/>
      <c r="AG1298" s="597"/>
      <c r="AJ1298" s="156" t="str">
        <f t="shared" si="387"/>
        <v>HL2594</v>
      </c>
    </row>
    <row r="1299" spans="1:36" s="156" customFormat="1" ht="11.25" customHeight="1" thickBot="1" x14ac:dyDescent="0.25">
      <c r="A1299" s="1115">
        <v>1</v>
      </c>
      <c r="B1299" s="998"/>
      <c r="C1299" s="579" t="s">
        <v>50</v>
      </c>
      <c r="D1299" s="898" t="s">
        <v>1000</v>
      </c>
      <c r="E1299" s="580">
        <v>1</v>
      </c>
      <c r="F1299" s="582" t="s">
        <v>186</v>
      </c>
      <c r="G1299" s="216"/>
      <c r="H1299" s="581">
        <v>30</v>
      </c>
      <c r="I1299" s="579" t="s">
        <v>1956</v>
      </c>
      <c r="J1299" s="583">
        <f t="shared" si="385"/>
        <v>64.016309887869511</v>
      </c>
      <c r="K1299" s="582" t="s">
        <v>1758</v>
      </c>
      <c r="L1299" s="582"/>
      <c r="M1299" s="216"/>
      <c r="N1299" s="579"/>
      <c r="O1299" s="584"/>
      <c r="P1299" s="584"/>
      <c r="Q1299" s="584"/>
      <c r="R1299" s="579"/>
      <c r="S1299" s="216">
        <v>6</v>
      </c>
      <c r="T1299" s="582" t="s">
        <v>43</v>
      </c>
      <c r="U1299" s="579" t="s">
        <v>44</v>
      </c>
      <c r="V1299" s="579" t="s">
        <v>1967</v>
      </c>
      <c r="W1299" s="1145" t="s">
        <v>1760</v>
      </c>
      <c r="X1299" s="896" t="s">
        <v>1000</v>
      </c>
      <c r="Y1299" s="429" t="s">
        <v>47</v>
      </c>
      <c r="Z1299" s="427" t="e">
        <f t="shared" si="386"/>
        <v>#VALUE!</v>
      </c>
      <c r="AA1299" s="579"/>
      <c r="AB1299" s="216" t="s">
        <v>1761</v>
      </c>
      <c r="AC1299" s="585"/>
      <c r="AD1299" s="586"/>
      <c r="AE1299" s="587"/>
      <c r="AF1299" s="597"/>
      <c r="AG1299" s="597"/>
      <c r="AJ1299" s="156" t="str">
        <f t="shared" si="387"/>
        <v>HL2595</v>
      </c>
    </row>
    <row r="1300" spans="1:36" s="156" customFormat="1" ht="11.25" customHeight="1" thickBot="1" x14ac:dyDescent="0.25">
      <c r="A1300" s="1115">
        <v>1</v>
      </c>
      <c r="B1300" s="998"/>
      <c r="C1300" s="579" t="s">
        <v>50</v>
      </c>
      <c r="D1300" s="898" t="s">
        <v>1000</v>
      </c>
      <c r="E1300" s="580">
        <v>1</v>
      </c>
      <c r="F1300" s="582" t="s">
        <v>186</v>
      </c>
      <c r="G1300" s="216"/>
      <c r="H1300" s="581">
        <v>30</v>
      </c>
      <c r="I1300" s="579" t="s">
        <v>1956</v>
      </c>
      <c r="J1300" s="583">
        <f t="shared" si="385"/>
        <v>64.016309887869511</v>
      </c>
      <c r="K1300" s="582" t="s">
        <v>1758</v>
      </c>
      <c r="L1300" s="582"/>
      <c r="M1300" s="216"/>
      <c r="N1300" s="579"/>
      <c r="O1300" s="584"/>
      <c r="P1300" s="584"/>
      <c r="Q1300" s="584"/>
      <c r="R1300" s="579"/>
      <c r="S1300" s="216">
        <v>6</v>
      </c>
      <c r="T1300" s="582" t="s">
        <v>43</v>
      </c>
      <c r="U1300" s="579" t="s">
        <v>44</v>
      </c>
      <c r="V1300" s="579" t="s">
        <v>1968</v>
      </c>
      <c r="W1300" s="1145" t="s">
        <v>1760</v>
      </c>
      <c r="X1300" s="896" t="s">
        <v>1000</v>
      </c>
      <c r="Y1300" s="429" t="s">
        <v>47</v>
      </c>
      <c r="Z1300" s="427" t="e">
        <f t="shared" si="386"/>
        <v>#VALUE!</v>
      </c>
      <c r="AA1300" s="579"/>
      <c r="AB1300" s="216" t="s">
        <v>1761</v>
      </c>
      <c r="AC1300" s="585"/>
      <c r="AD1300" s="586"/>
      <c r="AE1300" s="587"/>
      <c r="AF1300" s="597"/>
      <c r="AG1300" s="597"/>
      <c r="AJ1300" s="156" t="str">
        <f t="shared" si="387"/>
        <v>HL2596</v>
      </c>
    </row>
    <row r="1301" spans="1:36" s="156" customFormat="1" ht="11.25" customHeight="1" thickBot="1" x14ac:dyDescent="0.25">
      <c r="A1301" s="1115">
        <v>1</v>
      </c>
      <c r="B1301" s="998"/>
      <c r="C1301" s="579" t="s">
        <v>50</v>
      </c>
      <c r="D1301" s="898" t="s">
        <v>1000</v>
      </c>
      <c r="E1301" s="580">
        <v>1</v>
      </c>
      <c r="F1301" s="582" t="s">
        <v>186</v>
      </c>
      <c r="G1301" s="216"/>
      <c r="H1301" s="581">
        <v>30</v>
      </c>
      <c r="I1301" s="579" t="s">
        <v>1956</v>
      </c>
      <c r="J1301" s="583">
        <f t="shared" si="385"/>
        <v>64.016309887869511</v>
      </c>
      <c r="K1301" s="582" t="s">
        <v>1758</v>
      </c>
      <c r="L1301" s="582"/>
      <c r="M1301" s="216"/>
      <c r="N1301" s="579"/>
      <c r="O1301" s="584"/>
      <c r="P1301" s="584"/>
      <c r="Q1301" s="584"/>
      <c r="R1301" s="579"/>
      <c r="S1301" s="216">
        <v>6</v>
      </c>
      <c r="T1301" s="582" t="s">
        <v>43</v>
      </c>
      <c r="U1301" s="579" t="s">
        <v>44</v>
      </c>
      <c r="V1301" s="579" t="s">
        <v>1969</v>
      </c>
      <c r="W1301" s="1145" t="s">
        <v>1760</v>
      </c>
      <c r="X1301" s="896" t="s">
        <v>1000</v>
      </c>
      <c r="Y1301" s="429" t="s">
        <v>47</v>
      </c>
      <c r="Z1301" s="427" t="e">
        <f t="shared" si="386"/>
        <v>#VALUE!</v>
      </c>
      <c r="AA1301" s="579"/>
      <c r="AB1301" s="216" t="s">
        <v>1761</v>
      </c>
      <c r="AC1301" s="585"/>
      <c r="AD1301" s="586"/>
      <c r="AE1301" s="587"/>
      <c r="AF1301" s="597"/>
      <c r="AG1301" s="597"/>
      <c r="AJ1301" s="156" t="str">
        <f t="shared" si="387"/>
        <v>HL2597</v>
      </c>
    </row>
    <row r="1302" spans="1:36" s="156" customFormat="1" ht="11.25" customHeight="1" thickBot="1" x14ac:dyDescent="0.25">
      <c r="A1302" s="1115">
        <v>1</v>
      </c>
      <c r="B1302" s="998"/>
      <c r="C1302" s="579" t="s">
        <v>50</v>
      </c>
      <c r="D1302" s="898" t="s">
        <v>1000</v>
      </c>
      <c r="E1302" s="580">
        <v>1</v>
      </c>
      <c r="F1302" s="582" t="s">
        <v>186</v>
      </c>
      <c r="G1302" s="216"/>
      <c r="H1302" s="581">
        <v>30</v>
      </c>
      <c r="I1302" s="579" t="s">
        <v>1956</v>
      </c>
      <c r="J1302" s="583">
        <f t="shared" si="385"/>
        <v>64.016309887869511</v>
      </c>
      <c r="K1302" s="582" t="s">
        <v>1758</v>
      </c>
      <c r="L1302" s="582"/>
      <c r="M1302" s="216"/>
      <c r="N1302" s="579"/>
      <c r="O1302" s="584"/>
      <c r="P1302" s="584"/>
      <c r="Q1302" s="584"/>
      <c r="R1302" s="579"/>
      <c r="S1302" s="216">
        <v>6</v>
      </c>
      <c r="T1302" s="582" t="s">
        <v>43</v>
      </c>
      <c r="U1302" s="579" t="s">
        <v>44</v>
      </c>
      <c r="V1302" s="579" t="s">
        <v>1970</v>
      </c>
      <c r="W1302" s="1145" t="s">
        <v>1760</v>
      </c>
      <c r="X1302" s="896" t="s">
        <v>1000</v>
      </c>
      <c r="Y1302" s="429" t="s">
        <v>47</v>
      </c>
      <c r="Z1302" s="427" t="e">
        <f t="shared" si="386"/>
        <v>#VALUE!</v>
      </c>
      <c r="AA1302" s="579"/>
      <c r="AB1302" s="216" t="s">
        <v>1761</v>
      </c>
      <c r="AC1302" s="585"/>
      <c r="AD1302" s="586"/>
      <c r="AE1302" s="587"/>
      <c r="AF1302" s="597"/>
      <c r="AG1302" s="597"/>
      <c r="AJ1302" s="156" t="str">
        <f t="shared" si="387"/>
        <v>HL2598</v>
      </c>
    </row>
    <row r="1303" spans="1:36" s="156" customFormat="1" ht="11.25" customHeight="1" thickBot="1" x14ac:dyDescent="0.25">
      <c r="A1303" s="1115">
        <v>1</v>
      </c>
      <c r="B1303" s="998"/>
      <c r="C1303" s="579" t="s">
        <v>50</v>
      </c>
      <c r="D1303" s="898" t="s">
        <v>1000</v>
      </c>
      <c r="E1303" s="580">
        <v>1</v>
      </c>
      <c r="F1303" s="582" t="s">
        <v>186</v>
      </c>
      <c r="G1303" s="216"/>
      <c r="H1303" s="581">
        <v>30</v>
      </c>
      <c r="I1303" s="579" t="s">
        <v>1956</v>
      </c>
      <c r="J1303" s="583">
        <f t="shared" si="385"/>
        <v>64.016309887869511</v>
      </c>
      <c r="K1303" s="582" t="s">
        <v>1758</v>
      </c>
      <c r="L1303" s="582"/>
      <c r="M1303" s="216"/>
      <c r="N1303" s="579"/>
      <c r="O1303" s="584"/>
      <c r="P1303" s="584"/>
      <c r="Q1303" s="584"/>
      <c r="R1303" s="579"/>
      <c r="S1303" s="216">
        <v>6</v>
      </c>
      <c r="T1303" s="582" t="s">
        <v>43</v>
      </c>
      <c r="U1303" s="579" t="s">
        <v>44</v>
      </c>
      <c r="V1303" s="579" t="s">
        <v>1971</v>
      </c>
      <c r="W1303" s="1145" t="s">
        <v>1760</v>
      </c>
      <c r="X1303" s="896" t="s">
        <v>1000</v>
      </c>
      <c r="Y1303" s="429" t="s">
        <v>47</v>
      </c>
      <c r="Z1303" s="427" t="e">
        <f t="shared" si="386"/>
        <v>#VALUE!</v>
      </c>
      <c r="AA1303" s="579"/>
      <c r="AB1303" s="216" t="s">
        <v>1761</v>
      </c>
      <c r="AC1303" s="585"/>
      <c r="AD1303" s="586"/>
      <c r="AE1303" s="587"/>
      <c r="AF1303" s="597"/>
      <c r="AG1303" s="597"/>
      <c r="AJ1303" s="156" t="str">
        <f t="shared" si="387"/>
        <v>HL2599</v>
      </c>
    </row>
    <row r="1304" spans="1:36" s="156" customFormat="1" ht="11.25" customHeight="1" thickBot="1" x14ac:dyDescent="0.25">
      <c r="A1304" s="1115">
        <v>1</v>
      </c>
      <c r="B1304" s="998"/>
      <c r="C1304" s="579" t="s">
        <v>50</v>
      </c>
      <c r="D1304" s="898" t="s">
        <v>1000</v>
      </c>
      <c r="E1304" s="580">
        <v>1</v>
      </c>
      <c r="F1304" s="582" t="s">
        <v>186</v>
      </c>
      <c r="G1304" s="216"/>
      <c r="H1304" s="581">
        <v>30</v>
      </c>
      <c r="I1304" s="579" t="s">
        <v>1956</v>
      </c>
      <c r="J1304" s="583">
        <f t="shared" si="385"/>
        <v>64.016309887869511</v>
      </c>
      <c r="K1304" s="582" t="s">
        <v>1758</v>
      </c>
      <c r="L1304" s="582"/>
      <c r="M1304" s="216"/>
      <c r="N1304" s="579"/>
      <c r="O1304" s="584"/>
      <c r="P1304" s="584"/>
      <c r="Q1304" s="584"/>
      <c r="R1304" s="579"/>
      <c r="S1304" s="216">
        <v>6</v>
      </c>
      <c r="T1304" s="582" t="s">
        <v>43</v>
      </c>
      <c r="U1304" s="579" t="s">
        <v>44</v>
      </c>
      <c r="V1304" s="579" t="s">
        <v>1972</v>
      </c>
      <c r="W1304" s="1145" t="s">
        <v>1760</v>
      </c>
      <c r="X1304" s="896" t="s">
        <v>1000</v>
      </c>
      <c r="Y1304" s="429" t="s">
        <v>47</v>
      </c>
      <c r="Z1304" s="427" t="e">
        <f t="shared" si="386"/>
        <v>#VALUE!</v>
      </c>
      <c r="AA1304" s="579"/>
      <c r="AB1304" s="216" t="s">
        <v>1761</v>
      </c>
      <c r="AC1304" s="585"/>
      <c r="AD1304" s="586"/>
      <c r="AE1304" s="587"/>
      <c r="AF1304" s="597"/>
      <c r="AG1304" s="597"/>
      <c r="AJ1304" s="156" t="str">
        <f t="shared" si="387"/>
        <v>HL2600</v>
      </c>
    </row>
    <row r="1305" spans="1:36" s="156" customFormat="1" ht="11.25" customHeight="1" thickBot="1" x14ac:dyDescent="0.25">
      <c r="A1305" s="1115">
        <v>1</v>
      </c>
      <c r="B1305" s="998"/>
      <c r="C1305" s="579" t="s">
        <v>50</v>
      </c>
      <c r="D1305" s="898" t="s">
        <v>1000</v>
      </c>
      <c r="E1305" s="580">
        <v>1</v>
      </c>
      <c r="F1305" s="582" t="s">
        <v>186</v>
      </c>
      <c r="G1305" s="216"/>
      <c r="H1305" s="581">
        <v>30</v>
      </c>
      <c r="I1305" s="579" t="s">
        <v>1956</v>
      </c>
      <c r="J1305" s="583">
        <f t="shared" si="385"/>
        <v>64.016309887869511</v>
      </c>
      <c r="K1305" s="582" t="s">
        <v>1758</v>
      </c>
      <c r="L1305" s="582"/>
      <c r="M1305" s="216"/>
      <c r="N1305" s="579"/>
      <c r="O1305" s="584"/>
      <c r="P1305" s="584"/>
      <c r="Q1305" s="584"/>
      <c r="R1305" s="579"/>
      <c r="S1305" s="216">
        <v>6</v>
      </c>
      <c r="T1305" s="582" t="s">
        <v>43</v>
      </c>
      <c r="U1305" s="579" t="s">
        <v>44</v>
      </c>
      <c r="V1305" s="579" t="s">
        <v>1973</v>
      </c>
      <c r="W1305" s="1145" t="s">
        <v>1760</v>
      </c>
      <c r="X1305" s="896" t="s">
        <v>1000</v>
      </c>
      <c r="Y1305" s="429" t="s">
        <v>47</v>
      </c>
      <c r="Z1305" s="427" t="e">
        <f t="shared" si="386"/>
        <v>#VALUE!</v>
      </c>
      <c r="AA1305" s="579"/>
      <c r="AB1305" s="216" t="s">
        <v>1761</v>
      </c>
      <c r="AC1305" s="585"/>
      <c r="AD1305" s="586"/>
      <c r="AE1305" s="587"/>
      <c r="AF1305" s="597"/>
      <c r="AG1305" s="597"/>
      <c r="AJ1305" s="156" t="str">
        <f t="shared" si="387"/>
        <v>HL2601</v>
      </c>
    </row>
    <row r="1306" spans="1:36" s="156" customFormat="1" ht="11.25" customHeight="1" thickBot="1" x14ac:dyDescent="0.25">
      <c r="A1306" s="1115">
        <v>1</v>
      </c>
      <c r="B1306" s="998"/>
      <c r="C1306" s="579" t="s">
        <v>50</v>
      </c>
      <c r="D1306" s="898" t="s">
        <v>1000</v>
      </c>
      <c r="E1306" s="580">
        <v>1</v>
      </c>
      <c r="F1306" s="582" t="s">
        <v>186</v>
      </c>
      <c r="G1306" s="216"/>
      <c r="H1306" s="581">
        <v>30</v>
      </c>
      <c r="I1306" s="579" t="s">
        <v>1956</v>
      </c>
      <c r="J1306" s="583">
        <f t="shared" si="385"/>
        <v>64.016309887869511</v>
      </c>
      <c r="K1306" s="582" t="s">
        <v>1758</v>
      </c>
      <c r="L1306" s="582"/>
      <c r="M1306" s="216"/>
      <c r="N1306" s="579"/>
      <c r="O1306" s="584"/>
      <c r="P1306" s="584"/>
      <c r="Q1306" s="584"/>
      <c r="R1306" s="579"/>
      <c r="S1306" s="216">
        <v>6</v>
      </c>
      <c r="T1306" s="582" t="s">
        <v>43</v>
      </c>
      <c r="U1306" s="579" t="s">
        <v>44</v>
      </c>
      <c r="V1306" s="579" t="s">
        <v>1974</v>
      </c>
      <c r="W1306" s="1145" t="s">
        <v>1760</v>
      </c>
      <c r="X1306" s="896" t="s">
        <v>1000</v>
      </c>
      <c r="Y1306" s="429" t="s">
        <v>47</v>
      </c>
      <c r="Z1306" s="427" t="e">
        <f t="shared" si="386"/>
        <v>#VALUE!</v>
      </c>
      <c r="AA1306" s="579"/>
      <c r="AB1306" s="216" t="s">
        <v>1761</v>
      </c>
      <c r="AC1306" s="585"/>
      <c r="AD1306" s="586"/>
      <c r="AE1306" s="587"/>
      <c r="AF1306" s="597"/>
      <c r="AG1306" s="597"/>
      <c r="AJ1306" s="156" t="str">
        <f t="shared" si="387"/>
        <v>HL2602</v>
      </c>
    </row>
    <row r="1307" spans="1:36" s="156" customFormat="1" ht="11.25" customHeight="1" thickBot="1" x14ac:dyDescent="0.25">
      <c r="A1307" s="1115">
        <v>1</v>
      </c>
      <c r="B1307" s="998"/>
      <c r="C1307" s="579" t="s">
        <v>50</v>
      </c>
      <c r="D1307" s="898" t="s">
        <v>1000</v>
      </c>
      <c r="E1307" s="580">
        <v>1</v>
      </c>
      <c r="F1307" s="582" t="s">
        <v>186</v>
      </c>
      <c r="G1307" s="216"/>
      <c r="H1307" s="581">
        <v>30</v>
      </c>
      <c r="I1307" s="579" t="s">
        <v>1956</v>
      </c>
      <c r="J1307" s="583">
        <f t="shared" si="385"/>
        <v>64.016309887869511</v>
      </c>
      <c r="K1307" s="582" t="s">
        <v>1758</v>
      </c>
      <c r="L1307" s="582"/>
      <c r="M1307" s="216"/>
      <c r="N1307" s="579"/>
      <c r="O1307" s="584"/>
      <c r="P1307" s="584"/>
      <c r="Q1307" s="584"/>
      <c r="R1307" s="579"/>
      <c r="S1307" s="216">
        <v>6</v>
      </c>
      <c r="T1307" s="582" t="s">
        <v>43</v>
      </c>
      <c r="U1307" s="579" t="s">
        <v>44</v>
      </c>
      <c r="V1307" s="579" t="s">
        <v>1975</v>
      </c>
      <c r="W1307" s="1145" t="s">
        <v>1760</v>
      </c>
      <c r="X1307" s="896" t="s">
        <v>1000</v>
      </c>
      <c r="Y1307" s="429" t="s">
        <v>47</v>
      </c>
      <c r="Z1307" s="427" t="e">
        <f t="shared" si="386"/>
        <v>#VALUE!</v>
      </c>
      <c r="AA1307" s="579"/>
      <c r="AB1307" s="216" t="s">
        <v>1761</v>
      </c>
      <c r="AC1307" s="585"/>
      <c r="AD1307" s="586"/>
      <c r="AE1307" s="587"/>
      <c r="AF1307" s="597"/>
      <c r="AG1307" s="597"/>
      <c r="AJ1307" s="156" t="str">
        <f t="shared" si="387"/>
        <v>HL2603</v>
      </c>
    </row>
    <row r="1308" spans="1:36" s="156" customFormat="1" ht="11.25" customHeight="1" thickBot="1" x14ac:dyDescent="0.25">
      <c r="A1308" s="1115">
        <v>1</v>
      </c>
      <c r="B1308" s="998"/>
      <c r="C1308" s="579" t="s">
        <v>50</v>
      </c>
      <c r="D1308" s="898" t="s">
        <v>1000</v>
      </c>
      <c r="E1308" s="580">
        <v>1</v>
      </c>
      <c r="F1308" s="582" t="s">
        <v>186</v>
      </c>
      <c r="G1308" s="216"/>
      <c r="H1308" s="581">
        <v>30</v>
      </c>
      <c r="I1308" s="579" t="s">
        <v>1956</v>
      </c>
      <c r="J1308" s="583">
        <f t="shared" si="385"/>
        <v>64.016309887869511</v>
      </c>
      <c r="K1308" s="582" t="s">
        <v>1758</v>
      </c>
      <c r="L1308" s="582"/>
      <c r="M1308" s="216"/>
      <c r="N1308" s="579"/>
      <c r="O1308" s="584"/>
      <c r="P1308" s="584"/>
      <c r="Q1308" s="584"/>
      <c r="R1308" s="579"/>
      <c r="S1308" s="216">
        <v>6</v>
      </c>
      <c r="T1308" s="582" t="s">
        <v>43</v>
      </c>
      <c r="U1308" s="579" t="s">
        <v>44</v>
      </c>
      <c r="V1308" s="579" t="s">
        <v>1976</v>
      </c>
      <c r="W1308" s="1145" t="s">
        <v>1760</v>
      </c>
      <c r="X1308" s="896" t="s">
        <v>1000</v>
      </c>
      <c r="Y1308" s="429" t="s">
        <v>47</v>
      </c>
      <c r="Z1308" s="427" t="e">
        <f t="shared" si="386"/>
        <v>#VALUE!</v>
      </c>
      <c r="AA1308" s="579"/>
      <c r="AB1308" s="216" t="s">
        <v>1761</v>
      </c>
      <c r="AC1308" s="585"/>
      <c r="AD1308" s="586"/>
      <c r="AE1308" s="587"/>
      <c r="AF1308" s="597"/>
      <c r="AG1308" s="597"/>
      <c r="AJ1308" s="156" t="str">
        <f t="shared" si="387"/>
        <v>HL2604</v>
      </c>
    </row>
    <row r="1309" spans="1:36" s="156" customFormat="1" ht="11.25" customHeight="1" thickBot="1" x14ac:dyDescent="0.25">
      <c r="A1309" s="1115">
        <v>1</v>
      </c>
      <c r="B1309" s="998"/>
      <c r="C1309" s="579" t="s">
        <v>50</v>
      </c>
      <c r="D1309" s="898" t="s">
        <v>1000</v>
      </c>
      <c r="E1309" s="580">
        <v>20</v>
      </c>
      <c r="F1309" s="582" t="s">
        <v>186</v>
      </c>
      <c r="G1309" s="216"/>
      <c r="H1309" s="581">
        <v>30</v>
      </c>
      <c r="I1309" s="579" t="s">
        <v>1956</v>
      </c>
      <c r="J1309" s="583">
        <f t="shared" si="385"/>
        <v>64.016309887869511</v>
      </c>
      <c r="K1309" s="582" t="s">
        <v>1758</v>
      </c>
      <c r="L1309" s="582"/>
      <c r="M1309" s="216"/>
      <c r="N1309" s="579"/>
      <c r="O1309" s="584"/>
      <c r="P1309" s="584"/>
      <c r="Q1309" s="584"/>
      <c r="R1309" s="579"/>
      <c r="S1309" s="216">
        <v>6</v>
      </c>
      <c r="T1309" s="582" t="s">
        <v>43</v>
      </c>
      <c r="U1309" s="579" t="s">
        <v>44</v>
      </c>
      <c r="V1309" s="579" t="s">
        <v>1977</v>
      </c>
      <c r="W1309" s="1145" t="s">
        <v>1760</v>
      </c>
      <c r="X1309" s="896" t="s">
        <v>1000</v>
      </c>
      <c r="Y1309" s="429" t="s">
        <v>47</v>
      </c>
      <c r="Z1309" s="427" t="e">
        <f t="shared" si="386"/>
        <v>#VALUE!</v>
      </c>
      <c r="AA1309" s="579"/>
      <c r="AB1309" s="216" t="s">
        <v>1761</v>
      </c>
      <c r="AC1309" s="585"/>
      <c r="AD1309" s="586"/>
      <c r="AE1309" s="587"/>
      <c r="AF1309" s="597"/>
      <c r="AG1309" s="597"/>
      <c r="AJ1309" s="156" t="str">
        <f t="shared" si="387"/>
        <v>HL2585/2604</v>
      </c>
    </row>
    <row r="1310" spans="1:36" s="156" customFormat="1" ht="11.25" customHeight="1" thickBot="1" x14ac:dyDescent="0.25">
      <c r="A1310" s="1115"/>
      <c r="B1310" s="1175"/>
      <c r="C1310" s="151"/>
      <c r="D1310" s="1168"/>
      <c r="E1310" s="198"/>
      <c r="F1310" s="149"/>
      <c r="G1310" s="150"/>
      <c r="H1310" s="148"/>
      <c r="I1310" s="151"/>
      <c r="J1310" s="440"/>
      <c r="K1310" s="149"/>
      <c r="L1310" s="149"/>
      <c r="M1310" s="150"/>
      <c r="N1310" s="151"/>
      <c r="O1310" s="152"/>
      <c r="P1310" s="152"/>
      <c r="Q1310" s="152"/>
      <c r="R1310" s="151"/>
      <c r="S1310" s="150"/>
      <c r="T1310" s="149"/>
      <c r="U1310" s="151"/>
      <c r="V1310" s="151"/>
      <c r="W1310" s="151"/>
      <c r="X1310" s="1169"/>
      <c r="Y1310" s="429"/>
      <c r="Z1310" s="427"/>
      <c r="AA1310" s="151"/>
      <c r="AB1310" s="150"/>
      <c r="AC1310" s="153"/>
      <c r="AD1310" s="154"/>
      <c r="AE1310" s="155"/>
      <c r="AF1310" s="441"/>
      <c r="AG1310" s="441"/>
    </row>
    <row r="1311" spans="1:36" s="156" customFormat="1" ht="11.25" customHeight="1" thickBot="1" x14ac:dyDescent="0.25">
      <c r="A1311" s="1115">
        <v>1</v>
      </c>
      <c r="B1311" s="998"/>
      <c r="C1311" s="579" t="s">
        <v>50</v>
      </c>
      <c r="D1311" s="898" t="s">
        <v>1227</v>
      </c>
      <c r="E1311" s="580">
        <v>1</v>
      </c>
      <c r="F1311" s="582" t="s">
        <v>186</v>
      </c>
      <c r="G1311" s="216"/>
      <c r="H1311" s="581">
        <v>30</v>
      </c>
      <c r="I1311" s="579" t="s">
        <v>1956</v>
      </c>
      <c r="J1311" s="583">
        <f t="shared" ref="J1311:J1313" si="388">I1311/9.81</f>
        <v>64.016309887869511</v>
      </c>
      <c r="K1311" s="582" t="s">
        <v>1758</v>
      </c>
      <c r="L1311" s="582"/>
      <c r="M1311" s="216"/>
      <c r="N1311" s="579"/>
      <c r="O1311" s="584"/>
      <c r="P1311" s="584"/>
      <c r="Q1311" s="584"/>
      <c r="R1311" s="579"/>
      <c r="S1311" s="597">
        <v>10.5</v>
      </c>
      <c r="T1311" s="582" t="s">
        <v>43</v>
      </c>
      <c r="U1311" s="579" t="s">
        <v>44</v>
      </c>
      <c r="V1311" s="579" t="s">
        <v>1978</v>
      </c>
      <c r="W1311" s="1145" t="s">
        <v>1884</v>
      </c>
      <c r="X1311" s="896" t="s">
        <v>1227</v>
      </c>
      <c r="Y1311" s="429" t="s">
        <v>47</v>
      </c>
      <c r="Z1311" s="427" t="e">
        <f t="shared" ref="Z1311:Z1313" si="389">Y1311+365</f>
        <v>#VALUE!</v>
      </c>
      <c r="AA1311" s="579"/>
      <c r="AB1311" s="216" t="s">
        <v>1979</v>
      </c>
      <c r="AC1311" s="585"/>
      <c r="AD1311" s="586"/>
      <c r="AE1311" s="587"/>
      <c r="AF1311" s="597"/>
      <c r="AG1311" s="597"/>
      <c r="AJ1311" s="156" t="str">
        <f t="shared" ref="AJ1311:AJ1313" si="390">CONCATENATE(U1311,AK1311,V1311)</f>
        <v>HL2711</v>
      </c>
    </row>
    <row r="1312" spans="1:36" s="156" customFormat="1" ht="11.25" customHeight="1" thickBot="1" x14ac:dyDescent="0.25">
      <c r="A1312" s="1115">
        <v>1</v>
      </c>
      <c r="B1312" s="998"/>
      <c r="C1312" s="579" t="s">
        <v>50</v>
      </c>
      <c r="D1312" s="898" t="s">
        <v>1227</v>
      </c>
      <c r="E1312" s="580">
        <v>1</v>
      </c>
      <c r="F1312" s="582" t="s">
        <v>186</v>
      </c>
      <c r="G1312" s="216"/>
      <c r="H1312" s="581">
        <v>30</v>
      </c>
      <c r="I1312" s="579" t="s">
        <v>1956</v>
      </c>
      <c r="J1312" s="583">
        <f t="shared" si="388"/>
        <v>64.016309887869511</v>
      </c>
      <c r="K1312" s="582" t="s">
        <v>1758</v>
      </c>
      <c r="L1312" s="582"/>
      <c r="M1312" s="216"/>
      <c r="N1312" s="579"/>
      <c r="O1312" s="584"/>
      <c r="P1312" s="584"/>
      <c r="Q1312" s="584"/>
      <c r="R1312" s="579"/>
      <c r="S1312" s="597">
        <v>10.5</v>
      </c>
      <c r="T1312" s="582" t="s">
        <v>43</v>
      </c>
      <c r="U1312" s="579" t="s">
        <v>44</v>
      </c>
      <c r="V1312" s="579" t="s">
        <v>1980</v>
      </c>
      <c r="W1312" s="1145" t="s">
        <v>1884</v>
      </c>
      <c r="X1312" s="896" t="s">
        <v>1227</v>
      </c>
      <c r="Y1312" s="429" t="s">
        <v>47</v>
      </c>
      <c r="Z1312" s="427" t="e">
        <f t="shared" si="389"/>
        <v>#VALUE!</v>
      </c>
      <c r="AA1312" s="579"/>
      <c r="AB1312" s="216" t="s">
        <v>1979</v>
      </c>
      <c r="AC1312" s="585"/>
      <c r="AD1312" s="586"/>
      <c r="AE1312" s="587"/>
      <c r="AF1312" s="597"/>
      <c r="AG1312" s="597"/>
      <c r="AJ1312" s="156" t="str">
        <f t="shared" si="390"/>
        <v>HL2712</v>
      </c>
    </row>
    <row r="1313" spans="1:36" s="156" customFormat="1" ht="11.25" customHeight="1" thickBot="1" x14ac:dyDescent="0.25">
      <c r="A1313" s="1115">
        <v>1</v>
      </c>
      <c r="B1313" s="998"/>
      <c r="C1313" s="579" t="s">
        <v>50</v>
      </c>
      <c r="D1313" s="898" t="s">
        <v>1227</v>
      </c>
      <c r="E1313" s="580">
        <v>2</v>
      </c>
      <c r="F1313" s="582" t="s">
        <v>186</v>
      </c>
      <c r="G1313" s="216"/>
      <c r="H1313" s="581">
        <v>30</v>
      </c>
      <c r="I1313" s="579" t="s">
        <v>1956</v>
      </c>
      <c r="J1313" s="583">
        <f t="shared" si="388"/>
        <v>64.016309887869511</v>
      </c>
      <c r="K1313" s="582" t="s">
        <v>1758</v>
      </c>
      <c r="L1313" s="582"/>
      <c r="M1313" s="216"/>
      <c r="N1313" s="579"/>
      <c r="O1313" s="584"/>
      <c r="P1313" s="584"/>
      <c r="Q1313" s="584"/>
      <c r="R1313" s="579"/>
      <c r="S1313" s="597">
        <v>10.5</v>
      </c>
      <c r="T1313" s="582" t="s">
        <v>43</v>
      </c>
      <c r="U1313" s="579" t="s">
        <v>44</v>
      </c>
      <c r="V1313" s="579" t="s">
        <v>1981</v>
      </c>
      <c r="W1313" s="1145" t="s">
        <v>1884</v>
      </c>
      <c r="X1313" s="896" t="s">
        <v>1227</v>
      </c>
      <c r="Y1313" s="429" t="s">
        <v>47</v>
      </c>
      <c r="Z1313" s="427" t="e">
        <f t="shared" si="389"/>
        <v>#VALUE!</v>
      </c>
      <c r="AA1313" s="579"/>
      <c r="AB1313" s="216" t="s">
        <v>1979</v>
      </c>
      <c r="AC1313" s="585"/>
      <c r="AD1313" s="586"/>
      <c r="AE1313" s="587"/>
      <c r="AF1313" s="597"/>
      <c r="AG1313" s="597"/>
      <c r="AJ1313" s="156" t="str">
        <f t="shared" si="390"/>
        <v>HL2711/2712</v>
      </c>
    </row>
    <row r="1314" spans="1:36" s="156" customFormat="1" ht="11.25" customHeight="1" thickBot="1" x14ac:dyDescent="0.25">
      <c r="A1314" s="1115"/>
      <c r="B1314" s="1175"/>
      <c r="C1314" s="151"/>
      <c r="D1314" s="1168"/>
      <c r="E1314" s="198"/>
      <c r="F1314" s="149"/>
      <c r="G1314" s="150"/>
      <c r="H1314" s="148"/>
      <c r="I1314" s="151"/>
      <c r="J1314" s="440"/>
      <c r="K1314" s="149"/>
      <c r="L1314" s="149"/>
      <c r="M1314" s="150"/>
      <c r="N1314" s="151"/>
      <c r="O1314" s="152"/>
      <c r="P1314" s="152"/>
      <c r="Q1314" s="152"/>
      <c r="R1314" s="151"/>
      <c r="S1314" s="150"/>
      <c r="T1314" s="149"/>
      <c r="U1314" s="151"/>
      <c r="V1314" s="151"/>
      <c r="W1314" s="151"/>
      <c r="X1314" s="1169"/>
      <c r="Y1314" s="429"/>
      <c r="Z1314" s="427"/>
      <c r="AA1314" s="151"/>
      <c r="AB1314" s="150"/>
      <c r="AC1314" s="153"/>
      <c r="AD1314" s="154"/>
      <c r="AE1314" s="155"/>
      <c r="AF1314" s="441"/>
      <c r="AG1314" s="441"/>
    </row>
    <row r="1315" spans="1:36" s="156" customFormat="1" ht="11.25" customHeight="1" thickBot="1" x14ac:dyDescent="0.25">
      <c r="A1315" s="1115">
        <v>1</v>
      </c>
      <c r="B1315" s="998"/>
      <c r="C1315" s="579" t="s">
        <v>50</v>
      </c>
      <c r="D1315" s="898" t="s">
        <v>767</v>
      </c>
      <c r="E1315" s="580">
        <v>1</v>
      </c>
      <c r="F1315" s="582" t="s">
        <v>186</v>
      </c>
      <c r="G1315" s="216"/>
      <c r="H1315" s="581">
        <v>30</v>
      </c>
      <c r="I1315" s="579" t="s">
        <v>1956</v>
      </c>
      <c r="J1315" s="583">
        <f t="shared" ref="J1315:J1317" si="391">I1315/9.81</f>
        <v>64.016309887869511</v>
      </c>
      <c r="K1315" s="582" t="s">
        <v>1758</v>
      </c>
      <c r="L1315" s="582"/>
      <c r="M1315" s="216"/>
      <c r="N1315" s="579"/>
      <c r="O1315" s="584"/>
      <c r="P1315" s="584"/>
      <c r="Q1315" s="584"/>
      <c r="R1315" s="579"/>
      <c r="S1315" s="597">
        <v>10.199999999999999</v>
      </c>
      <c r="T1315" s="582" t="s">
        <v>43</v>
      </c>
      <c r="U1315" s="579" t="s">
        <v>44</v>
      </c>
      <c r="V1315" s="579" t="s">
        <v>1982</v>
      </c>
      <c r="W1315" s="1145" t="s">
        <v>1884</v>
      </c>
      <c r="X1315" s="896" t="s">
        <v>1000</v>
      </c>
      <c r="Y1315" s="429" t="s">
        <v>47</v>
      </c>
      <c r="Z1315" s="427" t="e">
        <f t="shared" ref="Z1315:Z1317" si="392">Y1315+365</f>
        <v>#VALUE!</v>
      </c>
      <c r="AA1315" s="579"/>
      <c r="AB1315" s="216" t="s">
        <v>1979</v>
      </c>
      <c r="AC1315" s="585"/>
      <c r="AD1315" s="586"/>
      <c r="AE1315" s="587"/>
      <c r="AF1315" s="597"/>
      <c r="AG1315" s="597"/>
      <c r="AJ1315" s="156" t="str">
        <f t="shared" ref="AJ1315:AJ1317" si="393">CONCATENATE(U1315,AK1315,V1315)</f>
        <v>HL2699</v>
      </c>
    </row>
    <row r="1316" spans="1:36" s="156" customFormat="1" ht="11.25" customHeight="1" thickBot="1" x14ac:dyDescent="0.25">
      <c r="A1316" s="1115">
        <v>1</v>
      </c>
      <c r="B1316" s="998"/>
      <c r="C1316" s="579" t="s">
        <v>50</v>
      </c>
      <c r="D1316" s="898" t="s">
        <v>767</v>
      </c>
      <c r="E1316" s="580">
        <v>1</v>
      </c>
      <c r="F1316" s="582" t="s">
        <v>186</v>
      </c>
      <c r="G1316" s="216"/>
      <c r="H1316" s="581">
        <v>30</v>
      </c>
      <c r="I1316" s="579" t="s">
        <v>1956</v>
      </c>
      <c r="J1316" s="583">
        <f t="shared" si="391"/>
        <v>64.016309887869511</v>
      </c>
      <c r="K1316" s="582" t="s">
        <v>1758</v>
      </c>
      <c r="L1316" s="582"/>
      <c r="M1316" s="216"/>
      <c r="N1316" s="579"/>
      <c r="O1316" s="584"/>
      <c r="P1316" s="584"/>
      <c r="Q1316" s="584"/>
      <c r="R1316" s="579"/>
      <c r="S1316" s="597">
        <v>10.199999999999999</v>
      </c>
      <c r="T1316" s="582" t="s">
        <v>43</v>
      </c>
      <c r="U1316" s="579" t="s">
        <v>44</v>
      </c>
      <c r="V1316" s="579" t="s">
        <v>1983</v>
      </c>
      <c r="W1316" s="1145" t="s">
        <v>1884</v>
      </c>
      <c r="X1316" s="896" t="s">
        <v>1000</v>
      </c>
      <c r="Y1316" s="429" t="s">
        <v>47</v>
      </c>
      <c r="Z1316" s="427" t="e">
        <f t="shared" si="392"/>
        <v>#VALUE!</v>
      </c>
      <c r="AA1316" s="579"/>
      <c r="AB1316" s="216" t="s">
        <v>1979</v>
      </c>
      <c r="AC1316" s="585"/>
      <c r="AD1316" s="586"/>
      <c r="AE1316" s="587"/>
      <c r="AF1316" s="597"/>
      <c r="AG1316" s="597"/>
      <c r="AJ1316" s="156" t="str">
        <f t="shared" si="393"/>
        <v>HL2700</v>
      </c>
    </row>
    <row r="1317" spans="1:36" s="156" customFormat="1" ht="11.25" customHeight="1" thickBot="1" x14ac:dyDescent="0.25">
      <c r="A1317" s="1115">
        <v>1</v>
      </c>
      <c r="B1317" s="998"/>
      <c r="C1317" s="579" t="s">
        <v>50</v>
      </c>
      <c r="D1317" s="898" t="s">
        <v>767</v>
      </c>
      <c r="E1317" s="580">
        <v>2</v>
      </c>
      <c r="F1317" s="582" t="s">
        <v>186</v>
      </c>
      <c r="G1317" s="216"/>
      <c r="H1317" s="581">
        <v>30</v>
      </c>
      <c r="I1317" s="579" t="s">
        <v>1956</v>
      </c>
      <c r="J1317" s="583">
        <f t="shared" si="391"/>
        <v>64.016309887869511</v>
      </c>
      <c r="K1317" s="582" t="s">
        <v>1758</v>
      </c>
      <c r="L1317" s="582"/>
      <c r="M1317" s="216"/>
      <c r="N1317" s="579"/>
      <c r="O1317" s="584"/>
      <c r="P1317" s="584"/>
      <c r="Q1317" s="584"/>
      <c r="R1317" s="579"/>
      <c r="S1317" s="597">
        <v>10.199999999999999</v>
      </c>
      <c r="T1317" s="582" t="s">
        <v>43</v>
      </c>
      <c r="U1317" s="579" t="s">
        <v>44</v>
      </c>
      <c r="V1317" s="579" t="s">
        <v>1984</v>
      </c>
      <c r="W1317" s="1145" t="s">
        <v>1884</v>
      </c>
      <c r="X1317" s="896" t="s">
        <v>1000</v>
      </c>
      <c r="Y1317" s="429" t="s">
        <v>47</v>
      </c>
      <c r="Z1317" s="427" t="e">
        <f t="shared" si="392"/>
        <v>#VALUE!</v>
      </c>
      <c r="AA1317" s="579"/>
      <c r="AB1317" s="216" t="s">
        <v>1979</v>
      </c>
      <c r="AC1317" s="585"/>
      <c r="AD1317" s="586"/>
      <c r="AE1317" s="587"/>
      <c r="AF1317" s="597"/>
      <c r="AG1317" s="597"/>
      <c r="AJ1317" s="156" t="str">
        <f t="shared" si="393"/>
        <v>HL2699/2700</v>
      </c>
    </row>
    <row r="1318" spans="1:36" ht="11.25" customHeight="1" thickBot="1" x14ac:dyDescent="0.25">
      <c r="A1318" s="1129"/>
      <c r="B1318" s="1055"/>
      <c r="C1318" s="320"/>
      <c r="D1318" s="905"/>
      <c r="E1318" s="324"/>
      <c r="F1318" s="241"/>
      <c r="G1318" s="246"/>
      <c r="H1318" s="245"/>
      <c r="I1318" s="238"/>
      <c r="J1318" s="242"/>
      <c r="K1318" s="241"/>
      <c r="L1318" s="241"/>
      <c r="M1318" s="246"/>
      <c r="N1318" s="238"/>
      <c r="O1318" s="248"/>
      <c r="P1318" s="248"/>
      <c r="Q1318" s="248"/>
      <c r="R1318" s="238"/>
      <c r="S1318" s="246"/>
      <c r="T1318" s="241"/>
      <c r="U1318" s="238"/>
      <c r="V1318" s="238"/>
      <c r="W1318" s="238"/>
      <c r="X1318" s="501"/>
      <c r="Y1318" s="415"/>
      <c r="Z1318" s="416" t="s">
        <v>38</v>
      </c>
      <c r="AA1318" s="238"/>
      <c r="AB1318" s="246"/>
      <c r="AC1318" s="316"/>
      <c r="AD1318" s="251"/>
      <c r="AE1318" s="252"/>
      <c r="AF1318" s="254"/>
      <c r="AG1318" s="254"/>
      <c r="AJ1318" s="255" t="str">
        <f t="shared" si="379"/>
        <v/>
      </c>
    </row>
    <row r="1319" spans="1:36" ht="11.25" customHeight="1" thickBot="1" x14ac:dyDescent="0.25">
      <c r="A1319" s="1115">
        <v>1</v>
      </c>
      <c r="B1319" s="995"/>
      <c r="C1319" s="238"/>
      <c r="D1319" s="904" t="s">
        <v>1985</v>
      </c>
      <c r="E1319" s="245">
        <v>1</v>
      </c>
      <c r="F1319" s="241" t="s">
        <v>127</v>
      </c>
      <c r="G1319" s="246">
        <v>7</v>
      </c>
      <c r="H1319" s="245">
        <v>30</v>
      </c>
      <c r="I1319" s="241" t="s">
        <v>1986</v>
      </c>
      <c r="J1319" s="247">
        <f t="shared" ref="J1319:J1325" si="394">I1319/9.81</f>
        <v>84.199796126401623</v>
      </c>
      <c r="K1319" s="241" t="s">
        <v>1392</v>
      </c>
      <c r="L1319" s="241"/>
      <c r="M1319" s="246"/>
      <c r="N1319" s="238"/>
      <c r="O1319" s="248"/>
      <c r="P1319" s="248"/>
      <c r="Q1319" s="248"/>
      <c r="R1319" s="238"/>
      <c r="S1319" s="330" t="s">
        <v>38</v>
      </c>
      <c r="T1319" s="241" t="s">
        <v>61</v>
      </c>
      <c r="U1319" s="238" t="s">
        <v>44</v>
      </c>
      <c r="V1319" s="238" t="s">
        <v>1987</v>
      </c>
      <c r="W1319" s="238"/>
      <c r="X1319" s="508"/>
      <c r="Y1319" s="415">
        <v>43705</v>
      </c>
      <c r="Z1319" s="417">
        <f t="shared" ref="Z1319:Z1325" si="395">Y1319+366</f>
        <v>44071</v>
      </c>
      <c r="AA1319" s="238"/>
      <c r="AB1319" s="246"/>
      <c r="AC1319" s="250">
        <f t="shared" ref="AC1319:AC1325" si="396">G1319*AG1319</f>
        <v>27.3</v>
      </c>
      <c r="AD1319" s="251">
        <v>120</v>
      </c>
      <c r="AE1319" s="252"/>
      <c r="AF1319" s="245" t="s">
        <v>38</v>
      </c>
      <c r="AG1319" s="254">
        <v>3.9</v>
      </c>
      <c r="AJ1319" s="255" t="str">
        <f t="shared" si="379"/>
        <v>HL1906</v>
      </c>
    </row>
    <row r="1320" spans="1:36" ht="11.25" customHeight="1" thickBot="1" x14ac:dyDescent="0.25">
      <c r="A1320" s="1115">
        <v>1</v>
      </c>
      <c r="B1320" s="995"/>
      <c r="C1320" s="238"/>
      <c r="D1320" s="904" t="s">
        <v>1985</v>
      </c>
      <c r="E1320" s="245">
        <v>1</v>
      </c>
      <c r="F1320" s="241" t="s">
        <v>127</v>
      </c>
      <c r="G1320" s="246">
        <v>7</v>
      </c>
      <c r="H1320" s="245">
        <v>30</v>
      </c>
      <c r="I1320" s="241" t="s">
        <v>1986</v>
      </c>
      <c r="J1320" s="247">
        <f t="shared" si="394"/>
        <v>84.199796126401623</v>
      </c>
      <c r="K1320" s="241" t="s">
        <v>1392</v>
      </c>
      <c r="L1320" s="241"/>
      <c r="M1320" s="246"/>
      <c r="N1320" s="238"/>
      <c r="O1320" s="248"/>
      <c r="P1320" s="248"/>
      <c r="Q1320" s="248"/>
      <c r="R1320" s="238"/>
      <c r="S1320" s="330" t="s">
        <v>38</v>
      </c>
      <c r="T1320" s="241" t="s">
        <v>61</v>
      </c>
      <c r="U1320" s="238" t="s">
        <v>44</v>
      </c>
      <c r="V1320" s="238" t="s">
        <v>1988</v>
      </c>
      <c r="W1320" s="238"/>
      <c r="X1320" s="508"/>
      <c r="Y1320" s="415">
        <v>43705</v>
      </c>
      <c r="Z1320" s="417">
        <f t="shared" si="395"/>
        <v>44071</v>
      </c>
      <c r="AA1320" s="238"/>
      <c r="AB1320" s="246"/>
      <c r="AC1320" s="250">
        <f t="shared" si="396"/>
        <v>27.3</v>
      </c>
      <c r="AD1320" s="251">
        <v>120</v>
      </c>
      <c r="AE1320" s="252"/>
      <c r="AF1320" s="245" t="s">
        <v>38</v>
      </c>
      <c r="AG1320" s="254">
        <v>3.9</v>
      </c>
      <c r="AJ1320" s="255" t="str">
        <f t="shared" si="379"/>
        <v>HL1907</v>
      </c>
    </row>
    <row r="1321" spans="1:36" ht="11.25" customHeight="1" thickBot="1" x14ac:dyDescent="0.25">
      <c r="A1321" s="1115">
        <v>1</v>
      </c>
      <c r="B1321" s="995"/>
      <c r="C1321" s="238"/>
      <c r="D1321" s="904" t="s">
        <v>1985</v>
      </c>
      <c r="E1321" s="245">
        <v>1</v>
      </c>
      <c r="F1321" s="241" t="s">
        <v>127</v>
      </c>
      <c r="G1321" s="246">
        <v>7</v>
      </c>
      <c r="H1321" s="245">
        <v>30</v>
      </c>
      <c r="I1321" s="241" t="s">
        <v>1986</v>
      </c>
      <c r="J1321" s="247">
        <f t="shared" si="394"/>
        <v>84.199796126401623</v>
      </c>
      <c r="K1321" s="241" t="s">
        <v>1392</v>
      </c>
      <c r="L1321" s="241"/>
      <c r="M1321" s="246"/>
      <c r="N1321" s="238"/>
      <c r="O1321" s="248"/>
      <c r="P1321" s="248"/>
      <c r="Q1321" s="248"/>
      <c r="R1321" s="238"/>
      <c r="S1321" s="330" t="s">
        <v>38</v>
      </c>
      <c r="T1321" s="241" t="s">
        <v>61</v>
      </c>
      <c r="U1321" s="238" t="s">
        <v>44</v>
      </c>
      <c r="V1321" s="238" t="s">
        <v>1989</v>
      </c>
      <c r="W1321" s="238"/>
      <c r="X1321" s="508"/>
      <c r="Y1321" s="415">
        <v>43705</v>
      </c>
      <c r="Z1321" s="417">
        <f t="shared" si="395"/>
        <v>44071</v>
      </c>
      <c r="AA1321" s="238"/>
      <c r="AB1321" s="246"/>
      <c r="AC1321" s="250">
        <f t="shared" si="396"/>
        <v>27.3</v>
      </c>
      <c r="AD1321" s="251">
        <v>120</v>
      </c>
      <c r="AE1321" s="252"/>
      <c r="AF1321" s="245" t="s">
        <v>38</v>
      </c>
      <c r="AG1321" s="254">
        <v>3.9</v>
      </c>
      <c r="AJ1321" s="255" t="str">
        <f t="shared" si="379"/>
        <v>HL1908</v>
      </c>
    </row>
    <row r="1322" spans="1:36" ht="11.25" customHeight="1" thickBot="1" x14ac:dyDescent="0.25">
      <c r="A1322" s="1115">
        <v>1</v>
      </c>
      <c r="B1322" s="995"/>
      <c r="C1322" s="238"/>
      <c r="D1322" s="904" t="s">
        <v>1985</v>
      </c>
      <c r="E1322" s="245">
        <v>1</v>
      </c>
      <c r="F1322" s="241" t="s">
        <v>127</v>
      </c>
      <c r="G1322" s="246">
        <v>7</v>
      </c>
      <c r="H1322" s="245">
        <v>30</v>
      </c>
      <c r="I1322" s="241" t="s">
        <v>1986</v>
      </c>
      <c r="J1322" s="247">
        <f t="shared" si="394"/>
        <v>84.199796126401623</v>
      </c>
      <c r="K1322" s="241" t="s">
        <v>1392</v>
      </c>
      <c r="L1322" s="241"/>
      <c r="M1322" s="246"/>
      <c r="N1322" s="238"/>
      <c r="O1322" s="248"/>
      <c r="P1322" s="248"/>
      <c r="Q1322" s="248"/>
      <c r="R1322" s="238"/>
      <c r="S1322" s="330" t="s">
        <v>38</v>
      </c>
      <c r="T1322" s="241" t="s">
        <v>61</v>
      </c>
      <c r="U1322" s="238" t="s">
        <v>44</v>
      </c>
      <c r="V1322" s="238" t="s">
        <v>1990</v>
      </c>
      <c r="W1322" s="238"/>
      <c r="X1322" s="508"/>
      <c r="Y1322" s="415">
        <v>43705</v>
      </c>
      <c r="Z1322" s="417">
        <f t="shared" si="395"/>
        <v>44071</v>
      </c>
      <c r="AA1322" s="238"/>
      <c r="AB1322" s="246"/>
      <c r="AC1322" s="250">
        <f t="shared" si="396"/>
        <v>27.3</v>
      </c>
      <c r="AD1322" s="251">
        <v>120</v>
      </c>
      <c r="AE1322" s="252"/>
      <c r="AF1322" s="245" t="s">
        <v>38</v>
      </c>
      <c r="AG1322" s="254">
        <v>3.9</v>
      </c>
      <c r="AJ1322" s="255" t="str">
        <f t="shared" si="379"/>
        <v>HL1909</v>
      </c>
    </row>
    <row r="1323" spans="1:36" ht="11.25" customHeight="1" thickBot="1" x14ac:dyDescent="0.25">
      <c r="A1323" s="1115">
        <v>1</v>
      </c>
      <c r="B1323" s="995"/>
      <c r="C1323" s="238"/>
      <c r="D1323" s="904" t="s">
        <v>1985</v>
      </c>
      <c r="E1323" s="245">
        <v>1</v>
      </c>
      <c r="F1323" s="241" t="s">
        <v>127</v>
      </c>
      <c r="G1323" s="246">
        <v>7</v>
      </c>
      <c r="H1323" s="245">
        <v>30</v>
      </c>
      <c r="I1323" s="241" t="s">
        <v>1986</v>
      </c>
      <c r="J1323" s="247">
        <f t="shared" si="394"/>
        <v>84.199796126401623</v>
      </c>
      <c r="K1323" s="241" t="s">
        <v>1392</v>
      </c>
      <c r="L1323" s="241"/>
      <c r="M1323" s="246"/>
      <c r="N1323" s="238"/>
      <c r="O1323" s="248"/>
      <c r="P1323" s="248"/>
      <c r="Q1323" s="248"/>
      <c r="R1323" s="238"/>
      <c r="S1323" s="330" t="s">
        <v>38</v>
      </c>
      <c r="T1323" s="241" t="s">
        <v>61</v>
      </c>
      <c r="U1323" s="238" t="s">
        <v>44</v>
      </c>
      <c r="V1323" s="238" t="s">
        <v>1991</v>
      </c>
      <c r="W1323" s="238"/>
      <c r="X1323" s="508"/>
      <c r="Y1323" s="415">
        <v>43705</v>
      </c>
      <c r="Z1323" s="417">
        <f t="shared" si="395"/>
        <v>44071</v>
      </c>
      <c r="AA1323" s="238"/>
      <c r="AB1323" s="246"/>
      <c r="AC1323" s="250">
        <f t="shared" si="396"/>
        <v>27.3</v>
      </c>
      <c r="AD1323" s="251">
        <v>120</v>
      </c>
      <c r="AE1323" s="252"/>
      <c r="AF1323" s="245" t="s">
        <v>38</v>
      </c>
      <c r="AG1323" s="254">
        <v>3.9</v>
      </c>
      <c r="AJ1323" s="255" t="str">
        <f t="shared" si="379"/>
        <v>HL1910</v>
      </c>
    </row>
    <row r="1324" spans="1:36" ht="11.25" customHeight="1" thickBot="1" x14ac:dyDescent="0.25">
      <c r="A1324" s="1115">
        <v>1</v>
      </c>
      <c r="B1324" s="995"/>
      <c r="C1324" s="238"/>
      <c r="D1324" s="904" t="s">
        <v>1985</v>
      </c>
      <c r="E1324" s="245">
        <v>1</v>
      </c>
      <c r="F1324" s="241" t="s">
        <v>127</v>
      </c>
      <c r="G1324" s="246">
        <v>7</v>
      </c>
      <c r="H1324" s="245">
        <v>30</v>
      </c>
      <c r="I1324" s="241" t="s">
        <v>1986</v>
      </c>
      <c r="J1324" s="247">
        <f t="shared" si="394"/>
        <v>84.199796126401623</v>
      </c>
      <c r="K1324" s="241" t="s">
        <v>1392</v>
      </c>
      <c r="L1324" s="241"/>
      <c r="M1324" s="246"/>
      <c r="N1324" s="238"/>
      <c r="O1324" s="248"/>
      <c r="P1324" s="248"/>
      <c r="Q1324" s="248"/>
      <c r="R1324" s="238"/>
      <c r="S1324" s="330" t="s">
        <v>38</v>
      </c>
      <c r="T1324" s="241" t="s">
        <v>61</v>
      </c>
      <c r="U1324" s="238" t="s">
        <v>44</v>
      </c>
      <c r="V1324" s="238" t="s">
        <v>1992</v>
      </c>
      <c r="W1324" s="238"/>
      <c r="X1324" s="508"/>
      <c r="Y1324" s="415">
        <v>43705</v>
      </c>
      <c r="Z1324" s="417">
        <f t="shared" si="395"/>
        <v>44071</v>
      </c>
      <c r="AA1324" s="238"/>
      <c r="AB1324" s="246"/>
      <c r="AC1324" s="250">
        <f t="shared" si="396"/>
        <v>27.3</v>
      </c>
      <c r="AD1324" s="251">
        <v>120</v>
      </c>
      <c r="AE1324" s="252"/>
      <c r="AF1324" s="245" t="s">
        <v>38</v>
      </c>
      <c r="AG1324" s="254">
        <v>3.9</v>
      </c>
      <c r="AJ1324" s="255" t="str">
        <f t="shared" si="379"/>
        <v>HL1911</v>
      </c>
    </row>
    <row r="1325" spans="1:36" ht="11.25" customHeight="1" thickBot="1" x14ac:dyDescent="0.25">
      <c r="A1325" s="1115">
        <v>1</v>
      </c>
      <c r="B1325" s="995"/>
      <c r="C1325" s="238"/>
      <c r="D1325" s="904" t="s">
        <v>1985</v>
      </c>
      <c r="E1325" s="245">
        <v>1</v>
      </c>
      <c r="F1325" s="241" t="s">
        <v>127</v>
      </c>
      <c r="G1325" s="246">
        <v>7</v>
      </c>
      <c r="H1325" s="245">
        <v>30</v>
      </c>
      <c r="I1325" s="241" t="s">
        <v>1986</v>
      </c>
      <c r="J1325" s="247">
        <f t="shared" si="394"/>
        <v>84.199796126401623</v>
      </c>
      <c r="K1325" s="241" t="s">
        <v>1392</v>
      </c>
      <c r="L1325" s="241"/>
      <c r="M1325" s="246"/>
      <c r="N1325" s="238"/>
      <c r="O1325" s="248"/>
      <c r="P1325" s="248"/>
      <c r="Q1325" s="248"/>
      <c r="R1325" s="238"/>
      <c r="S1325" s="330" t="s">
        <v>38</v>
      </c>
      <c r="T1325" s="241" t="s">
        <v>61</v>
      </c>
      <c r="U1325" s="238" t="s">
        <v>44</v>
      </c>
      <c r="V1325" s="238" t="s">
        <v>1993</v>
      </c>
      <c r="W1325" s="238"/>
      <c r="X1325" s="508"/>
      <c r="Y1325" s="415">
        <v>43705</v>
      </c>
      <c r="Z1325" s="417">
        <f t="shared" si="395"/>
        <v>44071</v>
      </c>
      <c r="AA1325" s="238"/>
      <c r="AB1325" s="246"/>
      <c r="AC1325" s="250">
        <f t="shared" si="396"/>
        <v>27.3</v>
      </c>
      <c r="AD1325" s="251">
        <v>120</v>
      </c>
      <c r="AE1325" s="252"/>
      <c r="AF1325" s="245" t="s">
        <v>38</v>
      </c>
      <c r="AG1325" s="254">
        <v>3.9</v>
      </c>
      <c r="AJ1325" s="255" t="str">
        <f t="shared" si="379"/>
        <v>HL1912</v>
      </c>
    </row>
    <row r="1326" spans="1:36" ht="11.25" customHeight="1" thickBot="1" x14ac:dyDescent="0.25">
      <c r="A1326" s="1115">
        <v>1</v>
      </c>
      <c r="B1326" s="995"/>
      <c r="C1326" s="238"/>
      <c r="D1326" s="904" t="s">
        <v>1985</v>
      </c>
      <c r="E1326" s="245">
        <v>1</v>
      </c>
      <c r="F1326" s="241" t="s">
        <v>127</v>
      </c>
      <c r="G1326" s="246">
        <v>7</v>
      </c>
      <c r="H1326" s="245">
        <v>30</v>
      </c>
      <c r="I1326" s="241" t="s">
        <v>1986</v>
      </c>
      <c r="J1326" s="247">
        <f>I1326/9.81</f>
        <v>84.199796126401623</v>
      </c>
      <c r="K1326" s="241" t="s">
        <v>1392</v>
      </c>
      <c r="L1326" s="241"/>
      <c r="M1326" s="246"/>
      <c r="N1326" s="238"/>
      <c r="O1326" s="248"/>
      <c r="P1326" s="248"/>
      <c r="Q1326" s="248"/>
      <c r="R1326" s="238"/>
      <c r="S1326" s="330" t="s">
        <v>38</v>
      </c>
      <c r="T1326" s="241" t="s">
        <v>61</v>
      </c>
      <c r="U1326" s="238" t="s">
        <v>44</v>
      </c>
      <c r="V1326" s="238" t="s">
        <v>1994</v>
      </c>
      <c r="W1326" s="238"/>
      <c r="X1326" s="151" t="s">
        <v>1078</v>
      </c>
      <c r="Y1326" s="415">
        <v>43705</v>
      </c>
      <c r="Z1326" s="417">
        <f>Y1326+366</f>
        <v>44071</v>
      </c>
      <c r="AA1326" s="238"/>
      <c r="AB1326" s="246"/>
      <c r="AC1326" s="250">
        <f>G1326*AG1326</f>
        <v>27.3</v>
      </c>
      <c r="AD1326" s="251">
        <v>120</v>
      </c>
      <c r="AE1326" s="252"/>
      <c r="AF1326" s="245" t="s">
        <v>38</v>
      </c>
      <c r="AG1326" s="254">
        <v>3.9</v>
      </c>
      <c r="AJ1326" s="255" t="str">
        <f t="shared" si="379"/>
        <v>HL1913</v>
      </c>
    </row>
    <row r="1327" spans="1:36" ht="11.25" customHeight="1" thickBot="1" x14ac:dyDescent="0.25">
      <c r="A1327" s="1115">
        <v>1</v>
      </c>
      <c r="B1327" s="995"/>
      <c r="C1327" s="239" t="s">
        <v>50</v>
      </c>
      <c r="D1327" s="892" t="s">
        <v>1985</v>
      </c>
      <c r="E1327" s="256">
        <v>8</v>
      </c>
      <c r="F1327" s="240" t="s">
        <v>127</v>
      </c>
      <c r="G1327" s="257">
        <v>7</v>
      </c>
      <c r="H1327" s="258">
        <v>30</v>
      </c>
      <c r="I1327" s="239" t="s">
        <v>1986</v>
      </c>
      <c r="J1327" s="489">
        <f>I1327/9.81</f>
        <v>84.199796126401623</v>
      </c>
      <c r="K1327" s="240" t="s">
        <v>128</v>
      </c>
      <c r="L1327" s="240"/>
      <c r="M1327" s="257"/>
      <c r="N1327" s="239"/>
      <c r="O1327" s="259"/>
      <c r="P1327" s="259"/>
      <c r="Q1327" s="259"/>
      <c r="R1327" s="239"/>
      <c r="S1327" s="257" t="s">
        <v>38</v>
      </c>
      <c r="T1327" s="240" t="s">
        <v>61</v>
      </c>
      <c r="U1327" s="239" t="s">
        <v>44</v>
      </c>
      <c r="V1327" s="239" t="s">
        <v>1995</v>
      </c>
      <c r="W1327" s="239"/>
      <c r="X1327" s="499"/>
      <c r="Y1327" s="415">
        <v>43705</v>
      </c>
      <c r="Z1327" s="417">
        <f>Y1327+366</f>
        <v>44071</v>
      </c>
      <c r="AA1327" s="239"/>
      <c r="AB1327" s="257"/>
      <c r="AC1327" s="260"/>
      <c r="AD1327" s="261"/>
      <c r="AE1327" s="262"/>
      <c r="AF1327" s="263"/>
      <c r="AG1327" s="263"/>
      <c r="AJ1327" s="255" t="str">
        <f t="shared" si="379"/>
        <v>HL1906-1913</v>
      </c>
    </row>
    <row r="1328" spans="1:36" s="156" customFormat="1" ht="11.25" customHeight="1" thickBot="1" x14ac:dyDescent="0.25">
      <c r="A1328" s="1129"/>
      <c r="B1328" s="998"/>
      <c r="C1328" s="151"/>
      <c r="D1328" s="905"/>
      <c r="E1328" s="198"/>
      <c r="F1328" s="149"/>
      <c r="G1328" s="150"/>
      <c r="H1328" s="148"/>
      <c r="I1328" s="151"/>
      <c r="J1328" s="509"/>
      <c r="K1328" s="149"/>
      <c r="L1328" s="149"/>
      <c r="M1328" s="150"/>
      <c r="N1328" s="151"/>
      <c r="O1328" s="152"/>
      <c r="P1328" s="152"/>
      <c r="Q1328" s="152"/>
      <c r="R1328" s="151"/>
      <c r="S1328" s="150"/>
      <c r="T1328" s="149"/>
      <c r="U1328" s="151"/>
      <c r="V1328" s="151"/>
      <c r="W1328" s="151"/>
      <c r="X1328" s="508"/>
      <c r="Y1328" s="429"/>
      <c r="Z1328" s="427" t="s">
        <v>38</v>
      </c>
      <c r="AA1328" s="151"/>
      <c r="AB1328" s="150"/>
      <c r="AC1328" s="153"/>
      <c r="AD1328" s="154"/>
      <c r="AE1328" s="155"/>
      <c r="AF1328" s="441"/>
      <c r="AG1328" s="441"/>
      <c r="AJ1328" s="255" t="str">
        <f t="shared" si="379"/>
        <v/>
      </c>
    </row>
    <row r="1329" spans="1:36" ht="11.25" customHeight="1" thickBot="1" x14ac:dyDescent="0.25">
      <c r="A1329" s="1115">
        <v>1</v>
      </c>
      <c r="B1329" s="995"/>
      <c r="C1329" s="238"/>
      <c r="D1329" s="904" t="s">
        <v>1996</v>
      </c>
      <c r="E1329" s="245">
        <v>1</v>
      </c>
      <c r="F1329" s="241" t="s">
        <v>1997</v>
      </c>
      <c r="G1329" s="246">
        <v>15</v>
      </c>
      <c r="H1329" s="245">
        <v>28</v>
      </c>
      <c r="I1329" s="241" t="s">
        <v>1998</v>
      </c>
      <c r="J1329" s="247">
        <f t="shared" ref="J1329:J1333" si="397">I1329/9.81</f>
        <v>55.759429153924565</v>
      </c>
      <c r="K1329" s="241" t="s">
        <v>1392</v>
      </c>
      <c r="L1329" s="241"/>
      <c r="M1329" s="246"/>
      <c r="N1329" s="238"/>
      <c r="O1329" s="248"/>
      <c r="P1329" s="248"/>
      <c r="Q1329" s="248"/>
      <c r="R1329" s="238"/>
      <c r="S1329" s="330">
        <v>15</v>
      </c>
      <c r="T1329" s="241" t="s">
        <v>61</v>
      </c>
      <c r="U1329" s="238" t="s">
        <v>44</v>
      </c>
      <c r="V1329" s="238" t="s">
        <v>1999</v>
      </c>
      <c r="W1329" s="238"/>
      <c r="X1329" s="508"/>
      <c r="Y1329" s="415">
        <v>43705</v>
      </c>
      <c r="Z1329" s="417">
        <f t="shared" ref="Z1329:Z1333" si="398">Y1329+366</f>
        <v>44071</v>
      </c>
      <c r="AA1329" s="238"/>
      <c r="AB1329" s="246">
        <v>1.5</v>
      </c>
      <c r="AC1329" s="250">
        <f t="shared" ref="AC1329:AC1333" si="399">G1329*AG1329</f>
        <v>48</v>
      </c>
      <c r="AD1329" s="251" t="s">
        <v>38</v>
      </c>
      <c r="AE1329" s="252"/>
      <c r="AF1329" s="245" t="s">
        <v>2000</v>
      </c>
      <c r="AG1329" s="254">
        <v>3.2</v>
      </c>
      <c r="AJ1329" s="255" t="str">
        <f t="shared" si="379"/>
        <v>HL1924</v>
      </c>
    </row>
    <row r="1330" spans="1:36" ht="11.25" customHeight="1" thickBot="1" x14ac:dyDescent="0.25">
      <c r="A1330" s="1115">
        <v>1</v>
      </c>
      <c r="B1330" s="995"/>
      <c r="C1330" s="238"/>
      <c r="D1330" s="904" t="s">
        <v>1996</v>
      </c>
      <c r="E1330" s="245">
        <v>1</v>
      </c>
      <c r="F1330" s="241" t="s">
        <v>1997</v>
      </c>
      <c r="G1330" s="246">
        <v>15</v>
      </c>
      <c r="H1330" s="245">
        <v>28</v>
      </c>
      <c r="I1330" s="241" t="s">
        <v>1998</v>
      </c>
      <c r="J1330" s="247">
        <f t="shared" si="397"/>
        <v>55.759429153924565</v>
      </c>
      <c r="K1330" s="241" t="s">
        <v>1392</v>
      </c>
      <c r="L1330" s="241"/>
      <c r="M1330" s="246"/>
      <c r="N1330" s="238"/>
      <c r="O1330" s="248"/>
      <c r="P1330" s="248"/>
      <c r="Q1330" s="248"/>
      <c r="R1330" s="238"/>
      <c r="S1330" s="330">
        <v>15</v>
      </c>
      <c r="T1330" s="241" t="s">
        <v>61</v>
      </c>
      <c r="U1330" s="238" t="s">
        <v>44</v>
      </c>
      <c r="V1330" s="238" t="s">
        <v>2001</v>
      </c>
      <c r="W1330" s="238"/>
      <c r="X1330" s="508"/>
      <c r="Y1330" s="415">
        <v>43705</v>
      </c>
      <c r="Z1330" s="417">
        <f t="shared" si="398"/>
        <v>44071</v>
      </c>
      <c r="AA1330" s="238"/>
      <c r="AB1330" s="246">
        <v>1.5</v>
      </c>
      <c r="AC1330" s="250">
        <f t="shared" si="399"/>
        <v>48</v>
      </c>
      <c r="AD1330" s="251" t="s">
        <v>38</v>
      </c>
      <c r="AE1330" s="252"/>
      <c r="AF1330" s="245" t="s">
        <v>2002</v>
      </c>
      <c r="AG1330" s="254">
        <v>3.2</v>
      </c>
      <c r="AJ1330" s="255" t="str">
        <f t="shared" si="379"/>
        <v>HL1925</v>
      </c>
    </row>
    <row r="1331" spans="1:36" ht="11.25" customHeight="1" thickBot="1" x14ac:dyDescent="0.25">
      <c r="A1331" s="1115">
        <v>1</v>
      </c>
      <c r="B1331" s="995"/>
      <c r="C1331" s="238"/>
      <c r="D1331" s="904" t="s">
        <v>1996</v>
      </c>
      <c r="E1331" s="245">
        <v>1</v>
      </c>
      <c r="F1331" s="241" t="s">
        <v>1997</v>
      </c>
      <c r="G1331" s="246">
        <v>15</v>
      </c>
      <c r="H1331" s="245">
        <v>28</v>
      </c>
      <c r="I1331" s="241" t="s">
        <v>1998</v>
      </c>
      <c r="J1331" s="247">
        <f t="shared" si="397"/>
        <v>55.759429153924565</v>
      </c>
      <c r="K1331" s="241" t="s">
        <v>1392</v>
      </c>
      <c r="L1331" s="241"/>
      <c r="M1331" s="246"/>
      <c r="N1331" s="238"/>
      <c r="O1331" s="248"/>
      <c r="P1331" s="248"/>
      <c r="Q1331" s="248"/>
      <c r="R1331" s="238"/>
      <c r="S1331" s="330">
        <v>15</v>
      </c>
      <c r="T1331" s="241" t="s">
        <v>61</v>
      </c>
      <c r="U1331" s="238" t="s">
        <v>44</v>
      </c>
      <c r="V1331" s="238" t="s">
        <v>2003</v>
      </c>
      <c r="W1331" s="238"/>
      <c r="X1331" s="508"/>
      <c r="Y1331" s="415">
        <v>43705</v>
      </c>
      <c r="Z1331" s="417">
        <f t="shared" si="398"/>
        <v>44071</v>
      </c>
      <c r="AA1331" s="238"/>
      <c r="AB1331" s="246">
        <v>1.5</v>
      </c>
      <c r="AC1331" s="250">
        <f t="shared" si="399"/>
        <v>48</v>
      </c>
      <c r="AD1331" s="251" t="s">
        <v>38</v>
      </c>
      <c r="AE1331" s="252"/>
      <c r="AF1331" s="245" t="s">
        <v>2004</v>
      </c>
      <c r="AG1331" s="254">
        <v>3.2</v>
      </c>
      <c r="AJ1331" s="255" t="str">
        <f t="shared" si="379"/>
        <v>HL1926</v>
      </c>
    </row>
    <row r="1332" spans="1:36" ht="11.25" customHeight="1" thickBot="1" x14ac:dyDescent="0.25">
      <c r="A1332" s="1115">
        <v>1</v>
      </c>
      <c r="B1332" s="995"/>
      <c r="C1332" s="238"/>
      <c r="D1332" s="904" t="s">
        <v>1996</v>
      </c>
      <c r="E1332" s="245">
        <v>1</v>
      </c>
      <c r="F1332" s="241" t="s">
        <v>1997</v>
      </c>
      <c r="G1332" s="246">
        <v>15</v>
      </c>
      <c r="H1332" s="245">
        <v>28</v>
      </c>
      <c r="I1332" s="241" t="s">
        <v>1998</v>
      </c>
      <c r="J1332" s="247">
        <f t="shared" si="397"/>
        <v>55.759429153924565</v>
      </c>
      <c r="K1332" s="241" t="s">
        <v>1392</v>
      </c>
      <c r="L1332" s="241"/>
      <c r="M1332" s="246"/>
      <c r="N1332" s="238"/>
      <c r="O1332" s="248"/>
      <c r="P1332" s="248"/>
      <c r="Q1332" s="248"/>
      <c r="R1332" s="238"/>
      <c r="S1332" s="330">
        <v>15</v>
      </c>
      <c r="T1332" s="241" t="s">
        <v>61</v>
      </c>
      <c r="U1332" s="238" t="s">
        <v>44</v>
      </c>
      <c r="V1332" s="238" t="s">
        <v>2005</v>
      </c>
      <c r="W1332" s="238"/>
      <c r="X1332" s="508"/>
      <c r="Y1332" s="415">
        <v>43705</v>
      </c>
      <c r="Z1332" s="417">
        <f t="shared" si="398"/>
        <v>44071</v>
      </c>
      <c r="AA1332" s="238"/>
      <c r="AB1332" s="246">
        <v>1.5</v>
      </c>
      <c r="AC1332" s="250">
        <f t="shared" si="399"/>
        <v>48</v>
      </c>
      <c r="AD1332" s="251" t="s">
        <v>38</v>
      </c>
      <c r="AE1332" s="252"/>
      <c r="AF1332" s="245" t="s">
        <v>2006</v>
      </c>
      <c r="AG1332" s="254">
        <v>3.2</v>
      </c>
      <c r="AJ1332" s="255" t="str">
        <f t="shared" si="379"/>
        <v>HL1927</v>
      </c>
    </row>
    <row r="1333" spans="1:36" ht="11.25" customHeight="1" thickBot="1" x14ac:dyDescent="0.25">
      <c r="A1333" s="1115">
        <v>1</v>
      </c>
      <c r="B1333" s="995"/>
      <c r="C1333" s="238"/>
      <c r="D1333" s="904" t="s">
        <v>1996</v>
      </c>
      <c r="E1333" s="245">
        <v>1</v>
      </c>
      <c r="F1333" s="241" t="s">
        <v>1997</v>
      </c>
      <c r="G1333" s="246">
        <v>15</v>
      </c>
      <c r="H1333" s="245">
        <v>28</v>
      </c>
      <c r="I1333" s="241" t="s">
        <v>1998</v>
      </c>
      <c r="J1333" s="247">
        <f t="shared" si="397"/>
        <v>55.759429153924565</v>
      </c>
      <c r="K1333" s="241" t="s">
        <v>1392</v>
      </c>
      <c r="L1333" s="241"/>
      <c r="M1333" s="246"/>
      <c r="N1333" s="238"/>
      <c r="O1333" s="248"/>
      <c r="P1333" s="248"/>
      <c r="Q1333" s="248"/>
      <c r="R1333" s="238"/>
      <c r="S1333" s="330">
        <v>15</v>
      </c>
      <c r="T1333" s="241" t="s">
        <v>61</v>
      </c>
      <c r="U1333" s="238" t="s">
        <v>44</v>
      </c>
      <c r="V1333" s="238" t="s">
        <v>2007</v>
      </c>
      <c r="W1333" s="238"/>
      <c r="X1333" s="508"/>
      <c r="Y1333" s="415">
        <v>43705</v>
      </c>
      <c r="Z1333" s="417">
        <f t="shared" si="398"/>
        <v>44071</v>
      </c>
      <c r="AA1333" s="238"/>
      <c r="AB1333" s="246">
        <v>1.5</v>
      </c>
      <c r="AC1333" s="250">
        <f t="shared" si="399"/>
        <v>48</v>
      </c>
      <c r="AD1333" s="251" t="s">
        <v>38</v>
      </c>
      <c r="AE1333" s="252"/>
      <c r="AF1333" s="245" t="s">
        <v>2008</v>
      </c>
      <c r="AG1333" s="254">
        <v>3.2</v>
      </c>
      <c r="AJ1333" s="255" t="str">
        <f t="shared" si="379"/>
        <v>HL1928</v>
      </c>
    </row>
    <row r="1334" spans="1:36" ht="11.25" customHeight="1" thickBot="1" x14ac:dyDescent="0.25">
      <c r="A1334" s="1115">
        <v>1</v>
      </c>
      <c r="B1334" s="995"/>
      <c r="C1334" s="238"/>
      <c r="D1334" s="904" t="s">
        <v>1996</v>
      </c>
      <c r="E1334" s="245">
        <v>1</v>
      </c>
      <c r="F1334" s="241" t="s">
        <v>1997</v>
      </c>
      <c r="G1334" s="246">
        <v>15</v>
      </c>
      <c r="H1334" s="245">
        <v>28</v>
      </c>
      <c r="I1334" s="241" t="s">
        <v>1998</v>
      </c>
      <c r="J1334" s="247">
        <f>I1334/9.81</f>
        <v>55.759429153924565</v>
      </c>
      <c r="K1334" s="241" t="s">
        <v>1392</v>
      </c>
      <c r="L1334" s="241"/>
      <c r="M1334" s="246"/>
      <c r="N1334" s="238"/>
      <c r="O1334" s="248"/>
      <c r="P1334" s="248"/>
      <c r="Q1334" s="248"/>
      <c r="R1334" s="238"/>
      <c r="S1334" s="330">
        <v>15</v>
      </c>
      <c r="T1334" s="241" t="s">
        <v>61</v>
      </c>
      <c r="U1334" s="238" t="s">
        <v>44</v>
      </c>
      <c r="V1334" s="238" t="s">
        <v>2009</v>
      </c>
      <c r="W1334" s="238"/>
      <c r="X1334" s="151" t="s">
        <v>1078</v>
      </c>
      <c r="Y1334" s="415">
        <v>43705</v>
      </c>
      <c r="Z1334" s="417">
        <f>Y1334+366</f>
        <v>44071</v>
      </c>
      <c r="AA1334" s="238"/>
      <c r="AB1334" s="246">
        <v>1.5</v>
      </c>
      <c r="AC1334" s="250">
        <f>G1334*AG1334</f>
        <v>48</v>
      </c>
      <c r="AD1334" s="251" t="s">
        <v>38</v>
      </c>
      <c r="AE1334" s="252"/>
      <c r="AF1334" s="245" t="s">
        <v>2010</v>
      </c>
      <c r="AG1334" s="254">
        <v>3.2</v>
      </c>
      <c r="AJ1334" s="255" t="str">
        <f t="shared" si="379"/>
        <v>HL1929</v>
      </c>
    </row>
    <row r="1335" spans="1:36" ht="11.25" customHeight="1" thickBot="1" x14ac:dyDescent="0.25">
      <c r="A1335" s="1115">
        <v>1</v>
      </c>
      <c r="B1335" s="995"/>
      <c r="C1335" s="239" t="s">
        <v>50</v>
      </c>
      <c r="D1335" s="892" t="s">
        <v>1996</v>
      </c>
      <c r="E1335" s="256">
        <v>6</v>
      </c>
      <c r="F1335" s="240" t="s">
        <v>1997</v>
      </c>
      <c r="G1335" s="257">
        <v>15</v>
      </c>
      <c r="H1335" s="258">
        <v>28</v>
      </c>
      <c r="I1335" s="240" t="s">
        <v>1998</v>
      </c>
      <c r="J1335" s="489">
        <f>I1335/9.81</f>
        <v>55.759429153924565</v>
      </c>
      <c r="K1335" s="240" t="s">
        <v>128</v>
      </c>
      <c r="L1335" s="240"/>
      <c r="M1335" s="257"/>
      <c r="N1335" s="239"/>
      <c r="O1335" s="259"/>
      <c r="P1335" s="259"/>
      <c r="Q1335" s="259"/>
      <c r="R1335" s="239"/>
      <c r="S1335" s="257">
        <v>15</v>
      </c>
      <c r="T1335" s="240" t="s">
        <v>61</v>
      </c>
      <c r="U1335" s="239" t="s">
        <v>44</v>
      </c>
      <c r="V1335" s="239" t="s">
        <v>2011</v>
      </c>
      <c r="W1335" s="239"/>
      <c r="X1335" s="499"/>
      <c r="Y1335" s="415">
        <v>43705</v>
      </c>
      <c r="Z1335" s="417">
        <f>Y1335+366</f>
        <v>44071</v>
      </c>
      <c r="AA1335" s="239"/>
      <c r="AB1335" s="257">
        <v>1.5</v>
      </c>
      <c r="AC1335" s="260"/>
      <c r="AD1335" s="261"/>
      <c r="AE1335" s="262"/>
      <c r="AF1335" s="263"/>
      <c r="AG1335" s="263"/>
      <c r="AJ1335" s="255" t="str">
        <f t="shared" si="379"/>
        <v>HL1924-1929</v>
      </c>
    </row>
    <row r="1336" spans="1:36" s="156" customFormat="1" ht="11.25" customHeight="1" thickBot="1" x14ac:dyDescent="0.25">
      <c r="A1336" s="1129"/>
      <c r="B1336" s="998"/>
      <c r="C1336" s="151"/>
      <c r="D1336" s="905"/>
      <c r="E1336" s="198"/>
      <c r="F1336" s="149"/>
      <c r="G1336" s="150"/>
      <c r="H1336" s="148"/>
      <c r="I1336" s="151"/>
      <c r="J1336" s="509"/>
      <c r="K1336" s="149"/>
      <c r="L1336" s="149"/>
      <c r="M1336" s="150"/>
      <c r="N1336" s="151"/>
      <c r="O1336" s="152"/>
      <c r="P1336" s="152"/>
      <c r="Q1336" s="152"/>
      <c r="R1336" s="151"/>
      <c r="S1336" s="150"/>
      <c r="T1336" s="149"/>
      <c r="U1336" s="151"/>
      <c r="V1336" s="151"/>
      <c r="W1336" s="151"/>
      <c r="X1336" s="508"/>
      <c r="Y1336" s="429"/>
      <c r="Z1336" s="427" t="s">
        <v>38</v>
      </c>
      <c r="AA1336" s="151"/>
      <c r="AB1336" s="150"/>
      <c r="AC1336" s="153"/>
      <c r="AD1336" s="154"/>
      <c r="AE1336" s="155"/>
      <c r="AF1336" s="441"/>
      <c r="AG1336" s="441"/>
      <c r="AJ1336" s="255" t="str">
        <f t="shared" si="379"/>
        <v/>
      </c>
    </row>
    <row r="1337" spans="1:36" ht="11.25" customHeight="1" thickBot="1" x14ac:dyDescent="0.25">
      <c r="A1337" s="1115">
        <v>1</v>
      </c>
      <c r="B1337" s="995"/>
      <c r="C1337" s="238"/>
      <c r="D1337" s="904" t="s">
        <v>2012</v>
      </c>
      <c r="E1337" s="245">
        <v>1</v>
      </c>
      <c r="F1337" s="241" t="s">
        <v>1997</v>
      </c>
      <c r="G1337" s="246">
        <v>10</v>
      </c>
      <c r="H1337" s="245">
        <v>28</v>
      </c>
      <c r="I1337" s="241" t="s">
        <v>1998</v>
      </c>
      <c r="J1337" s="247">
        <f t="shared" ref="J1337:J1339" si="400">I1337/9.81</f>
        <v>55.759429153924565</v>
      </c>
      <c r="K1337" s="241" t="s">
        <v>1392</v>
      </c>
      <c r="L1337" s="241"/>
      <c r="M1337" s="246"/>
      <c r="N1337" s="238"/>
      <c r="O1337" s="248"/>
      <c r="P1337" s="248"/>
      <c r="Q1337" s="248"/>
      <c r="R1337" s="238"/>
      <c r="S1337" s="330">
        <v>10</v>
      </c>
      <c r="T1337" s="241" t="s">
        <v>61</v>
      </c>
      <c r="U1337" s="238" t="s">
        <v>44</v>
      </c>
      <c r="V1337" s="238" t="s">
        <v>2013</v>
      </c>
      <c r="W1337" s="238"/>
      <c r="X1337" s="508"/>
      <c r="Y1337" s="415">
        <v>43705</v>
      </c>
      <c r="Z1337" s="417">
        <f t="shared" ref="Z1337:Z1339" si="401">Y1337+366</f>
        <v>44071</v>
      </c>
      <c r="AA1337" s="238"/>
      <c r="AB1337" s="246">
        <v>1.5</v>
      </c>
      <c r="AC1337" s="250">
        <f t="shared" ref="AC1337:AC1339" si="402">G1337*AG1337</f>
        <v>32</v>
      </c>
      <c r="AD1337" s="251" t="s">
        <v>38</v>
      </c>
      <c r="AE1337" s="252"/>
      <c r="AF1337" s="245" t="s">
        <v>2014</v>
      </c>
      <c r="AG1337" s="254">
        <v>3.2</v>
      </c>
      <c r="AJ1337" s="255" t="str">
        <f t="shared" si="379"/>
        <v>HL1930</v>
      </c>
    </row>
    <row r="1338" spans="1:36" ht="11.25" customHeight="1" thickBot="1" x14ac:dyDescent="0.25">
      <c r="A1338" s="1115">
        <v>1</v>
      </c>
      <c r="B1338" s="995"/>
      <c r="C1338" s="238"/>
      <c r="D1338" s="904" t="s">
        <v>2012</v>
      </c>
      <c r="E1338" s="245">
        <v>1</v>
      </c>
      <c r="F1338" s="241" t="s">
        <v>1997</v>
      </c>
      <c r="G1338" s="246">
        <v>10</v>
      </c>
      <c r="H1338" s="245">
        <v>28</v>
      </c>
      <c r="I1338" s="241" t="s">
        <v>1998</v>
      </c>
      <c r="J1338" s="247">
        <f t="shared" si="400"/>
        <v>55.759429153924565</v>
      </c>
      <c r="K1338" s="241" t="s">
        <v>1392</v>
      </c>
      <c r="L1338" s="241"/>
      <c r="M1338" s="246"/>
      <c r="N1338" s="238"/>
      <c r="O1338" s="248"/>
      <c r="P1338" s="248"/>
      <c r="Q1338" s="248"/>
      <c r="R1338" s="238"/>
      <c r="S1338" s="330">
        <v>10</v>
      </c>
      <c r="T1338" s="241" t="s">
        <v>61</v>
      </c>
      <c r="U1338" s="238" t="s">
        <v>44</v>
      </c>
      <c r="V1338" s="238" t="s">
        <v>2015</v>
      </c>
      <c r="W1338" s="238"/>
      <c r="X1338" s="508"/>
      <c r="Y1338" s="415">
        <v>43705</v>
      </c>
      <c r="Z1338" s="417">
        <f t="shared" si="401"/>
        <v>44071</v>
      </c>
      <c r="AA1338" s="238"/>
      <c r="AB1338" s="246">
        <v>1.5</v>
      </c>
      <c r="AC1338" s="250">
        <f t="shared" si="402"/>
        <v>32</v>
      </c>
      <c r="AD1338" s="251" t="s">
        <v>38</v>
      </c>
      <c r="AE1338" s="252"/>
      <c r="AF1338" s="245" t="s">
        <v>2016</v>
      </c>
      <c r="AG1338" s="254">
        <v>3.2</v>
      </c>
      <c r="AJ1338" s="255" t="str">
        <f t="shared" si="379"/>
        <v>HL1931</v>
      </c>
    </row>
    <row r="1339" spans="1:36" ht="11.25" customHeight="1" thickBot="1" x14ac:dyDescent="0.25">
      <c r="A1339" s="1115">
        <v>1</v>
      </c>
      <c r="B1339" s="995"/>
      <c r="C1339" s="238"/>
      <c r="D1339" s="904" t="s">
        <v>2012</v>
      </c>
      <c r="E1339" s="245">
        <v>1</v>
      </c>
      <c r="F1339" s="241" t="s">
        <v>1997</v>
      </c>
      <c r="G1339" s="246">
        <v>10</v>
      </c>
      <c r="H1339" s="245">
        <v>28</v>
      </c>
      <c r="I1339" s="241" t="s">
        <v>1998</v>
      </c>
      <c r="J1339" s="247">
        <f t="shared" si="400"/>
        <v>55.759429153924565</v>
      </c>
      <c r="K1339" s="241" t="s">
        <v>1392</v>
      </c>
      <c r="L1339" s="241"/>
      <c r="M1339" s="246"/>
      <c r="N1339" s="238"/>
      <c r="O1339" s="248"/>
      <c r="P1339" s="248"/>
      <c r="Q1339" s="248"/>
      <c r="R1339" s="238"/>
      <c r="S1339" s="330">
        <v>10</v>
      </c>
      <c r="T1339" s="241" t="s">
        <v>61</v>
      </c>
      <c r="U1339" s="238" t="s">
        <v>44</v>
      </c>
      <c r="V1339" s="238" t="s">
        <v>1649</v>
      </c>
      <c r="W1339" s="238"/>
      <c r="X1339" s="508"/>
      <c r="Y1339" s="415">
        <v>43705</v>
      </c>
      <c r="Z1339" s="417">
        <f t="shared" si="401"/>
        <v>44071</v>
      </c>
      <c r="AA1339" s="238"/>
      <c r="AB1339" s="246">
        <v>1.5</v>
      </c>
      <c r="AC1339" s="250">
        <f t="shared" si="402"/>
        <v>32</v>
      </c>
      <c r="AD1339" s="251" t="s">
        <v>38</v>
      </c>
      <c r="AE1339" s="252"/>
      <c r="AF1339" s="245" t="s">
        <v>2017</v>
      </c>
      <c r="AG1339" s="254">
        <v>3.2</v>
      </c>
      <c r="AJ1339" s="255" t="str">
        <f t="shared" si="379"/>
        <v>HL1932</v>
      </c>
    </row>
    <row r="1340" spans="1:36" ht="11.25" customHeight="1" thickBot="1" x14ac:dyDescent="0.25">
      <c r="A1340" s="1115">
        <v>1</v>
      </c>
      <c r="B1340" s="995"/>
      <c r="C1340" s="238"/>
      <c r="D1340" s="904" t="s">
        <v>2012</v>
      </c>
      <c r="E1340" s="245">
        <v>1</v>
      </c>
      <c r="F1340" s="241" t="s">
        <v>1997</v>
      </c>
      <c r="G1340" s="246">
        <v>10</v>
      </c>
      <c r="H1340" s="245">
        <v>28</v>
      </c>
      <c r="I1340" s="241" t="s">
        <v>1998</v>
      </c>
      <c r="J1340" s="247">
        <f>I1340/9.81</f>
        <v>55.759429153924565</v>
      </c>
      <c r="K1340" s="241" t="s">
        <v>1392</v>
      </c>
      <c r="L1340" s="241"/>
      <c r="M1340" s="246"/>
      <c r="N1340" s="238"/>
      <c r="O1340" s="248"/>
      <c r="P1340" s="248"/>
      <c r="Q1340" s="248"/>
      <c r="R1340" s="238"/>
      <c r="S1340" s="330">
        <v>10</v>
      </c>
      <c r="T1340" s="241" t="s">
        <v>61</v>
      </c>
      <c r="U1340" s="238" t="s">
        <v>44</v>
      </c>
      <c r="V1340" s="238" t="s">
        <v>2018</v>
      </c>
      <c r="W1340" s="238"/>
      <c r="X1340" s="151" t="s">
        <v>1078</v>
      </c>
      <c r="Y1340" s="415">
        <v>43705</v>
      </c>
      <c r="Z1340" s="417">
        <f>Y1340+366</f>
        <v>44071</v>
      </c>
      <c r="AA1340" s="238"/>
      <c r="AB1340" s="246">
        <v>1.5</v>
      </c>
      <c r="AC1340" s="250">
        <f>G1340*AG1340</f>
        <v>32</v>
      </c>
      <c r="AD1340" s="251" t="s">
        <v>38</v>
      </c>
      <c r="AE1340" s="252"/>
      <c r="AF1340" s="245" t="s">
        <v>2019</v>
      </c>
      <c r="AG1340" s="254">
        <v>3.2</v>
      </c>
      <c r="AJ1340" s="255" t="str">
        <f t="shared" si="379"/>
        <v>HL1933</v>
      </c>
    </row>
    <row r="1341" spans="1:36" ht="11.25" customHeight="1" thickBot="1" x14ac:dyDescent="0.25">
      <c r="A1341" s="1115">
        <v>1</v>
      </c>
      <c r="B1341" s="995"/>
      <c r="C1341" s="239" t="s">
        <v>50</v>
      </c>
      <c r="D1341" s="892" t="s">
        <v>2012</v>
      </c>
      <c r="E1341" s="256">
        <v>4</v>
      </c>
      <c r="F1341" s="240" t="s">
        <v>1997</v>
      </c>
      <c r="G1341" s="257">
        <v>10</v>
      </c>
      <c r="H1341" s="258">
        <v>28</v>
      </c>
      <c r="I1341" s="240" t="s">
        <v>1998</v>
      </c>
      <c r="J1341" s="489">
        <f>I1341/9.81</f>
        <v>55.759429153924565</v>
      </c>
      <c r="K1341" s="240" t="s">
        <v>128</v>
      </c>
      <c r="L1341" s="240"/>
      <c r="M1341" s="257"/>
      <c r="N1341" s="239"/>
      <c r="O1341" s="259"/>
      <c r="P1341" s="259"/>
      <c r="Q1341" s="259"/>
      <c r="R1341" s="239"/>
      <c r="S1341" s="257">
        <v>10</v>
      </c>
      <c r="T1341" s="240" t="s">
        <v>61</v>
      </c>
      <c r="U1341" s="239" t="s">
        <v>44</v>
      </c>
      <c r="V1341" s="239" t="s">
        <v>2020</v>
      </c>
      <c r="W1341" s="239"/>
      <c r="X1341" s="499"/>
      <c r="Y1341" s="415">
        <v>43705</v>
      </c>
      <c r="Z1341" s="417">
        <f>Y1341+366</f>
        <v>44071</v>
      </c>
      <c r="AA1341" s="239"/>
      <c r="AB1341" s="257">
        <v>1.5</v>
      </c>
      <c r="AC1341" s="260"/>
      <c r="AD1341" s="261"/>
      <c r="AE1341" s="262"/>
      <c r="AF1341" s="263"/>
      <c r="AG1341" s="263"/>
      <c r="AJ1341" s="255" t="str">
        <f t="shared" si="379"/>
        <v>HL1930-1933</v>
      </c>
    </row>
    <row r="1342" spans="1:36" s="156" customFormat="1" ht="11.25" customHeight="1" thickBot="1" x14ac:dyDescent="0.25">
      <c r="A1342" s="1129"/>
      <c r="B1342" s="998"/>
      <c r="C1342" s="151"/>
      <c r="D1342" s="905"/>
      <c r="E1342" s="198"/>
      <c r="F1342" s="149"/>
      <c r="G1342" s="150"/>
      <c r="H1342" s="148"/>
      <c r="I1342" s="151"/>
      <c r="J1342" s="509"/>
      <c r="K1342" s="149"/>
      <c r="L1342" s="149"/>
      <c r="M1342" s="150"/>
      <c r="N1342" s="151"/>
      <c r="O1342" s="152"/>
      <c r="P1342" s="152"/>
      <c r="Q1342" s="152"/>
      <c r="R1342" s="151"/>
      <c r="S1342" s="150"/>
      <c r="T1342" s="149"/>
      <c r="U1342" s="151"/>
      <c r="V1342" s="151"/>
      <c r="W1342" s="151"/>
      <c r="X1342" s="508"/>
      <c r="Y1342" s="429"/>
      <c r="Z1342" s="427" t="s">
        <v>38</v>
      </c>
      <c r="AA1342" s="151"/>
      <c r="AB1342" s="150"/>
      <c r="AC1342" s="153"/>
      <c r="AD1342" s="154"/>
      <c r="AE1342" s="155"/>
      <c r="AF1342" s="441"/>
      <c r="AG1342" s="441"/>
      <c r="AJ1342" s="255" t="str">
        <f t="shared" si="379"/>
        <v/>
      </c>
    </row>
    <row r="1343" spans="1:36" ht="11.25" customHeight="1" thickBot="1" x14ac:dyDescent="0.25">
      <c r="A1343" s="1115">
        <v>1</v>
      </c>
      <c r="B1343" s="995"/>
      <c r="C1343" s="238"/>
      <c r="D1343" s="904" t="s">
        <v>2021</v>
      </c>
      <c r="E1343" s="245">
        <v>1</v>
      </c>
      <c r="F1343" s="241" t="s">
        <v>1997</v>
      </c>
      <c r="G1343" s="246">
        <v>5</v>
      </c>
      <c r="H1343" s="245">
        <v>28</v>
      </c>
      <c r="I1343" s="241" t="s">
        <v>1998</v>
      </c>
      <c r="J1343" s="247">
        <f t="shared" ref="J1343:J1345" si="403">I1343/9.81</f>
        <v>55.759429153924565</v>
      </c>
      <c r="K1343" s="241" t="s">
        <v>1392</v>
      </c>
      <c r="L1343" s="241"/>
      <c r="M1343" s="246"/>
      <c r="N1343" s="238"/>
      <c r="O1343" s="248"/>
      <c r="P1343" s="248"/>
      <c r="Q1343" s="248"/>
      <c r="R1343" s="238"/>
      <c r="S1343" s="330">
        <v>5</v>
      </c>
      <c r="T1343" s="241" t="s">
        <v>61</v>
      </c>
      <c r="U1343" s="238" t="s">
        <v>44</v>
      </c>
      <c r="V1343" s="238" t="s">
        <v>2022</v>
      </c>
      <c r="W1343" s="238"/>
      <c r="X1343" s="500"/>
      <c r="Y1343" s="415">
        <v>43705</v>
      </c>
      <c r="Z1343" s="417">
        <f t="shared" ref="Z1343:Z1345" si="404">Y1343+366</f>
        <v>44071</v>
      </c>
      <c r="AA1343" s="238"/>
      <c r="AB1343" s="246">
        <v>1.5</v>
      </c>
      <c r="AC1343" s="250">
        <f t="shared" ref="AC1343:AC1345" si="405">G1343*AG1343</f>
        <v>16</v>
      </c>
      <c r="AD1343" s="251" t="s">
        <v>38</v>
      </c>
      <c r="AE1343" s="252"/>
      <c r="AF1343" s="245" t="s">
        <v>2023</v>
      </c>
      <c r="AG1343" s="254">
        <v>3.2</v>
      </c>
      <c r="AJ1343" s="255" t="str">
        <f t="shared" si="379"/>
        <v>HL1934</v>
      </c>
    </row>
    <row r="1344" spans="1:36" ht="11.25" customHeight="1" thickBot="1" x14ac:dyDescent="0.25">
      <c r="A1344" s="1115">
        <v>1</v>
      </c>
      <c r="B1344" s="995"/>
      <c r="C1344" s="238"/>
      <c r="D1344" s="904" t="s">
        <v>2021</v>
      </c>
      <c r="E1344" s="245">
        <v>1</v>
      </c>
      <c r="F1344" s="241" t="s">
        <v>1997</v>
      </c>
      <c r="G1344" s="246">
        <v>5</v>
      </c>
      <c r="H1344" s="245">
        <v>28</v>
      </c>
      <c r="I1344" s="241" t="s">
        <v>1998</v>
      </c>
      <c r="J1344" s="247">
        <f t="shared" si="403"/>
        <v>55.759429153924565</v>
      </c>
      <c r="K1344" s="241" t="s">
        <v>1392</v>
      </c>
      <c r="L1344" s="241"/>
      <c r="M1344" s="246"/>
      <c r="N1344" s="238"/>
      <c r="O1344" s="248"/>
      <c r="P1344" s="248"/>
      <c r="Q1344" s="248"/>
      <c r="R1344" s="238"/>
      <c r="S1344" s="330">
        <v>5</v>
      </c>
      <c r="T1344" s="241" t="s">
        <v>61</v>
      </c>
      <c r="U1344" s="238" t="s">
        <v>44</v>
      </c>
      <c r="V1344" s="238" t="s">
        <v>2024</v>
      </c>
      <c r="W1344" s="238"/>
      <c r="X1344" s="500"/>
      <c r="Y1344" s="415">
        <v>43705</v>
      </c>
      <c r="Z1344" s="417">
        <f t="shared" si="404"/>
        <v>44071</v>
      </c>
      <c r="AA1344" s="238"/>
      <c r="AB1344" s="246">
        <v>1.5</v>
      </c>
      <c r="AC1344" s="250">
        <f t="shared" si="405"/>
        <v>16</v>
      </c>
      <c r="AD1344" s="251" t="s">
        <v>38</v>
      </c>
      <c r="AE1344" s="252"/>
      <c r="AF1344" s="245" t="s">
        <v>2025</v>
      </c>
      <c r="AG1344" s="254">
        <v>3.2</v>
      </c>
      <c r="AJ1344" s="255" t="str">
        <f t="shared" si="379"/>
        <v>HL1935</v>
      </c>
    </row>
    <row r="1345" spans="1:36" ht="11.25" customHeight="1" thickBot="1" x14ac:dyDescent="0.25">
      <c r="A1345" s="1115">
        <v>1</v>
      </c>
      <c r="B1345" s="995"/>
      <c r="C1345" s="238"/>
      <c r="D1345" s="904" t="s">
        <v>2021</v>
      </c>
      <c r="E1345" s="245">
        <v>1</v>
      </c>
      <c r="F1345" s="241" t="s">
        <v>1997</v>
      </c>
      <c r="G1345" s="246">
        <v>5</v>
      </c>
      <c r="H1345" s="245">
        <v>28</v>
      </c>
      <c r="I1345" s="241" t="s">
        <v>1998</v>
      </c>
      <c r="J1345" s="247">
        <f t="shared" si="403"/>
        <v>55.759429153924565</v>
      </c>
      <c r="K1345" s="241" t="s">
        <v>1392</v>
      </c>
      <c r="L1345" s="241"/>
      <c r="M1345" s="246"/>
      <c r="N1345" s="238"/>
      <c r="O1345" s="248"/>
      <c r="P1345" s="248"/>
      <c r="Q1345" s="248"/>
      <c r="R1345" s="238"/>
      <c r="S1345" s="330">
        <v>5</v>
      </c>
      <c r="T1345" s="241" t="s">
        <v>61</v>
      </c>
      <c r="U1345" s="238" t="s">
        <v>44</v>
      </c>
      <c r="V1345" s="238" t="s">
        <v>2026</v>
      </c>
      <c r="W1345" s="238"/>
      <c r="X1345" s="500"/>
      <c r="Y1345" s="415">
        <v>43705</v>
      </c>
      <c r="Z1345" s="417">
        <f t="shared" si="404"/>
        <v>44071</v>
      </c>
      <c r="AA1345" s="238"/>
      <c r="AB1345" s="246">
        <v>1.5</v>
      </c>
      <c r="AC1345" s="250">
        <f t="shared" si="405"/>
        <v>16</v>
      </c>
      <c r="AD1345" s="251" t="s">
        <v>38</v>
      </c>
      <c r="AE1345" s="252"/>
      <c r="AF1345" s="245" t="s">
        <v>2027</v>
      </c>
      <c r="AG1345" s="254">
        <v>3.2</v>
      </c>
      <c r="AJ1345" s="255" t="str">
        <f t="shared" si="379"/>
        <v>HL1936</v>
      </c>
    </row>
    <row r="1346" spans="1:36" ht="11.25" customHeight="1" thickBot="1" x14ac:dyDescent="0.25">
      <c r="A1346" s="1115">
        <v>1</v>
      </c>
      <c r="B1346" s="995"/>
      <c r="C1346" s="238"/>
      <c r="D1346" s="904" t="s">
        <v>2021</v>
      </c>
      <c r="E1346" s="245">
        <v>1</v>
      </c>
      <c r="F1346" s="241" t="s">
        <v>1997</v>
      </c>
      <c r="G1346" s="246">
        <v>5</v>
      </c>
      <c r="H1346" s="245">
        <v>28</v>
      </c>
      <c r="I1346" s="241" t="s">
        <v>1998</v>
      </c>
      <c r="J1346" s="247">
        <f>I1346/9.81</f>
        <v>55.759429153924565</v>
      </c>
      <c r="K1346" s="241" t="s">
        <v>1392</v>
      </c>
      <c r="L1346" s="241"/>
      <c r="M1346" s="246"/>
      <c r="N1346" s="238"/>
      <c r="O1346" s="248"/>
      <c r="P1346" s="248"/>
      <c r="Q1346" s="248"/>
      <c r="R1346" s="238"/>
      <c r="S1346" s="330">
        <v>5</v>
      </c>
      <c r="T1346" s="241" t="s">
        <v>61</v>
      </c>
      <c r="U1346" s="238" t="s">
        <v>44</v>
      </c>
      <c r="V1346" s="238" t="s">
        <v>2028</v>
      </c>
      <c r="W1346" s="238"/>
      <c r="X1346" s="238" t="s">
        <v>1078</v>
      </c>
      <c r="Y1346" s="415">
        <v>43705</v>
      </c>
      <c r="Z1346" s="417">
        <f>Y1346+366</f>
        <v>44071</v>
      </c>
      <c r="AA1346" s="238"/>
      <c r="AB1346" s="246">
        <v>1.5</v>
      </c>
      <c r="AC1346" s="250">
        <f>G1346*AG1346</f>
        <v>16</v>
      </c>
      <c r="AD1346" s="251" t="s">
        <v>38</v>
      </c>
      <c r="AE1346" s="252"/>
      <c r="AF1346" s="245" t="s">
        <v>2029</v>
      </c>
      <c r="AG1346" s="254">
        <v>3.2</v>
      </c>
      <c r="AJ1346" s="255" t="str">
        <f t="shared" si="379"/>
        <v>HL1937</v>
      </c>
    </row>
    <row r="1347" spans="1:36" ht="11.25" customHeight="1" thickBot="1" x14ac:dyDescent="0.25">
      <c r="A1347" s="1115">
        <v>1</v>
      </c>
      <c r="B1347" s="995"/>
      <c r="C1347" s="239" t="s">
        <v>50</v>
      </c>
      <c r="D1347" s="892" t="s">
        <v>2021</v>
      </c>
      <c r="E1347" s="256">
        <v>4</v>
      </c>
      <c r="F1347" s="240" t="s">
        <v>1997</v>
      </c>
      <c r="G1347" s="257">
        <v>5</v>
      </c>
      <c r="H1347" s="258">
        <v>28</v>
      </c>
      <c r="I1347" s="240" t="s">
        <v>1998</v>
      </c>
      <c r="J1347" s="489">
        <f>I1347/9.81</f>
        <v>55.759429153924565</v>
      </c>
      <c r="K1347" s="240" t="s">
        <v>128</v>
      </c>
      <c r="L1347" s="240"/>
      <c r="M1347" s="257"/>
      <c r="N1347" s="239"/>
      <c r="O1347" s="259"/>
      <c r="P1347" s="259"/>
      <c r="Q1347" s="259"/>
      <c r="R1347" s="239"/>
      <c r="S1347" s="257">
        <v>5</v>
      </c>
      <c r="T1347" s="240" t="s">
        <v>61</v>
      </c>
      <c r="U1347" s="239" t="s">
        <v>44</v>
      </c>
      <c r="V1347" s="239" t="s">
        <v>2030</v>
      </c>
      <c r="W1347" s="239"/>
      <c r="X1347" s="197"/>
      <c r="Y1347" s="415">
        <v>43705</v>
      </c>
      <c r="Z1347" s="417">
        <f>Y1347+366</f>
        <v>44071</v>
      </c>
      <c r="AA1347" s="239"/>
      <c r="AB1347" s="257">
        <v>1.5</v>
      </c>
      <c r="AC1347" s="260"/>
      <c r="AD1347" s="261"/>
      <c r="AE1347" s="262"/>
      <c r="AF1347" s="263"/>
      <c r="AG1347" s="263"/>
      <c r="AJ1347" s="255" t="str">
        <f t="shared" si="379"/>
        <v>HL1934-1937</v>
      </c>
    </row>
    <row r="1348" spans="1:36" ht="11.25" customHeight="1" thickBot="1" x14ac:dyDescent="0.25">
      <c r="A1348" s="1115"/>
      <c r="B1348" s="995"/>
      <c r="C1348" s="238"/>
      <c r="D1348" s="945"/>
      <c r="E1348" s="324"/>
      <c r="F1348" s="241"/>
      <c r="G1348" s="246"/>
      <c r="H1348" s="245"/>
      <c r="I1348" s="241"/>
      <c r="J1348" s="247"/>
      <c r="K1348" s="241"/>
      <c r="L1348" s="241"/>
      <c r="M1348" s="246"/>
      <c r="N1348" s="238"/>
      <c r="O1348" s="248"/>
      <c r="P1348" s="248"/>
      <c r="Q1348" s="248"/>
      <c r="R1348" s="238"/>
      <c r="S1348" s="246"/>
      <c r="T1348" s="241"/>
      <c r="U1348" s="238"/>
      <c r="V1348" s="238"/>
      <c r="W1348" s="238"/>
      <c r="X1348" s="500"/>
      <c r="Y1348" s="415"/>
      <c r="Z1348" s="417"/>
      <c r="AA1348" s="238"/>
      <c r="AB1348" s="246"/>
      <c r="AC1348" s="250"/>
      <c r="AD1348" s="251"/>
      <c r="AE1348" s="252"/>
      <c r="AF1348" s="254"/>
      <c r="AG1348" s="254"/>
    </row>
    <row r="1349" spans="1:36" s="156" customFormat="1" ht="11.25" customHeight="1" thickBot="1" x14ac:dyDescent="0.25">
      <c r="A1349" s="1115">
        <v>1</v>
      </c>
      <c r="B1349" s="998"/>
      <c r="C1349" s="579" t="s">
        <v>50</v>
      </c>
      <c r="D1349" s="898" t="s">
        <v>771</v>
      </c>
      <c r="E1349" s="580">
        <v>1</v>
      </c>
      <c r="F1349" s="582" t="s">
        <v>186</v>
      </c>
      <c r="G1349" s="216"/>
      <c r="H1349" s="581">
        <v>26</v>
      </c>
      <c r="I1349" s="579" t="s">
        <v>2031</v>
      </c>
      <c r="J1349" s="583">
        <f t="shared" ref="J1349:J1351" si="406">I1349/9.81</f>
        <v>48.01223241590214</v>
      </c>
      <c r="K1349" s="582" t="s">
        <v>1758</v>
      </c>
      <c r="L1349" s="582"/>
      <c r="M1349" s="216"/>
      <c r="N1349" s="579"/>
      <c r="O1349" s="584"/>
      <c r="P1349" s="584"/>
      <c r="Q1349" s="584"/>
      <c r="R1349" s="579"/>
      <c r="S1349" s="597">
        <v>9.3000000000000007</v>
      </c>
      <c r="T1349" s="582" t="s">
        <v>43</v>
      </c>
      <c r="U1349" s="579" t="s">
        <v>44</v>
      </c>
      <c r="V1349" s="579" t="s">
        <v>2032</v>
      </c>
      <c r="W1349" s="1145" t="s">
        <v>1884</v>
      </c>
      <c r="X1349" s="896" t="s">
        <v>771</v>
      </c>
      <c r="Y1349" s="429" t="s">
        <v>47</v>
      </c>
      <c r="Z1349" s="427" t="e">
        <f t="shared" ref="Z1349:Z1351" si="407">Y1349+365</f>
        <v>#VALUE!</v>
      </c>
      <c r="AA1349" s="579"/>
      <c r="AB1349" s="216" t="s">
        <v>1979</v>
      </c>
      <c r="AC1349" s="585"/>
      <c r="AD1349" s="586"/>
      <c r="AE1349" s="587"/>
      <c r="AF1349" s="597"/>
      <c r="AG1349" s="597"/>
      <c r="AJ1349" s="156" t="str">
        <f t="shared" ref="AJ1349:AJ1351" si="408">CONCATENATE(U1349,AK1349,V1349)</f>
        <v>HL2709</v>
      </c>
    </row>
    <row r="1350" spans="1:36" s="156" customFormat="1" ht="11.25" customHeight="1" thickBot="1" x14ac:dyDescent="0.25">
      <c r="A1350" s="1115">
        <v>1</v>
      </c>
      <c r="B1350" s="998"/>
      <c r="C1350" s="579" t="s">
        <v>50</v>
      </c>
      <c r="D1350" s="898" t="s">
        <v>771</v>
      </c>
      <c r="E1350" s="580">
        <v>1</v>
      </c>
      <c r="F1350" s="582" t="s">
        <v>186</v>
      </c>
      <c r="G1350" s="216"/>
      <c r="H1350" s="581">
        <v>26</v>
      </c>
      <c r="I1350" s="579" t="s">
        <v>2031</v>
      </c>
      <c r="J1350" s="583">
        <f t="shared" si="406"/>
        <v>48.01223241590214</v>
      </c>
      <c r="K1350" s="582" t="s">
        <v>1758</v>
      </c>
      <c r="L1350" s="582"/>
      <c r="M1350" s="216"/>
      <c r="N1350" s="579"/>
      <c r="O1350" s="584"/>
      <c r="P1350" s="584"/>
      <c r="Q1350" s="584"/>
      <c r="R1350" s="579"/>
      <c r="S1350" s="597">
        <v>9.3000000000000007</v>
      </c>
      <c r="T1350" s="582" t="s">
        <v>43</v>
      </c>
      <c r="U1350" s="579" t="s">
        <v>44</v>
      </c>
      <c r="V1350" s="579" t="s">
        <v>2033</v>
      </c>
      <c r="W1350" s="1145" t="s">
        <v>1884</v>
      </c>
      <c r="X1350" s="896" t="s">
        <v>771</v>
      </c>
      <c r="Y1350" s="429" t="s">
        <v>47</v>
      </c>
      <c r="Z1350" s="427" t="e">
        <f t="shared" si="407"/>
        <v>#VALUE!</v>
      </c>
      <c r="AA1350" s="579"/>
      <c r="AB1350" s="216" t="s">
        <v>1979</v>
      </c>
      <c r="AC1350" s="585"/>
      <c r="AD1350" s="586"/>
      <c r="AE1350" s="587"/>
      <c r="AF1350" s="597"/>
      <c r="AG1350" s="597"/>
      <c r="AJ1350" s="156" t="str">
        <f t="shared" si="408"/>
        <v>HL2710</v>
      </c>
    </row>
    <row r="1351" spans="1:36" s="156" customFormat="1" ht="11.25" customHeight="1" thickBot="1" x14ac:dyDescent="0.25">
      <c r="A1351" s="1115">
        <v>1</v>
      </c>
      <c r="B1351" s="998"/>
      <c r="C1351" s="579" t="s">
        <v>50</v>
      </c>
      <c r="D1351" s="898" t="s">
        <v>771</v>
      </c>
      <c r="E1351" s="580">
        <v>2</v>
      </c>
      <c r="F1351" s="582" t="s">
        <v>186</v>
      </c>
      <c r="G1351" s="216"/>
      <c r="H1351" s="581">
        <v>26</v>
      </c>
      <c r="I1351" s="579" t="s">
        <v>2031</v>
      </c>
      <c r="J1351" s="583">
        <f t="shared" si="406"/>
        <v>48.01223241590214</v>
      </c>
      <c r="K1351" s="582" t="s">
        <v>1758</v>
      </c>
      <c r="L1351" s="582"/>
      <c r="M1351" s="216"/>
      <c r="N1351" s="579"/>
      <c r="O1351" s="584"/>
      <c r="P1351" s="584"/>
      <c r="Q1351" s="584"/>
      <c r="R1351" s="579"/>
      <c r="S1351" s="597">
        <v>9.3000000000000007</v>
      </c>
      <c r="T1351" s="582" t="s">
        <v>43</v>
      </c>
      <c r="U1351" s="579" t="s">
        <v>44</v>
      </c>
      <c r="V1351" s="579" t="s">
        <v>2034</v>
      </c>
      <c r="W1351" s="1145" t="s">
        <v>1884</v>
      </c>
      <c r="X1351" s="896" t="s">
        <v>771</v>
      </c>
      <c r="Y1351" s="429" t="s">
        <v>47</v>
      </c>
      <c r="Z1351" s="427" t="e">
        <f t="shared" si="407"/>
        <v>#VALUE!</v>
      </c>
      <c r="AA1351" s="579"/>
      <c r="AB1351" s="216" t="s">
        <v>1979</v>
      </c>
      <c r="AC1351" s="585"/>
      <c r="AD1351" s="586"/>
      <c r="AE1351" s="587"/>
      <c r="AF1351" s="597"/>
      <c r="AG1351" s="597"/>
      <c r="AJ1351" s="156" t="str">
        <f t="shared" si="408"/>
        <v>HL2709/2710</v>
      </c>
    </row>
    <row r="1352" spans="1:36" ht="11.25" customHeight="1" thickBot="1" x14ac:dyDescent="0.25">
      <c r="A1352" s="1115"/>
      <c r="B1352" s="995"/>
      <c r="C1352" s="238"/>
      <c r="D1352" s="945"/>
      <c r="E1352" s="324"/>
      <c r="F1352" s="241"/>
      <c r="G1352" s="246"/>
      <c r="H1352" s="245"/>
      <c r="I1352" s="241"/>
      <c r="J1352" s="247"/>
      <c r="K1352" s="241"/>
      <c r="L1352" s="241"/>
      <c r="M1352" s="246"/>
      <c r="N1352" s="238"/>
      <c r="O1352" s="248"/>
      <c r="P1352" s="248"/>
      <c r="Q1352" s="248"/>
      <c r="R1352" s="238"/>
      <c r="S1352" s="246"/>
      <c r="T1352" s="241"/>
      <c r="U1352" s="238"/>
      <c r="V1352" s="238"/>
      <c r="W1352" s="238"/>
      <c r="X1352" s="500"/>
      <c r="Y1352" s="415"/>
      <c r="Z1352" s="417"/>
      <c r="AA1352" s="238"/>
      <c r="AB1352" s="246"/>
      <c r="AC1352" s="250"/>
      <c r="AD1352" s="251"/>
      <c r="AE1352" s="252"/>
      <c r="AF1352" s="254"/>
      <c r="AG1352" s="254"/>
    </row>
    <row r="1353" spans="1:36" s="156" customFormat="1" ht="11.25" customHeight="1" thickBot="1" x14ac:dyDescent="0.25">
      <c r="A1353" s="1115">
        <v>1</v>
      </c>
      <c r="B1353" s="998"/>
      <c r="C1353" s="579" t="s">
        <v>50</v>
      </c>
      <c r="D1353" s="898" t="s">
        <v>765</v>
      </c>
      <c r="E1353" s="580">
        <v>1</v>
      </c>
      <c r="F1353" s="582" t="s">
        <v>186</v>
      </c>
      <c r="G1353" s="216"/>
      <c r="H1353" s="581">
        <v>26</v>
      </c>
      <c r="I1353" s="579" t="s">
        <v>2031</v>
      </c>
      <c r="J1353" s="583">
        <f t="shared" ref="J1353:J1355" si="409">I1353/9.81</f>
        <v>48.01223241590214</v>
      </c>
      <c r="K1353" s="582" t="s">
        <v>1758</v>
      </c>
      <c r="L1353" s="582"/>
      <c r="M1353" s="216"/>
      <c r="N1353" s="579"/>
      <c r="O1353" s="584"/>
      <c r="P1353" s="584"/>
      <c r="Q1353" s="584"/>
      <c r="R1353" s="579"/>
      <c r="S1353" s="597">
        <v>9.3000000000000007</v>
      </c>
      <c r="T1353" s="582" t="s">
        <v>43</v>
      </c>
      <c r="U1353" s="579" t="s">
        <v>44</v>
      </c>
      <c r="V1353" s="579" t="s">
        <v>2035</v>
      </c>
      <c r="W1353" s="1145" t="s">
        <v>1884</v>
      </c>
      <c r="X1353" s="896" t="s">
        <v>765</v>
      </c>
      <c r="Y1353" s="429" t="s">
        <v>47</v>
      </c>
      <c r="Z1353" s="427" t="e">
        <f t="shared" ref="Z1353:Z1355" si="410">Y1353+365</f>
        <v>#VALUE!</v>
      </c>
      <c r="AA1353" s="579"/>
      <c r="AB1353" s="216" t="s">
        <v>1979</v>
      </c>
      <c r="AC1353" s="585"/>
      <c r="AD1353" s="586"/>
      <c r="AE1353" s="587"/>
      <c r="AF1353" s="597"/>
      <c r="AG1353" s="597"/>
      <c r="AJ1353" s="156" t="str">
        <f t="shared" ref="AJ1353:AJ1355" si="411">CONCATENATE(U1353,AK1353,V1353)</f>
        <v>HL2697</v>
      </c>
    </row>
    <row r="1354" spans="1:36" s="156" customFormat="1" ht="11.25" customHeight="1" thickBot="1" x14ac:dyDescent="0.25">
      <c r="A1354" s="1115">
        <v>1</v>
      </c>
      <c r="B1354" s="998"/>
      <c r="C1354" s="579" t="s">
        <v>50</v>
      </c>
      <c r="D1354" s="898" t="s">
        <v>765</v>
      </c>
      <c r="E1354" s="580">
        <v>1</v>
      </c>
      <c r="F1354" s="582" t="s">
        <v>186</v>
      </c>
      <c r="G1354" s="216"/>
      <c r="H1354" s="581">
        <v>26</v>
      </c>
      <c r="I1354" s="579" t="s">
        <v>2031</v>
      </c>
      <c r="J1354" s="583">
        <f t="shared" si="409"/>
        <v>48.01223241590214</v>
      </c>
      <c r="K1354" s="582" t="s">
        <v>1758</v>
      </c>
      <c r="L1354" s="582"/>
      <c r="M1354" s="216"/>
      <c r="N1354" s="579"/>
      <c r="O1354" s="584"/>
      <c r="P1354" s="584"/>
      <c r="Q1354" s="584"/>
      <c r="R1354" s="579"/>
      <c r="S1354" s="597">
        <v>9.3000000000000007</v>
      </c>
      <c r="T1354" s="582" t="s">
        <v>43</v>
      </c>
      <c r="U1354" s="579" t="s">
        <v>44</v>
      </c>
      <c r="V1354" s="579" t="s">
        <v>2036</v>
      </c>
      <c r="W1354" s="1145" t="s">
        <v>1884</v>
      </c>
      <c r="X1354" s="896" t="s">
        <v>765</v>
      </c>
      <c r="Y1354" s="429" t="s">
        <v>47</v>
      </c>
      <c r="Z1354" s="427" t="e">
        <f t="shared" si="410"/>
        <v>#VALUE!</v>
      </c>
      <c r="AA1354" s="579"/>
      <c r="AB1354" s="216" t="s">
        <v>1979</v>
      </c>
      <c r="AC1354" s="585"/>
      <c r="AD1354" s="586"/>
      <c r="AE1354" s="587"/>
      <c r="AF1354" s="597"/>
      <c r="AG1354" s="597"/>
      <c r="AJ1354" s="156" t="str">
        <f t="shared" si="411"/>
        <v>HL2698</v>
      </c>
    </row>
    <row r="1355" spans="1:36" s="156" customFormat="1" ht="11.25" customHeight="1" thickBot="1" x14ac:dyDescent="0.25">
      <c r="A1355" s="1115">
        <v>1</v>
      </c>
      <c r="B1355" s="998"/>
      <c r="C1355" s="579" t="s">
        <v>50</v>
      </c>
      <c r="D1355" s="898" t="s">
        <v>765</v>
      </c>
      <c r="E1355" s="580">
        <v>2</v>
      </c>
      <c r="F1355" s="582" t="s">
        <v>186</v>
      </c>
      <c r="G1355" s="216"/>
      <c r="H1355" s="581">
        <v>26</v>
      </c>
      <c r="I1355" s="579" t="s">
        <v>2031</v>
      </c>
      <c r="J1355" s="583">
        <f t="shared" si="409"/>
        <v>48.01223241590214</v>
      </c>
      <c r="K1355" s="582" t="s">
        <v>1758</v>
      </c>
      <c r="L1355" s="582"/>
      <c r="M1355" s="216"/>
      <c r="N1355" s="579"/>
      <c r="O1355" s="584"/>
      <c r="P1355" s="584"/>
      <c r="Q1355" s="584"/>
      <c r="R1355" s="579"/>
      <c r="S1355" s="597">
        <v>9.3000000000000007</v>
      </c>
      <c r="T1355" s="582" t="s">
        <v>43</v>
      </c>
      <c r="U1355" s="579" t="s">
        <v>44</v>
      </c>
      <c r="V1355" s="579" t="s">
        <v>2037</v>
      </c>
      <c r="W1355" s="1145" t="s">
        <v>1884</v>
      </c>
      <c r="X1355" s="896" t="s">
        <v>765</v>
      </c>
      <c r="Y1355" s="429" t="s">
        <v>47</v>
      </c>
      <c r="Z1355" s="427" t="e">
        <f t="shared" si="410"/>
        <v>#VALUE!</v>
      </c>
      <c r="AA1355" s="579"/>
      <c r="AB1355" s="216" t="s">
        <v>1979</v>
      </c>
      <c r="AC1355" s="585"/>
      <c r="AD1355" s="586"/>
      <c r="AE1355" s="587"/>
      <c r="AF1355" s="597"/>
      <c r="AG1355" s="597"/>
      <c r="AJ1355" s="156" t="str">
        <f t="shared" si="411"/>
        <v>HL2697/2698</v>
      </c>
    </row>
    <row r="1356" spans="1:36" s="156" customFormat="1" ht="11.25" customHeight="1" thickBot="1" x14ac:dyDescent="0.25">
      <c r="A1356" s="1115"/>
      <c r="B1356" s="998"/>
      <c r="C1356" s="151"/>
      <c r="D1356" s="1168"/>
      <c r="E1356" s="198"/>
      <c r="F1356" s="149"/>
      <c r="G1356" s="150"/>
      <c r="H1356" s="148"/>
      <c r="I1356" s="151"/>
      <c r="J1356" s="440"/>
      <c r="K1356" s="149"/>
      <c r="L1356" s="149"/>
      <c r="M1356" s="150"/>
      <c r="N1356" s="151"/>
      <c r="O1356" s="152"/>
      <c r="P1356" s="152"/>
      <c r="Q1356" s="152"/>
      <c r="R1356" s="151"/>
      <c r="S1356" s="441"/>
      <c r="T1356" s="149"/>
      <c r="U1356" s="151"/>
      <c r="V1356" s="151"/>
      <c r="W1356" s="151"/>
      <c r="X1356" s="1169"/>
      <c r="Y1356" s="429"/>
      <c r="Z1356" s="427"/>
      <c r="AA1356" s="151"/>
      <c r="AB1356" s="150"/>
      <c r="AC1356" s="153"/>
      <c r="AD1356" s="154"/>
      <c r="AE1356" s="155"/>
      <c r="AF1356" s="441"/>
      <c r="AG1356" s="441"/>
    </row>
    <row r="1357" spans="1:36" ht="11.25" customHeight="1" thickBot="1" x14ac:dyDescent="0.25">
      <c r="A1357" s="1115"/>
      <c r="B1357" s="995"/>
      <c r="C1357" s="238"/>
      <c r="D1357" s="945"/>
      <c r="E1357" s="324"/>
      <c r="F1357" s="241"/>
      <c r="G1357" s="246"/>
      <c r="H1357" s="245"/>
      <c r="I1357" s="241"/>
      <c r="J1357" s="247"/>
      <c r="K1357" s="241"/>
      <c r="L1357" s="241"/>
      <c r="M1357" s="246"/>
      <c r="N1357" s="238"/>
      <c r="O1357" s="248"/>
      <c r="P1357" s="248"/>
      <c r="Q1357" s="248"/>
      <c r="R1357" s="238"/>
      <c r="S1357" s="246"/>
      <c r="T1357" s="241"/>
      <c r="U1357" s="238"/>
      <c r="V1357" s="238"/>
      <c r="W1357" s="238"/>
      <c r="X1357" s="500"/>
      <c r="Y1357" s="415"/>
      <c r="Z1357" s="417"/>
      <c r="AA1357" s="238"/>
      <c r="AB1357" s="246"/>
      <c r="AC1357" s="250"/>
      <c r="AD1357" s="251"/>
      <c r="AE1357" s="252"/>
      <c r="AF1357" s="254"/>
      <c r="AG1357" s="254"/>
    </row>
    <row r="1358" spans="1:36" s="156" customFormat="1" ht="11.25" customHeight="1" thickBot="1" x14ac:dyDescent="0.25">
      <c r="A1358" s="1115">
        <v>1</v>
      </c>
      <c r="B1358" s="998"/>
      <c r="C1358" s="579" t="s">
        <v>50</v>
      </c>
      <c r="D1358" s="898" t="s">
        <v>2038</v>
      </c>
      <c r="E1358" s="580">
        <v>1</v>
      </c>
      <c r="F1358" s="582" t="s">
        <v>186</v>
      </c>
      <c r="G1358" s="216"/>
      <c r="H1358" s="581">
        <v>18</v>
      </c>
      <c r="I1358" s="579" t="s">
        <v>2039</v>
      </c>
      <c r="J1358" s="583">
        <f t="shared" ref="J1358:J1382" si="412">I1358/9.81</f>
        <v>23.139653414882773</v>
      </c>
      <c r="K1358" s="582" t="s">
        <v>1758</v>
      </c>
      <c r="L1358" s="582"/>
      <c r="M1358" s="216"/>
      <c r="N1358" s="579"/>
      <c r="O1358" s="584"/>
      <c r="P1358" s="584"/>
      <c r="Q1358" s="584"/>
      <c r="R1358" s="579"/>
      <c r="S1358" s="216">
        <v>6.7</v>
      </c>
      <c r="T1358" s="582" t="s">
        <v>43</v>
      </c>
      <c r="U1358" s="579" t="s">
        <v>44</v>
      </c>
      <c r="V1358" s="579" t="s">
        <v>2040</v>
      </c>
      <c r="W1358" s="1145" t="s">
        <v>1760</v>
      </c>
      <c r="X1358" s="896" t="s">
        <v>2038</v>
      </c>
      <c r="Y1358" s="429" t="s">
        <v>47</v>
      </c>
      <c r="Z1358" s="427" t="e">
        <f t="shared" ref="Z1358:Z1382" si="413">Y1358+365</f>
        <v>#VALUE!</v>
      </c>
      <c r="AA1358" s="579"/>
      <c r="AB1358" s="216" t="s">
        <v>1761</v>
      </c>
      <c r="AC1358" s="585"/>
      <c r="AD1358" s="586"/>
      <c r="AE1358" s="587"/>
      <c r="AF1358" s="597"/>
      <c r="AG1358" s="597"/>
      <c r="AJ1358" s="156" t="str">
        <f t="shared" ref="AJ1358:AJ1382" si="414">CONCATENATE(U1358,AK1358,V1358)</f>
        <v>HL2557</v>
      </c>
    </row>
    <row r="1359" spans="1:36" s="156" customFormat="1" ht="11.25" customHeight="1" thickBot="1" x14ac:dyDescent="0.25">
      <c r="A1359" s="1115">
        <v>1</v>
      </c>
      <c r="B1359" s="998"/>
      <c r="C1359" s="579" t="s">
        <v>50</v>
      </c>
      <c r="D1359" s="898" t="s">
        <v>2038</v>
      </c>
      <c r="E1359" s="580">
        <v>1</v>
      </c>
      <c r="F1359" s="582" t="s">
        <v>186</v>
      </c>
      <c r="G1359" s="216"/>
      <c r="H1359" s="581">
        <v>18</v>
      </c>
      <c r="I1359" s="579" t="s">
        <v>2039</v>
      </c>
      <c r="J1359" s="583">
        <f t="shared" si="412"/>
        <v>23.139653414882773</v>
      </c>
      <c r="K1359" s="582" t="s">
        <v>1758</v>
      </c>
      <c r="L1359" s="582"/>
      <c r="M1359" s="216"/>
      <c r="N1359" s="579"/>
      <c r="O1359" s="584"/>
      <c r="P1359" s="584"/>
      <c r="Q1359" s="584"/>
      <c r="R1359" s="579"/>
      <c r="S1359" s="216">
        <v>6.7</v>
      </c>
      <c r="T1359" s="582" t="s">
        <v>43</v>
      </c>
      <c r="U1359" s="579" t="s">
        <v>44</v>
      </c>
      <c r="V1359" s="579" t="s">
        <v>2041</v>
      </c>
      <c r="W1359" s="1145" t="s">
        <v>1760</v>
      </c>
      <c r="X1359" s="896" t="s">
        <v>2038</v>
      </c>
      <c r="Y1359" s="429" t="s">
        <v>47</v>
      </c>
      <c r="Z1359" s="427" t="e">
        <f t="shared" si="413"/>
        <v>#VALUE!</v>
      </c>
      <c r="AA1359" s="579"/>
      <c r="AB1359" s="216" t="s">
        <v>1761</v>
      </c>
      <c r="AC1359" s="585"/>
      <c r="AD1359" s="586"/>
      <c r="AE1359" s="587"/>
      <c r="AF1359" s="597"/>
      <c r="AG1359" s="597"/>
      <c r="AJ1359" s="156" t="str">
        <f t="shared" si="414"/>
        <v>HL2558</v>
      </c>
    </row>
    <row r="1360" spans="1:36" s="156" customFormat="1" ht="11.25" customHeight="1" thickBot="1" x14ac:dyDescent="0.25">
      <c r="A1360" s="1115">
        <v>1</v>
      </c>
      <c r="B1360" s="998"/>
      <c r="C1360" s="579" t="s">
        <v>50</v>
      </c>
      <c r="D1360" s="898" t="s">
        <v>2038</v>
      </c>
      <c r="E1360" s="580">
        <v>1</v>
      </c>
      <c r="F1360" s="582" t="s">
        <v>186</v>
      </c>
      <c r="G1360" s="216"/>
      <c r="H1360" s="581">
        <v>18</v>
      </c>
      <c r="I1360" s="579" t="s">
        <v>2039</v>
      </c>
      <c r="J1360" s="583">
        <f t="shared" si="412"/>
        <v>23.139653414882773</v>
      </c>
      <c r="K1360" s="582" t="s">
        <v>1758</v>
      </c>
      <c r="L1360" s="582"/>
      <c r="M1360" s="216"/>
      <c r="N1360" s="579"/>
      <c r="O1360" s="584"/>
      <c r="P1360" s="584"/>
      <c r="Q1360" s="584"/>
      <c r="R1360" s="579"/>
      <c r="S1360" s="216">
        <v>6.7</v>
      </c>
      <c r="T1360" s="582" t="s">
        <v>43</v>
      </c>
      <c r="U1360" s="579" t="s">
        <v>44</v>
      </c>
      <c r="V1360" s="579" t="s">
        <v>2042</v>
      </c>
      <c r="W1360" s="1145" t="s">
        <v>1760</v>
      </c>
      <c r="X1360" s="896" t="s">
        <v>2038</v>
      </c>
      <c r="Y1360" s="429" t="s">
        <v>47</v>
      </c>
      <c r="Z1360" s="427" t="e">
        <f t="shared" si="413"/>
        <v>#VALUE!</v>
      </c>
      <c r="AA1360" s="579"/>
      <c r="AB1360" s="216" t="s">
        <v>1761</v>
      </c>
      <c r="AC1360" s="585"/>
      <c r="AD1360" s="586"/>
      <c r="AE1360" s="587"/>
      <c r="AF1360" s="597"/>
      <c r="AG1360" s="597"/>
      <c r="AJ1360" s="156" t="str">
        <f t="shared" si="414"/>
        <v>HL2559</v>
      </c>
    </row>
    <row r="1361" spans="1:36" s="156" customFormat="1" ht="11.25" customHeight="1" thickBot="1" x14ac:dyDescent="0.25">
      <c r="A1361" s="1115">
        <v>1</v>
      </c>
      <c r="B1361" s="998"/>
      <c r="C1361" s="579" t="s">
        <v>50</v>
      </c>
      <c r="D1361" s="898" t="s">
        <v>2038</v>
      </c>
      <c r="E1361" s="580">
        <v>1</v>
      </c>
      <c r="F1361" s="582" t="s">
        <v>186</v>
      </c>
      <c r="G1361" s="216"/>
      <c r="H1361" s="581">
        <v>18</v>
      </c>
      <c r="I1361" s="579" t="s">
        <v>2039</v>
      </c>
      <c r="J1361" s="583">
        <f t="shared" si="412"/>
        <v>23.139653414882773</v>
      </c>
      <c r="K1361" s="582" t="s">
        <v>1758</v>
      </c>
      <c r="L1361" s="582"/>
      <c r="M1361" s="216"/>
      <c r="N1361" s="579"/>
      <c r="O1361" s="584"/>
      <c r="P1361" s="584"/>
      <c r="Q1361" s="584"/>
      <c r="R1361" s="579"/>
      <c r="S1361" s="216">
        <v>6.7</v>
      </c>
      <c r="T1361" s="582" t="s">
        <v>43</v>
      </c>
      <c r="U1361" s="579" t="s">
        <v>44</v>
      </c>
      <c r="V1361" s="579" t="s">
        <v>2043</v>
      </c>
      <c r="W1361" s="1145" t="s">
        <v>1760</v>
      </c>
      <c r="X1361" s="896" t="s">
        <v>2038</v>
      </c>
      <c r="Y1361" s="429" t="s">
        <v>47</v>
      </c>
      <c r="Z1361" s="427" t="e">
        <f t="shared" si="413"/>
        <v>#VALUE!</v>
      </c>
      <c r="AA1361" s="579"/>
      <c r="AB1361" s="216" t="s">
        <v>1761</v>
      </c>
      <c r="AC1361" s="585"/>
      <c r="AD1361" s="586"/>
      <c r="AE1361" s="587"/>
      <c r="AF1361" s="597"/>
      <c r="AG1361" s="597"/>
      <c r="AJ1361" s="156" t="str">
        <f t="shared" si="414"/>
        <v>HL2560</v>
      </c>
    </row>
    <row r="1362" spans="1:36" s="156" customFormat="1" ht="11.25" customHeight="1" thickBot="1" x14ac:dyDescent="0.25">
      <c r="A1362" s="1115">
        <v>1</v>
      </c>
      <c r="B1362" s="998"/>
      <c r="C1362" s="579" t="s">
        <v>50</v>
      </c>
      <c r="D1362" s="898" t="s">
        <v>2038</v>
      </c>
      <c r="E1362" s="580">
        <v>1</v>
      </c>
      <c r="F1362" s="582" t="s">
        <v>186</v>
      </c>
      <c r="G1362" s="216"/>
      <c r="H1362" s="581">
        <v>18</v>
      </c>
      <c r="I1362" s="579" t="s">
        <v>2039</v>
      </c>
      <c r="J1362" s="583">
        <f t="shared" si="412"/>
        <v>23.139653414882773</v>
      </c>
      <c r="K1362" s="582" t="s">
        <v>1758</v>
      </c>
      <c r="L1362" s="582"/>
      <c r="M1362" s="216"/>
      <c r="N1362" s="579"/>
      <c r="O1362" s="584"/>
      <c r="P1362" s="584"/>
      <c r="Q1362" s="584"/>
      <c r="R1362" s="579"/>
      <c r="S1362" s="216">
        <v>6.7</v>
      </c>
      <c r="T1362" s="582" t="s">
        <v>43</v>
      </c>
      <c r="U1362" s="579" t="s">
        <v>44</v>
      </c>
      <c r="V1362" s="579" t="s">
        <v>2044</v>
      </c>
      <c r="W1362" s="1145" t="s">
        <v>1760</v>
      </c>
      <c r="X1362" s="896" t="s">
        <v>2038</v>
      </c>
      <c r="Y1362" s="429" t="s">
        <v>47</v>
      </c>
      <c r="Z1362" s="427" t="e">
        <f t="shared" si="413"/>
        <v>#VALUE!</v>
      </c>
      <c r="AA1362" s="579"/>
      <c r="AB1362" s="216" t="s">
        <v>1761</v>
      </c>
      <c r="AC1362" s="585"/>
      <c r="AD1362" s="586"/>
      <c r="AE1362" s="587"/>
      <c r="AF1362" s="597"/>
      <c r="AG1362" s="597"/>
      <c r="AJ1362" s="156" t="str">
        <f t="shared" si="414"/>
        <v>HL2561</v>
      </c>
    </row>
    <row r="1363" spans="1:36" s="156" customFormat="1" ht="11.25" customHeight="1" thickBot="1" x14ac:dyDescent="0.25">
      <c r="A1363" s="1115">
        <v>1</v>
      </c>
      <c r="B1363" s="998"/>
      <c r="C1363" s="579" t="s">
        <v>50</v>
      </c>
      <c r="D1363" s="898" t="s">
        <v>2038</v>
      </c>
      <c r="E1363" s="580">
        <v>1</v>
      </c>
      <c r="F1363" s="582" t="s">
        <v>186</v>
      </c>
      <c r="G1363" s="216"/>
      <c r="H1363" s="581">
        <v>18</v>
      </c>
      <c r="I1363" s="579" t="s">
        <v>2039</v>
      </c>
      <c r="J1363" s="583">
        <f t="shared" si="412"/>
        <v>23.139653414882773</v>
      </c>
      <c r="K1363" s="582" t="s">
        <v>1758</v>
      </c>
      <c r="L1363" s="582"/>
      <c r="M1363" s="216"/>
      <c r="N1363" s="579"/>
      <c r="O1363" s="584"/>
      <c r="P1363" s="584"/>
      <c r="Q1363" s="584"/>
      <c r="R1363" s="579"/>
      <c r="S1363" s="216">
        <v>6.7</v>
      </c>
      <c r="T1363" s="582" t="s">
        <v>43</v>
      </c>
      <c r="U1363" s="579" t="s">
        <v>44</v>
      </c>
      <c r="V1363" s="579" t="s">
        <v>2045</v>
      </c>
      <c r="W1363" s="1145" t="s">
        <v>1760</v>
      </c>
      <c r="X1363" s="896" t="s">
        <v>2038</v>
      </c>
      <c r="Y1363" s="429" t="s">
        <v>47</v>
      </c>
      <c r="Z1363" s="427" t="e">
        <f t="shared" si="413"/>
        <v>#VALUE!</v>
      </c>
      <c r="AA1363" s="579"/>
      <c r="AB1363" s="216" t="s">
        <v>1761</v>
      </c>
      <c r="AC1363" s="585"/>
      <c r="AD1363" s="586"/>
      <c r="AE1363" s="587"/>
      <c r="AF1363" s="597"/>
      <c r="AG1363" s="597"/>
      <c r="AJ1363" s="156" t="str">
        <f t="shared" si="414"/>
        <v>HL2562</v>
      </c>
    </row>
    <row r="1364" spans="1:36" s="156" customFormat="1" ht="11.25" customHeight="1" thickBot="1" x14ac:dyDescent="0.25">
      <c r="A1364" s="1115">
        <v>1</v>
      </c>
      <c r="B1364" s="998"/>
      <c r="C1364" s="579" t="s">
        <v>50</v>
      </c>
      <c r="D1364" s="898" t="s">
        <v>2038</v>
      </c>
      <c r="E1364" s="580">
        <v>1</v>
      </c>
      <c r="F1364" s="582" t="s">
        <v>186</v>
      </c>
      <c r="G1364" s="216"/>
      <c r="H1364" s="581">
        <v>18</v>
      </c>
      <c r="I1364" s="579" t="s">
        <v>2039</v>
      </c>
      <c r="J1364" s="583">
        <f t="shared" si="412"/>
        <v>23.139653414882773</v>
      </c>
      <c r="K1364" s="582" t="s">
        <v>1758</v>
      </c>
      <c r="L1364" s="582"/>
      <c r="M1364" s="216"/>
      <c r="N1364" s="579"/>
      <c r="O1364" s="584"/>
      <c r="P1364" s="584"/>
      <c r="Q1364" s="584"/>
      <c r="R1364" s="579"/>
      <c r="S1364" s="216">
        <v>6.7</v>
      </c>
      <c r="T1364" s="582" t="s">
        <v>43</v>
      </c>
      <c r="U1364" s="579" t="s">
        <v>44</v>
      </c>
      <c r="V1364" s="579" t="s">
        <v>2046</v>
      </c>
      <c r="W1364" s="1145" t="s">
        <v>1760</v>
      </c>
      <c r="X1364" s="896" t="s">
        <v>2038</v>
      </c>
      <c r="Y1364" s="429" t="s">
        <v>47</v>
      </c>
      <c r="Z1364" s="427" t="e">
        <f t="shared" si="413"/>
        <v>#VALUE!</v>
      </c>
      <c r="AA1364" s="579"/>
      <c r="AB1364" s="216" t="s">
        <v>1761</v>
      </c>
      <c r="AC1364" s="585"/>
      <c r="AD1364" s="586"/>
      <c r="AE1364" s="587"/>
      <c r="AF1364" s="597"/>
      <c r="AG1364" s="597"/>
      <c r="AJ1364" s="156" t="str">
        <f t="shared" si="414"/>
        <v>HL2563</v>
      </c>
    </row>
    <row r="1365" spans="1:36" s="156" customFormat="1" ht="11.25" customHeight="1" thickBot="1" x14ac:dyDescent="0.25">
      <c r="A1365" s="1115">
        <v>1</v>
      </c>
      <c r="B1365" s="998"/>
      <c r="C1365" s="579" t="s">
        <v>50</v>
      </c>
      <c r="D1365" s="898" t="s">
        <v>2038</v>
      </c>
      <c r="E1365" s="580">
        <v>1</v>
      </c>
      <c r="F1365" s="582" t="s">
        <v>186</v>
      </c>
      <c r="G1365" s="216"/>
      <c r="H1365" s="581">
        <v>18</v>
      </c>
      <c r="I1365" s="579" t="s">
        <v>2039</v>
      </c>
      <c r="J1365" s="583">
        <f t="shared" si="412"/>
        <v>23.139653414882773</v>
      </c>
      <c r="K1365" s="582" t="s">
        <v>1758</v>
      </c>
      <c r="L1365" s="582"/>
      <c r="M1365" s="216"/>
      <c r="N1365" s="579"/>
      <c r="O1365" s="584"/>
      <c r="P1365" s="584"/>
      <c r="Q1365" s="584"/>
      <c r="R1365" s="579"/>
      <c r="S1365" s="216">
        <v>6.7</v>
      </c>
      <c r="T1365" s="582" t="s">
        <v>43</v>
      </c>
      <c r="U1365" s="579" t="s">
        <v>44</v>
      </c>
      <c r="V1365" s="579" t="s">
        <v>2047</v>
      </c>
      <c r="W1365" s="1145" t="s">
        <v>1760</v>
      </c>
      <c r="X1365" s="896" t="s">
        <v>2038</v>
      </c>
      <c r="Y1365" s="429" t="s">
        <v>47</v>
      </c>
      <c r="Z1365" s="427" t="e">
        <f t="shared" si="413"/>
        <v>#VALUE!</v>
      </c>
      <c r="AA1365" s="579"/>
      <c r="AB1365" s="216" t="s">
        <v>1761</v>
      </c>
      <c r="AC1365" s="585"/>
      <c r="AD1365" s="586"/>
      <c r="AE1365" s="587"/>
      <c r="AF1365" s="597"/>
      <c r="AG1365" s="597"/>
      <c r="AJ1365" s="156" t="str">
        <f t="shared" si="414"/>
        <v>HL2564</v>
      </c>
    </row>
    <row r="1366" spans="1:36" s="156" customFormat="1" ht="11.25" customHeight="1" thickBot="1" x14ac:dyDescent="0.25">
      <c r="A1366" s="1115">
        <v>1</v>
      </c>
      <c r="B1366" s="998"/>
      <c r="C1366" s="579" t="s">
        <v>50</v>
      </c>
      <c r="D1366" s="898" t="s">
        <v>2038</v>
      </c>
      <c r="E1366" s="580">
        <v>1</v>
      </c>
      <c r="F1366" s="582" t="s">
        <v>186</v>
      </c>
      <c r="G1366" s="216"/>
      <c r="H1366" s="581">
        <v>18</v>
      </c>
      <c r="I1366" s="579" t="s">
        <v>2039</v>
      </c>
      <c r="J1366" s="583">
        <f t="shared" si="412"/>
        <v>23.139653414882773</v>
      </c>
      <c r="K1366" s="582" t="s">
        <v>1758</v>
      </c>
      <c r="L1366" s="582"/>
      <c r="M1366" s="216"/>
      <c r="N1366" s="579"/>
      <c r="O1366" s="584"/>
      <c r="P1366" s="584"/>
      <c r="Q1366" s="584"/>
      <c r="R1366" s="579"/>
      <c r="S1366" s="216">
        <v>6.7</v>
      </c>
      <c r="T1366" s="582" t="s">
        <v>43</v>
      </c>
      <c r="U1366" s="579" t="s">
        <v>44</v>
      </c>
      <c r="V1366" s="579" t="s">
        <v>2048</v>
      </c>
      <c r="W1366" s="1145" t="s">
        <v>1760</v>
      </c>
      <c r="X1366" s="896" t="s">
        <v>2038</v>
      </c>
      <c r="Y1366" s="429" t="s">
        <v>47</v>
      </c>
      <c r="Z1366" s="427" t="e">
        <f t="shared" si="413"/>
        <v>#VALUE!</v>
      </c>
      <c r="AA1366" s="579"/>
      <c r="AB1366" s="216" t="s">
        <v>1761</v>
      </c>
      <c r="AC1366" s="585"/>
      <c r="AD1366" s="586"/>
      <c r="AE1366" s="587"/>
      <c r="AF1366" s="597"/>
      <c r="AG1366" s="597"/>
      <c r="AJ1366" s="156" t="str">
        <f t="shared" si="414"/>
        <v>HL2565</v>
      </c>
    </row>
    <row r="1367" spans="1:36" s="156" customFormat="1" ht="11.25" customHeight="1" thickBot="1" x14ac:dyDescent="0.25">
      <c r="A1367" s="1115">
        <v>1</v>
      </c>
      <c r="B1367" s="998"/>
      <c r="C1367" s="579" t="s">
        <v>50</v>
      </c>
      <c r="D1367" s="898" t="s">
        <v>2038</v>
      </c>
      <c r="E1367" s="580">
        <v>1</v>
      </c>
      <c r="F1367" s="582" t="s">
        <v>186</v>
      </c>
      <c r="G1367" s="216"/>
      <c r="H1367" s="581">
        <v>18</v>
      </c>
      <c r="I1367" s="579" t="s">
        <v>2039</v>
      </c>
      <c r="J1367" s="583">
        <f t="shared" si="412"/>
        <v>23.139653414882773</v>
      </c>
      <c r="K1367" s="582" t="s">
        <v>1758</v>
      </c>
      <c r="L1367" s="582"/>
      <c r="M1367" s="216"/>
      <c r="N1367" s="579"/>
      <c r="O1367" s="584"/>
      <c r="P1367" s="584"/>
      <c r="Q1367" s="584"/>
      <c r="R1367" s="579"/>
      <c r="S1367" s="216">
        <v>6.7</v>
      </c>
      <c r="T1367" s="582" t="s">
        <v>43</v>
      </c>
      <c r="U1367" s="579" t="s">
        <v>44</v>
      </c>
      <c r="V1367" s="579" t="s">
        <v>2049</v>
      </c>
      <c r="W1367" s="1145" t="s">
        <v>1760</v>
      </c>
      <c r="X1367" s="896" t="s">
        <v>2038</v>
      </c>
      <c r="Y1367" s="429" t="s">
        <v>47</v>
      </c>
      <c r="Z1367" s="427" t="e">
        <f t="shared" si="413"/>
        <v>#VALUE!</v>
      </c>
      <c r="AA1367" s="579"/>
      <c r="AB1367" s="216" t="s">
        <v>1761</v>
      </c>
      <c r="AC1367" s="585"/>
      <c r="AD1367" s="586"/>
      <c r="AE1367" s="587"/>
      <c r="AF1367" s="597"/>
      <c r="AG1367" s="597"/>
      <c r="AJ1367" s="156" t="str">
        <f t="shared" si="414"/>
        <v>HL2566</v>
      </c>
    </row>
    <row r="1368" spans="1:36" s="156" customFormat="1" ht="11.25" customHeight="1" thickBot="1" x14ac:dyDescent="0.25">
      <c r="A1368" s="1115">
        <v>1</v>
      </c>
      <c r="B1368" s="998"/>
      <c r="C1368" s="579" t="s">
        <v>50</v>
      </c>
      <c r="D1368" s="898" t="s">
        <v>2038</v>
      </c>
      <c r="E1368" s="580">
        <v>1</v>
      </c>
      <c r="F1368" s="582" t="s">
        <v>186</v>
      </c>
      <c r="G1368" s="216"/>
      <c r="H1368" s="581">
        <v>18</v>
      </c>
      <c r="I1368" s="579" t="s">
        <v>2039</v>
      </c>
      <c r="J1368" s="583">
        <f t="shared" si="412"/>
        <v>23.139653414882773</v>
      </c>
      <c r="K1368" s="582" t="s">
        <v>1758</v>
      </c>
      <c r="L1368" s="582"/>
      <c r="M1368" s="216"/>
      <c r="N1368" s="579"/>
      <c r="O1368" s="584"/>
      <c r="P1368" s="584"/>
      <c r="Q1368" s="584"/>
      <c r="R1368" s="579"/>
      <c r="S1368" s="216">
        <v>6.7</v>
      </c>
      <c r="T1368" s="582" t="s">
        <v>43</v>
      </c>
      <c r="U1368" s="579" t="s">
        <v>44</v>
      </c>
      <c r="V1368" s="579" t="s">
        <v>2050</v>
      </c>
      <c r="W1368" s="1145" t="s">
        <v>1760</v>
      </c>
      <c r="X1368" s="896" t="s">
        <v>2038</v>
      </c>
      <c r="Y1368" s="429" t="s">
        <v>47</v>
      </c>
      <c r="Z1368" s="427" t="e">
        <f t="shared" si="413"/>
        <v>#VALUE!</v>
      </c>
      <c r="AA1368" s="579"/>
      <c r="AB1368" s="216" t="s">
        <v>1761</v>
      </c>
      <c r="AC1368" s="585"/>
      <c r="AD1368" s="586"/>
      <c r="AE1368" s="587"/>
      <c r="AF1368" s="597"/>
      <c r="AG1368" s="597"/>
      <c r="AJ1368" s="156" t="str">
        <f t="shared" si="414"/>
        <v>HL2567</v>
      </c>
    </row>
    <row r="1369" spans="1:36" s="156" customFormat="1" ht="11.25" customHeight="1" thickBot="1" x14ac:dyDescent="0.25">
      <c r="A1369" s="1115">
        <v>1</v>
      </c>
      <c r="B1369" s="998"/>
      <c r="C1369" s="579" t="s">
        <v>50</v>
      </c>
      <c r="D1369" s="898" t="s">
        <v>2038</v>
      </c>
      <c r="E1369" s="580">
        <v>1</v>
      </c>
      <c r="F1369" s="582" t="s">
        <v>186</v>
      </c>
      <c r="G1369" s="216"/>
      <c r="H1369" s="581">
        <v>18</v>
      </c>
      <c r="I1369" s="579" t="s">
        <v>2039</v>
      </c>
      <c r="J1369" s="583">
        <f t="shared" si="412"/>
        <v>23.139653414882773</v>
      </c>
      <c r="K1369" s="582" t="s">
        <v>1758</v>
      </c>
      <c r="L1369" s="582"/>
      <c r="M1369" s="216"/>
      <c r="N1369" s="579"/>
      <c r="O1369" s="584"/>
      <c r="P1369" s="584"/>
      <c r="Q1369" s="584"/>
      <c r="R1369" s="579"/>
      <c r="S1369" s="216">
        <v>6.7</v>
      </c>
      <c r="T1369" s="582" t="s">
        <v>43</v>
      </c>
      <c r="U1369" s="579" t="s">
        <v>44</v>
      </c>
      <c r="V1369" s="579" t="s">
        <v>2051</v>
      </c>
      <c r="W1369" s="1145" t="s">
        <v>1760</v>
      </c>
      <c r="X1369" s="896" t="s">
        <v>2038</v>
      </c>
      <c r="Y1369" s="429" t="s">
        <v>47</v>
      </c>
      <c r="Z1369" s="427" t="e">
        <f t="shared" si="413"/>
        <v>#VALUE!</v>
      </c>
      <c r="AA1369" s="579"/>
      <c r="AB1369" s="216" t="s">
        <v>1761</v>
      </c>
      <c r="AC1369" s="585"/>
      <c r="AD1369" s="586"/>
      <c r="AE1369" s="587"/>
      <c r="AF1369" s="597"/>
      <c r="AG1369" s="597"/>
      <c r="AJ1369" s="156" t="str">
        <f t="shared" si="414"/>
        <v>HL2568</v>
      </c>
    </row>
    <row r="1370" spans="1:36" s="156" customFormat="1" ht="11.25" customHeight="1" thickBot="1" x14ac:dyDescent="0.25">
      <c r="A1370" s="1115">
        <v>1</v>
      </c>
      <c r="B1370" s="998"/>
      <c r="C1370" s="579" t="s">
        <v>50</v>
      </c>
      <c r="D1370" s="898" t="s">
        <v>2038</v>
      </c>
      <c r="E1370" s="580">
        <v>1</v>
      </c>
      <c r="F1370" s="582" t="s">
        <v>186</v>
      </c>
      <c r="G1370" s="216"/>
      <c r="H1370" s="581">
        <v>18</v>
      </c>
      <c r="I1370" s="579" t="s">
        <v>2039</v>
      </c>
      <c r="J1370" s="583">
        <f t="shared" si="412"/>
        <v>23.139653414882773</v>
      </c>
      <c r="K1370" s="582" t="s">
        <v>1758</v>
      </c>
      <c r="L1370" s="582"/>
      <c r="M1370" s="216"/>
      <c r="N1370" s="579"/>
      <c r="O1370" s="584"/>
      <c r="P1370" s="584"/>
      <c r="Q1370" s="584"/>
      <c r="R1370" s="579"/>
      <c r="S1370" s="216">
        <v>6.7</v>
      </c>
      <c r="T1370" s="582" t="s">
        <v>43</v>
      </c>
      <c r="U1370" s="579" t="s">
        <v>44</v>
      </c>
      <c r="V1370" s="579" t="s">
        <v>2052</v>
      </c>
      <c r="W1370" s="1145" t="s">
        <v>1760</v>
      </c>
      <c r="X1370" s="896" t="s">
        <v>2038</v>
      </c>
      <c r="Y1370" s="429" t="s">
        <v>47</v>
      </c>
      <c r="Z1370" s="427" t="e">
        <f t="shared" si="413"/>
        <v>#VALUE!</v>
      </c>
      <c r="AA1370" s="579"/>
      <c r="AB1370" s="216" t="s">
        <v>1761</v>
      </c>
      <c r="AC1370" s="585"/>
      <c r="AD1370" s="586"/>
      <c r="AE1370" s="587"/>
      <c r="AF1370" s="597"/>
      <c r="AG1370" s="597"/>
      <c r="AJ1370" s="156" t="str">
        <f t="shared" si="414"/>
        <v>HL2569</v>
      </c>
    </row>
    <row r="1371" spans="1:36" s="156" customFormat="1" ht="11.25" customHeight="1" thickBot="1" x14ac:dyDescent="0.25">
      <c r="A1371" s="1115">
        <v>1</v>
      </c>
      <c r="B1371" s="998"/>
      <c r="C1371" s="579" t="s">
        <v>50</v>
      </c>
      <c r="D1371" s="898" t="s">
        <v>2038</v>
      </c>
      <c r="E1371" s="580">
        <v>1</v>
      </c>
      <c r="F1371" s="582" t="s">
        <v>186</v>
      </c>
      <c r="G1371" s="216"/>
      <c r="H1371" s="581">
        <v>18</v>
      </c>
      <c r="I1371" s="579" t="s">
        <v>2039</v>
      </c>
      <c r="J1371" s="583">
        <f t="shared" si="412"/>
        <v>23.139653414882773</v>
      </c>
      <c r="K1371" s="582" t="s">
        <v>1758</v>
      </c>
      <c r="L1371" s="582"/>
      <c r="M1371" s="216"/>
      <c r="N1371" s="579"/>
      <c r="O1371" s="584"/>
      <c r="P1371" s="584"/>
      <c r="Q1371" s="584"/>
      <c r="R1371" s="579"/>
      <c r="S1371" s="216">
        <v>6.7</v>
      </c>
      <c r="T1371" s="582" t="s">
        <v>43</v>
      </c>
      <c r="U1371" s="579" t="s">
        <v>44</v>
      </c>
      <c r="V1371" s="579" t="s">
        <v>2053</v>
      </c>
      <c r="W1371" s="1145" t="s">
        <v>1760</v>
      </c>
      <c r="X1371" s="896" t="s">
        <v>2038</v>
      </c>
      <c r="Y1371" s="429" t="s">
        <v>47</v>
      </c>
      <c r="Z1371" s="427" t="e">
        <f t="shared" si="413"/>
        <v>#VALUE!</v>
      </c>
      <c r="AA1371" s="579"/>
      <c r="AB1371" s="216" t="s">
        <v>1761</v>
      </c>
      <c r="AC1371" s="585"/>
      <c r="AD1371" s="586"/>
      <c r="AE1371" s="587"/>
      <c r="AF1371" s="597"/>
      <c r="AG1371" s="597"/>
      <c r="AJ1371" s="156" t="str">
        <f t="shared" si="414"/>
        <v>HL2570</v>
      </c>
    </row>
    <row r="1372" spans="1:36" s="156" customFormat="1" ht="11.25" customHeight="1" thickBot="1" x14ac:dyDescent="0.25">
      <c r="A1372" s="1115">
        <v>1</v>
      </c>
      <c r="B1372" s="998"/>
      <c r="C1372" s="579" t="s">
        <v>50</v>
      </c>
      <c r="D1372" s="898" t="s">
        <v>2038</v>
      </c>
      <c r="E1372" s="580">
        <v>1</v>
      </c>
      <c r="F1372" s="582" t="s">
        <v>186</v>
      </c>
      <c r="G1372" s="216"/>
      <c r="H1372" s="581">
        <v>18</v>
      </c>
      <c r="I1372" s="579" t="s">
        <v>2039</v>
      </c>
      <c r="J1372" s="583">
        <f t="shared" si="412"/>
        <v>23.139653414882773</v>
      </c>
      <c r="K1372" s="582" t="s">
        <v>1758</v>
      </c>
      <c r="L1372" s="582"/>
      <c r="M1372" s="216"/>
      <c r="N1372" s="579"/>
      <c r="O1372" s="584"/>
      <c r="P1372" s="584"/>
      <c r="Q1372" s="584"/>
      <c r="R1372" s="579"/>
      <c r="S1372" s="216">
        <v>6.7</v>
      </c>
      <c r="T1372" s="582" t="s">
        <v>43</v>
      </c>
      <c r="U1372" s="579" t="s">
        <v>44</v>
      </c>
      <c r="V1372" s="579" t="s">
        <v>2054</v>
      </c>
      <c r="W1372" s="1145" t="s">
        <v>1760</v>
      </c>
      <c r="X1372" s="896" t="s">
        <v>2038</v>
      </c>
      <c r="Y1372" s="429" t="s">
        <v>47</v>
      </c>
      <c r="Z1372" s="427" t="e">
        <f t="shared" si="413"/>
        <v>#VALUE!</v>
      </c>
      <c r="AA1372" s="579"/>
      <c r="AB1372" s="216" t="s">
        <v>1761</v>
      </c>
      <c r="AC1372" s="585"/>
      <c r="AD1372" s="586"/>
      <c r="AE1372" s="587"/>
      <c r="AF1372" s="597"/>
      <c r="AG1372" s="597"/>
      <c r="AJ1372" s="156" t="str">
        <f t="shared" si="414"/>
        <v>HL2571</v>
      </c>
    </row>
    <row r="1373" spans="1:36" s="156" customFormat="1" ht="11.25" customHeight="1" thickBot="1" x14ac:dyDescent="0.25">
      <c r="A1373" s="1115">
        <v>1</v>
      </c>
      <c r="B1373" s="998"/>
      <c r="C1373" s="579" t="s">
        <v>50</v>
      </c>
      <c r="D1373" s="898" t="s">
        <v>2038</v>
      </c>
      <c r="E1373" s="580">
        <v>1</v>
      </c>
      <c r="F1373" s="582" t="s">
        <v>186</v>
      </c>
      <c r="G1373" s="216"/>
      <c r="H1373" s="581">
        <v>18</v>
      </c>
      <c r="I1373" s="579" t="s">
        <v>2039</v>
      </c>
      <c r="J1373" s="583">
        <f t="shared" si="412"/>
        <v>23.139653414882773</v>
      </c>
      <c r="K1373" s="582" t="s">
        <v>1758</v>
      </c>
      <c r="L1373" s="582"/>
      <c r="M1373" s="216"/>
      <c r="N1373" s="579"/>
      <c r="O1373" s="584"/>
      <c r="P1373" s="584"/>
      <c r="Q1373" s="584"/>
      <c r="R1373" s="579"/>
      <c r="S1373" s="216">
        <v>6.7</v>
      </c>
      <c r="T1373" s="582" t="s">
        <v>43</v>
      </c>
      <c r="U1373" s="579" t="s">
        <v>44</v>
      </c>
      <c r="V1373" s="579" t="s">
        <v>2055</v>
      </c>
      <c r="W1373" s="1145" t="s">
        <v>1760</v>
      </c>
      <c r="X1373" s="896" t="s">
        <v>2038</v>
      </c>
      <c r="Y1373" s="429" t="s">
        <v>47</v>
      </c>
      <c r="Z1373" s="427" t="e">
        <f t="shared" si="413"/>
        <v>#VALUE!</v>
      </c>
      <c r="AA1373" s="579"/>
      <c r="AB1373" s="216" t="s">
        <v>1761</v>
      </c>
      <c r="AC1373" s="585"/>
      <c r="AD1373" s="586"/>
      <c r="AE1373" s="587"/>
      <c r="AF1373" s="597"/>
      <c r="AG1373" s="597"/>
      <c r="AJ1373" s="156" t="str">
        <f t="shared" si="414"/>
        <v>HL2572</v>
      </c>
    </row>
    <row r="1374" spans="1:36" s="156" customFormat="1" ht="11.25" customHeight="1" thickBot="1" x14ac:dyDescent="0.25">
      <c r="A1374" s="1115">
        <v>1</v>
      </c>
      <c r="B1374" s="998"/>
      <c r="C1374" s="579" t="s">
        <v>50</v>
      </c>
      <c r="D1374" s="898" t="s">
        <v>2038</v>
      </c>
      <c r="E1374" s="580">
        <v>1</v>
      </c>
      <c r="F1374" s="582" t="s">
        <v>186</v>
      </c>
      <c r="G1374" s="216"/>
      <c r="H1374" s="581">
        <v>18</v>
      </c>
      <c r="I1374" s="579" t="s">
        <v>2039</v>
      </c>
      <c r="J1374" s="583">
        <f t="shared" si="412"/>
        <v>23.139653414882773</v>
      </c>
      <c r="K1374" s="582" t="s">
        <v>1758</v>
      </c>
      <c r="L1374" s="582"/>
      <c r="M1374" s="216"/>
      <c r="N1374" s="579"/>
      <c r="O1374" s="584"/>
      <c r="P1374" s="584"/>
      <c r="Q1374" s="584"/>
      <c r="R1374" s="579"/>
      <c r="S1374" s="216">
        <v>6.7</v>
      </c>
      <c r="T1374" s="582" t="s">
        <v>43</v>
      </c>
      <c r="U1374" s="579" t="s">
        <v>44</v>
      </c>
      <c r="V1374" s="579" t="s">
        <v>2056</v>
      </c>
      <c r="W1374" s="1145" t="s">
        <v>1760</v>
      </c>
      <c r="X1374" s="896" t="s">
        <v>2038</v>
      </c>
      <c r="Y1374" s="429" t="s">
        <v>47</v>
      </c>
      <c r="Z1374" s="427" t="e">
        <f t="shared" si="413"/>
        <v>#VALUE!</v>
      </c>
      <c r="AA1374" s="579"/>
      <c r="AB1374" s="216" t="s">
        <v>1761</v>
      </c>
      <c r="AC1374" s="585"/>
      <c r="AD1374" s="586"/>
      <c r="AE1374" s="587"/>
      <c r="AF1374" s="597"/>
      <c r="AG1374" s="597"/>
      <c r="AJ1374" s="156" t="str">
        <f t="shared" si="414"/>
        <v>HL2573</v>
      </c>
    </row>
    <row r="1375" spans="1:36" s="156" customFormat="1" ht="11.25" customHeight="1" thickBot="1" x14ac:dyDescent="0.25">
      <c r="A1375" s="1115">
        <v>1</v>
      </c>
      <c r="B1375" s="998"/>
      <c r="C1375" s="579" t="s">
        <v>50</v>
      </c>
      <c r="D1375" s="898" t="s">
        <v>2038</v>
      </c>
      <c r="E1375" s="580">
        <v>1</v>
      </c>
      <c r="F1375" s="582" t="s">
        <v>186</v>
      </c>
      <c r="G1375" s="216"/>
      <c r="H1375" s="581">
        <v>18</v>
      </c>
      <c r="I1375" s="579" t="s">
        <v>2039</v>
      </c>
      <c r="J1375" s="583">
        <f t="shared" si="412"/>
        <v>23.139653414882773</v>
      </c>
      <c r="K1375" s="582" t="s">
        <v>1758</v>
      </c>
      <c r="L1375" s="582"/>
      <c r="M1375" s="216"/>
      <c r="N1375" s="579"/>
      <c r="O1375" s="584"/>
      <c r="P1375" s="584"/>
      <c r="Q1375" s="584"/>
      <c r="R1375" s="579"/>
      <c r="S1375" s="216">
        <v>6.7</v>
      </c>
      <c r="T1375" s="582" t="s">
        <v>43</v>
      </c>
      <c r="U1375" s="579" t="s">
        <v>44</v>
      </c>
      <c r="V1375" s="579" t="s">
        <v>2057</v>
      </c>
      <c r="W1375" s="1145" t="s">
        <v>1760</v>
      </c>
      <c r="X1375" s="896" t="s">
        <v>2038</v>
      </c>
      <c r="Y1375" s="429" t="s">
        <v>47</v>
      </c>
      <c r="Z1375" s="427" t="e">
        <f t="shared" si="413"/>
        <v>#VALUE!</v>
      </c>
      <c r="AA1375" s="579"/>
      <c r="AB1375" s="216" t="s">
        <v>1761</v>
      </c>
      <c r="AC1375" s="585"/>
      <c r="AD1375" s="586"/>
      <c r="AE1375" s="587"/>
      <c r="AF1375" s="597"/>
      <c r="AG1375" s="597"/>
      <c r="AJ1375" s="156" t="str">
        <f t="shared" si="414"/>
        <v>HL2574</v>
      </c>
    </row>
    <row r="1376" spans="1:36" s="156" customFormat="1" ht="11.25" customHeight="1" thickBot="1" x14ac:dyDescent="0.25">
      <c r="A1376" s="1115">
        <v>1</v>
      </c>
      <c r="B1376" s="998"/>
      <c r="C1376" s="579" t="s">
        <v>50</v>
      </c>
      <c r="D1376" s="898" t="s">
        <v>2038</v>
      </c>
      <c r="E1376" s="580">
        <v>1</v>
      </c>
      <c r="F1376" s="582" t="s">
        <v>186</v>
      </c>
      <c r="G1376" s="216"/>
      <c r="H1376" s="581">
        <v>18</v>
      </c>
      <c r="I1376" s="579" t="s">
        <v>2039</v>
      </c>
      <c r="J1376" s="583">
        <f t="shared" si="412"/>
        <v>23.139653414882773</v>
      </c>
      <c r="K1376" s="582" t="s">
        <v>1758</v>
      </c>
      <c r="L1376" s="582"/>
      <c r="M1376" s="216"/>
      <c r="N1376" s="579"/>
      <c r="O1376" s="584"/>
      <c r="P1376" s="584"/>
      <c r="Q1376" s="584"/>
      <c r="R1376" s="579"/>
      <c r="S1376" s="216">
        <v>6.7</v>
      </c>
      <c r="T1376" s="582" t="s">
        <v>43</v>
      </c>
      <c r="U1376" s="579" t="s">
        <v>44</v>
      </c>
      <c r="V1376" s="579" t="s">
        <v>2058</v>
      </c>
      <c r="W1376" s="1145" t="s">
        <v>1760</v>
      </c>
      <c r="X1376" s="896" t="s">
        <v>2038</v>
      </c>
      <c r="Y1376" s="429" t="s">
        <v>47</v>
      </c>
      <c r="Z1376" s="427" t="e">
        <f t="shared" si="413"/>
        <v>#VALUE!</v>
      </c>
      <c r="AA1376" s="579"/>
      <c r="AB1376" s="216" t="s">
        <v>1761</v>
      </c>
      <c r="AC1376" s="585"/>
      <c r="AD1376" s="586"/>
      <c r="AE1376" s="587"/>
      <c r="AF1376" s="597"/>
      <c r="AG1376" s="597"/>
      <c r="AJ1376" s="156" t="str">
        <f t="shared" si="414"/>
        <v>HL2575</v>
      </c>
    </row>
    <row r="1377" spans="1:36" s="156" customFormat="1" ht="11.25" customHeight="1" thickBot="1" x14ac:dyDescent="0.25">
      <c r="A1377" s="1115">
        <v>1</v>
      </c>
      <c r="B1377" s="998"/>
      <c r="C1377" s="579" t="s">
        <v>50</v>
      </c>
      <c r="D1377" s="898" t="s">
        <v>2038</v>
      </c>
      <c r="E1377" s="580">
        <v>1</v>
      </c>
      <c r="F1377" s="582" t="s">
        <v>186</v>
      </c>
      <c r="G1377" s="216"/>
      <c r="H1377" s="581">
        <v>18</v>
      </c>
      <c r="I1377" s="579" t="s">
        <v>2039</v>
      </c>
      <c r="J1377" s="583">
        <f t="shared" si="412"/>
        <v>23.139653414882773</v>
      </c>
      <c r="K1377" s="582" t="s">
        <v>1758</v>
      </c>
      <c r="L1377" s="582"/>
      <c r="M1377" s="216"/>
      <c r="N1377" s="579"/>
      <c r="O1377" s="584"/>
      <c r="P1377" s="584"/>
      <c r="Q1377" s="584"/>
      <c r="R1377" s="579"/>
      <c r="S1377" s="216">
        <v>6.7</v>
      </c>
      <c r="T1377" s="582" t="s">
        <v>43</v>
      </c>
      <c r="U1377" s="579" t="s">
        <v>44</v>
      </c>
      <c r="V1377" s="579" t="s">
        <v>2059</v>
      </c>
      <c r="W1377" s="1145" t="s">
        <v>1760</v>
      </c>
      <c r="X1377" s="896" t="s">
        <v>2038</v>
      </c>
      <c r="Y1377" s="429" t="s">
        <v>47</v>
      </c>
      <c r="Z1377" s="427" t="e">
        <f t="shared" si="413"/>
        <v>#VALUE!</v>
      </c>
      <c r="AA1377" s="579"/>
      <c r="AB1377" s="216" t="s">
        <v>1761</v>
      </c>
      <c r="AC1377" s="585"/>
      <c r="AD1377" s="586"/>
      <c r="AE1377" s="587"/>
      <c r="AF1377" s="597"/>
      <c r="AG1377" s="597"/>
      <c r="AJ1377" s="156" t="str">
        <f t="shared" si="414"/>
        <v>HL2576</v>
      </c>
    </row>
    <row r="1378" spans="1:36" s="156" customFormat="1" ht="11.25" customHeight="1" thickBot="1" x14ac:dyDescent="0.25">
      <c r="A1378" s="1115">
        <v>1</v>
      </c>
      <c r="B1378" s="998"/>
      <c r="C1378" s="579" t="s">
        <v>50</v>
      </c>
      <c r="D1378" s="898" t="s">
        <v>2038</v>
      </c>
      <c r="E1378" s="580">
        <v>1</v>
      </c>
      <c r="F1378" s="582" t="s">
        <v>186</v>
      </c>
      <c r="G1378" s="216"/>
      <c r="H1378" s="581">
        <v>18</v>
      </c>
      <c r="I1378" s="579" t="s">
        <v>2039</v>
      </c>
      <c r="J1378" s="583">
        <f t="shared" si="412"/>
        <v>23.139653414882773</v>
      </c>
      <c r="K1378" s="582" t="s">
        <v>1758</v>
      </c>
      <c r="L1378" s="582"/>
      <c r="M1378" s="216"/>
      <c r="N1378" s="579"/>
      <c r="O1378" s="584"/>
      <c r="P1378" s="584"/>
      <c r="Q1378" s="584"/>
      <c r="R1378" s="579"/>
      <c r="S1378" s="216">
        <v>6.7</v>
      </c>
      <c r="T1378" s="582" t="s">
        <v>43</v>
      </c>
      <c r="U1378" s="579" t="s">
        <v>44</v>
      </c>
      <c r="V1378" s="579" t="s">
        <v>2060</v>
      </c>
      <c r="W1378" s="1145" t="s">
        <v>1760</v>
      </c>
      <c r="X1378" s="896" t="s">
        <v>2038</v>
      </c>
      <c r="Y1378" s="429" t="s">
        <v>47</v>
      </c>
      <c r="Z1378" s="427" t="e">
        <f t="shared" si="413"/>
        <v>#VALUE!</v>
      </c>
      <c r="AA1378" s="579"/>
      <c r="AB1378" s="216" t="s">
        <v>1761</v>
      </c>
      <c r="AC1378" s="585"/>
      <c r="AD1378" s="586"/>
      <c r="AE1378" s="587"/>
      <c r="AF1378" s="597"/>
      <c r="AG1378" s="597"/>
      <c r="AJ1378" s="156" t="str">
        <f t="shared" si="414"/>
        <v>HL2577</v>
      </c>
    </row>
    <row r="1379" spans="1:36" s="156" customFormat="1" ht="11.25" customHeight="1" thickBot="1" x14ac:dyDescent="0.25">
      <c r="A1379" s="1115">
        <v>1</v>
      </c>
      <c r="B1379" s="998"/>
      <c r="C1379" s="579" t="s">
        <v>50</v>
      </c>
      <c r="D1379" s="898" t="s">
        <v>2038</v>
      </c>
      <c r="E1379" s="580">
        <v>1</v>
      </c>
      <c r="F1379" s="582" t="s">
        <v>186</v>
      </c>
      <c r="G1379" s="216"/>
      <c r="H1379" s="581">
        <v>18</v>
      </c>
      <c r="I1379" s="579" t="s">
        <v>2039</v>
      </c>
      <c r="J1379" s="583">
        <f t="shared" si="412"/>
        <v>23.139653414882773</v>
      </c>
      <c r="K1379" s="582" t="s">
        <v>1758</v>
      </c>
      <c r="L1379" s="582"/>
      <c r="M1379" s="216"/>
      <c r="N1379" s="579"/>
      <c r="O1379" s="584"/>
      <c r="P1379" s="584"/>
      <c r="Q1379" s="584"/>
      <c r="R1379" s="579"/>
      <c r="S1379" s="216">
        <v>6.7</v>
      </c>
      <c r="T1379" s="582" t="s">
        <v>43</v>
      </c>
      <c r="U1379" s="579" t="s">
        <v>44</v>
      </c>
      <c r="V1379" s="579" t="s">
        <v>2061</v>
      </c>
      <c r="W1379" s="1145" t="s">
        <v>1760</v>
      </c>
      <c r="X1379" s="896" t="s">
        <v>2038</v>
      </c>
      <c r="Y1379" s="429" t="s">
        <v>47</v>
      </c>
      <c r="Z1379" s="427" t="e">
        <f t="shared" si="413"/>
        <v>#VALUE!</v>
      </c>
      <c r="AA1379" s="579"/>
      <c r="AB1379" s="216" t="s">
        <v>1761</v>
      </c>
      <c r="AC1379" s="585"/>
      <c r="AD1379" s="586"/>
      <c r="AE1379" s="587"/>
      <c r="AF1379" s="597"/>
      <c r="AG1379" s="597"/>
      <c r="AJ1379" s="156" t="str">
        <f t="shared" si="414"/>
        <v>HL2578</v>
      </c>
    </row>
    <row r="1380" spans="1:36" s="156" customFormat="1" ht="11.25" customHeight="1" thickBot="1" x14ac:dyDescent="0.25">
      <c r="A1380" s="1115">
        <v>1</v>
      </c>
      <c r="B1380" s="998"/>
      <c r="C1380" s="579" t="s">
        <v>50</v>
      </c>
      <c r="D1380" s="898" t="s">
        <v>2038</v>
      </c>
      <c r="E1380" s="580">
        <v>1</v>
      </c>
      <c r="F1380" s="582" t="s">
        <v>186</v>
      </c>
      <c r="G1380" s="216"/>
      <c r="H1380" s="581">
        <v>18</v>
      </c>
      <c r="I1380" s="579" t="s">
        <v>2039</v>
      </c>
      <c r="J1380" s="583">
        <f t="shared" si="412"/>
        <v>23.139653414882773</v>
      </c>
      <c r="K1380" s="582" t="s">
        <v>1758</v>
      </c>
      <c r="L1380" s="582"/>
      <c r="M1380" s="216"/>
      <c r="N1380" s="579"/>
      <c r="O1380" s="584"/>
      <c r="P1380" s="584"/>
      <c r="Q1380" s="584"/>
      <c r="R1380" s="579"/>
      <c r="S1380" s="216">
        <v>6.7</v>
      </c>
      <c r="T1380" s="582" t="s">
        <v>43</v>
      </c>
      <c r="U1380" s="579" t="s">
        <v>44</v>
      </c>
      <c r="V1380" s="579" t="s">
        <v>2062</v>
      </c>
      <c r="W1380" s="1145" t="s">
        <v>1760</v>
      </c>
      <c r="X1380" s="896" t="s">
        <v>2038</v>
      </c>
      <c r="Y1380" s="429" t="s">
        <v>47</v>
      </c>
      <c r="Z1380" s="427" t="e">
        <f t="shared" si="413"/>
        <v>#VALUE!</v>
      </c>
      <c r="AA1380" s="579"/>
      <c r="AB1380" s="216" t="s">
        <v>1761</v>
      </c>
      <c r="AC1380" s="585"/>
      <c r="AD1380" s="586"/>
      <c r="AE1380" s="587"/>
      <c r="AF1380" s="597"/>
      <c r="AG1380" s="597"/>
      <c r="AJ1380" s="156" t="str">
        <f t="shared" si="414"/>
        <v>HL2579</v>
      </c>
    </row>
    <row r="1381" spans="1:36" s="156" customFormat="1" ht="11.25" customHeight="1" thickBot="1" x14ac:dyDescent="0.25">
      <c r="A1381" s="1115">
        <v>1</v>
      </c>
      <c r="B1381" s="998"/>
      <c r="C1381" s="579" t="s">
        <v>50</v>
      </c>
      <c r="D1381" s="898" t="s">
        <v>2038</v>
      </c>
      <c r="E1381" s="580">
        <v>1</v>
      </c>
      <c r="F1381" s="582" t="s">
        <v>186</v>
      </c>
      <c r="G1381" s="216"/>
      <c r="H1381" s="581">
        <v>18</v>
      </c>
      <c r="I1381" s="579" t="s">
        <v>2039</v>
      </c>
      <c r="J1381" s="583">
        <f t="shared" si="412"/>
        <v>23.139653414882773</v>
      </c>
      <c r="K1381" s="582" t="s">
        <v>1758</v>
      </c>
      <c r="L1381" s="582"/>
      <c r="M1381" s="216"/>
      <c r="N1381" s="579"/>
      <c r="O1381" s="584"/>
      <c r="P1381" s="584"/>
      <c r="Q1381" s="584"/>
      <c r="R1381" s="579"/>
      <c r="S1381" s="216">
        <v>6.7</v>
      </c>
      <c r="T1381" s="582" t="s">
        <v>43</v>
      </c>
      <c r="U1381" s="579" t="s">
        <v>44</v>
      </c>
      <c r="V1381" s="579" t="s">
        <v>2063</v>
      </c>
      <c r="W1381" s="1145" t="s">
        <v>1760</v>
      </c>
      <c r="X1381" s="896" t="s">
        <v>2038</v>
      </c>
      <c r="Y1381" s="429" t="s">
        <v>47</v>
      </c>
      <c r="Z1381" s="427" t="e">
        <f t="shared" si="413"/>
        <v>#VALUE!</v>
      </c>
      <c r="AA1381" s="579"/>
      <c r="AB1381" s="216" t="s">
        <v>1761</v>
      </c>
      <c r="AC1381" s="585"/>
      <c r="AD1381" s="586"/>
      <c r="AE1381" s="587"/>
      <c r="AF1381" s="597"/>
      <c r="AG1381" s="597"/>
      <c r="AJ1381" s="156" t="str">
        <f t="shared" si="414"/>
        <v>HL2580</v>
      </c>
    </row>
    <row r="1382" spans="1:36" s="156" customFormat="1" ht="11.25" customHeight="1" thickBot="1" x14ac:dyDescent="0.25">
      <c r="A1382" s="1115">
        <v>1</v>
      </c>
      <c r="B1382" s="998"/>
      <c r="C1382" s="579" t="s">
        <v>50</v>
      </c>
      <c r="D1382" s="898" t="s">
        <v>2038</v>
      </c>
      <c r="E1382" s="579" t="s">
        <v>2064</v>
      </c>
      <c r="F1382" s="582" t="s">
        <v>186</v>
      </c>
      <c r="G1382" s="216"/>
      <c r="H1382" s="581">
        <v>18</v>
      </c>
      <c r="I1382" s="579" t="s">
        <v>2039</v>
      </c>
      <c r="J1382" s="583">
        <f t="shared" si="412"/>
        <v>23.139653414882773</v>
      </c>
      <c r="K1382" s="582" t="s">
        <v>1758</v>
      </c>
      <c r="L1382" s="582"/>
      <c r="M1382" s="216"/>
      <c r="N1382" s="579"/>
      <c r="O1382" s="584"/>
      <c r="P1382" s="584"/>
      <c r="Q1382" s="584"/>
      <c r="R1382" s="579"/>
      <c r="S1382" s="216">
        <v>6.7</v>
      </c>
      <c r="T1382" s="582" t="s">
        <v>43</v>
      </c>
      <c r="U1382" s="579" t="s">
        <v>44</v>
      </c>
      <c r="V1382" s="579" t="s">
        <v>2065</v>
      </c>
      <c r="W1382" s="1145" t="s">
        <v>1760</v>
      </c>
      <c r="X1382" s="896" t="s">
        <v>2038</v>
      </c>
      <c r="Y1382" s="429" t="s">
        <v>47</v>
      </c>
      <c r="Z1382" s="427" t="e">
        <f t="shared" si="413"/>
        <v>#VALUE!</v>
      </c>
      <c r="AA1382" s="579"/>
      <c r="AB1382" s="216" t="s">
        <v>1761</v>
      </c>
      <c r="AC1382" s="585"/>
      <c r="AD1382" s="586"/>
      <c r="AE1382" s="587"/>
      <c r="AF1382" s="597"/>
      <c r="AG1382" s="597"/>
      <c r="AJ1382" s="156" t="str">
        <f t="shared" si="414"/>
        <v>HL2557/2580</v>
      </c>
    </row>
    <row r="1383" spans="1:36" s="156" customFormat="1" ht="11.25" customHeight="1" thickBot="1" x14ac:dyDescent="0.25">
      <c r="A1383" s="1115"/>
      <c r="B1383" s="998"/>
      <c r="C1383" s="151"/>
      <c r="D1383" s="1168"/>
      <c r="E1383" s="151"/>
      <c r="F1383" s="149"/>
      <c r="G1383" s="150"/>
      <c r="H1383" s="148"/>
      <c r="I1383" s="151"/>
      <c r="J1383" s="440"/>
      <c r="K1383" s="149"/>
      <c r="L1383" s="149"/>
      <c r="M1383" s="150"/>
      <c r="N1383" s="151"/>
      <c r="O1383" s="152"/>
      <c r="P1383" s="152"/>
      <c r="Q1383" s="152"/>
      <c r="R1383" s="151"/>
      <c r="S1383" s="150"/>
      <c r="T1383" s="149"/>
      <c r="U1383" s="151"/>
      <c r="V1383" s="151"/>
      <c r="W1383" s="151"/>
      <c r="X1383" s="1169"/>
      <c r="Y1383" s="429"/>
      <c r="Z1383" s="427"/>
      <c r="AA1383" s="151"/>
      <c r="AB1383" s="150"/>
      <c r="AC1383" s="153"/>
      <c r="AD1383" s="154"/>
      <c r="AE1383" s="155"/>
      <c r="AF1383" s="441"/>
      <c r="AG1383" s="441"/>
    </row>
    <row r="1384" spans="1:36" s="156" customFormat="1" ht="11.25" customHeight="1" thickBot="1" x14ac:dyDescent="0.25">
      <c r="A1384" s="1115">
        <v>1</v>
      </c>
      <c r="B1384" s="998"/>
      <c r="C1384" s="579" t="s">
        <v>50</v>
      </c>
      <c r="D1384" s="898" t="s">
        <v>769</v>
      </c>
      <c r="E1384" s="580">
        <v>1</v>
      </c>
      <c r="F1384" s="582" t="s">
        <v>186</v>
      </c>
      <c r="G1384" s="216"/>
      <c r="H1384" s="581">
        <v>16</v>
      </c>
      <c r="I1384" s="579" t="s">
        <v>2066</v>
      </c>
      <c r="J1384" s="583">
        <f t="shared" ref="J1384:J1392" si="415">I1384/9.81</f>
        <v>18.042813455657491</v>
      </c>
      <c r="K1384" s="582" t="s">
        <v>1758</v>
      </c>
      <c r="L1384" s="582"/>
      <c r="M1384" s="216"/>
      <c r="N1384" s="579"/>
      <c r="O1384" s="584"/>
      <c r="P1384" s="584"/>
      <c r="Q1384" s="584"/>
      <c r="R1384" s="579"/>
      <c r="S1384" s="216">
        <v>9.5</v>
      </c>
      <c r="T1384" s="582" t="s">
        <v>43</v>
      </c>
      <c r="U1384" s="579" t="s">
        <v>44</v>
      </c>
      <c r="V1384" s="579" t="s">
        <v>2067</v>
      </c>
      <c r="W1384" s="1145" t="s">
        <v>1760</v>
      </c>
      <c r="X1384" s="896" t="s">
        <v>769</v>
      </c>
      <c r="Y1384" s="429" t="s">
        <v>47</v>
      </c>
      <c r="Z1384" s="427" t="e">
        <f t="shared" ref="Z1384:Z1392" si="416">Y1384+365</f>
        <v>#VALUE!</v>
      </c>
      <c r="AA1384" s="579"/>
      <c r="AB1384" s="216" t="s">
        <v>1761</v>
      </c>
      <c r="AC1384" s="585"/>
      <c r="AD1384" s="586"/>
      <c r="AE1384" s="587"/>
      <c r="AF1384" s="597"/>
      <c r="AG1384" s="597"/>
      <c r="AJ1384" s="156" t="str">
        <f t="shared" ref="AJ1384:AJ1392" si="417">CONCATENATE(U1384,AK1384,V1384)</f>
        <v>HL2701</v>
      </c>
    </row>
    <row r="1385" spans="1:36" s="156" customFormat="1" ht="11.25" customHeight="1" thickBot="1" x14ac:dyDescent="0.25">
      <c r="A1385" s="1115">
        <v>1</v>
      </c>
      <c r="B1385" s="998"/>
      <c r="C1385" s="579" t="s">
        <v>50</v>
      </c>
      <c r="D1385" s="898" t="s">
        <v>769</v>
      </c>
      <c r="E1385" s="580">
        <v>1</v>
      </c>
      <c r="F1385" s="582" t="s">
        <v>186</v>
      </c>
      <c r="G1385" s="216"/>
      <c r="H1385" s="581">
        <v>16</v>
      </c>
      <c r="I1385" s="579" t="s">
        <v>2066</v>
      </c>
      <c r="J1385" s="583">
        <f t="shared" si="415"/>
        <v>18.042813455657491</v>
      </c>
      <c r="K1385" s="582" t="s">
        <v>1758</v>
      </c>
      <c r="L1385" s="582"/>
      <c r="M1385" s="216"/>
      <c r="N1385" s="579"/>
      <c r="O1385" s="584"/>
      <c r="P1385" s="584"/>
      <c r="Q1385" s="584"/>
      <c r="R1385" s="579"/>
      <c r="S1385" s="216">
        <v>9.5</v>
      </c>
      <c r="T1385" s="582" t="s">
        <v>43</v>
      </c>
      <c r="U1385" s="579" t="s">
        <v>44</v>
      </c>
      <c r="V1385" s="579" t="s">
        <v>2068</v>
      </c>
      <c r="W1385" s="1145" t="s">
        <v>1760</v>
      </c>
      <c r="X1385" s="896" t="s">
        <v>769</v>
      </c>
      <c r="Y1385" s="429" t="s">
        <v>47</v>
      </c>
      <c r="Z1385" s="427" t="e">
        <f t="shared" si="416"/>
        <v>#VALUE!</v>
      </c>
      <c r="AA1385" s="579"/>
      <c r="AB1385" s="216" t="s">
        <v>1761</v>
      </c>
      <c r="AC1385" s="585"/>
      <c r="AD1385" s="586"/>
      <c r="AE1385" s="587"/>
      <c r="AF1385" s="597"/>
      <c r="AG1385" s="597"/>
      <c r="AJ1385" s="156" t="str">
        <f t="shared" si="417"/>
        <v>HL2702</v>
      </c>
    </row>
    <row r="1386" spans="1:36" s="156" customFormat="1" ht="11.25" customHeight="1" thickBot="1" x14ac:dyDescent="0.25">
      <c r="A1386" s="1115">
        <v>1</v>
      </c>
      <c r="B1386" s="998"/>
      <c r="C1386" s="579" t="s">
        <v>50</v>
      </c>
      <c r="D1386" s="898" t="s">
        <v>769</v>
      </c>
      <c r="E1386" s="580">
        <v>1</v>
      </c>
      <c r="F1386" s="582" t="s">
        <v>186</v>
      </c>
      <c r="G1386" s="216"/>
      <c r="H1386" s="581">
        <v>16</v>
      </c>
      <c r="I1386" s="579" t="s">
        <v>2066</v>
      </c>
      <c r="J1386" s="583">
        <f t="shared" si="415"/>
        <v>18.042813455657491</v>
      </c>
      <c r="K1386" s="582" t="s">
        <v>1758</v>
      </c>
      <c r="L1386" s="582"/>
      <c r="M1386" s="216"/>
      <c r="N1386" s="579"/>
      <c r="O1386" s="584"/>
      <c r="P1386" s="584"/>
      <c r="Q1386" s="584"/>
      <c r="R1386" s="579"/>
      <c r="S1386" s="216">
        <v>9.5</v>
      </c>
      <c r="T1386" s="582" t="s">
        <v>43</v>
      </c>
      <c r="U1386" s="579" t="s">
        <v>44</v>
      </c>
      <c r="V1386" s="579" t="s">
        <v>2069</v>
      </c>
      <c r="W1386" s="1145" t="s">
        <v>1760</v>
      </c>
      <c r="X1386" s="896" t="s">
        <v>769</v>
      </c>
      <c r="Y1386" s="429" t="s">
        <v>47</v>
      </c>
      <c r="Z1386" s="427" t="e">
        <f t="shared" si="416"/>
        <v>#VALUE!</v>
      </c>
      <c r="AA1386" s="579"/>
      <c r="AB1386" s="216" t="s">
        <v>1761</v>
      </c>
      <c r="AC1386" s="585"/>
      <c r="AD1386" s="586"/>
      <c r="AE1386" s="587"/>
      <c r="AF1386" s="597"/>
      <c r="AG1386" s="597"/>
      <c r="AJ1386" s="156" t="str">
        <f t="shared" si="417"/>
        <v>HL2703</v>
      </c>
    </row>
    <row r="1387" spans="1:36" s="156" customFormat="1" ht="11.25" customHeight="1" thickBot="1" x14ac:dyDescent="0.25">
      <c r="A1387" s="1115">
        <v>1</v>
      </c>
      <c r="B1387" s="998"/>
      <c r="C1387" s="579" t="s">
        <v>50</v>
      </c>
      <c r="D1387" s="898" t="s">
        <v>769</v>
      </c>
      <c r="E1387" s="580">
        <v>1</v>
      </c>
      <c r="F1387" s="582" t="s">
        <v>186</v>
      </c>
      <c r="G1387" s="216"/>
      <c r="H1387" s="581">
        <v>16</v>
      </c>
      <c r="I1387" s="579" t="s">
        <v>2066</v>
      </c>
      <c r="J1387" s="583">
        <f t="shared" si="415"/>
        <v>18.042813455657491</v>
      </c>
      <c r="K1387" s="582" t="s">
        <v>1758</v>
      </c>
      <c r="L1387" s="582"/>
      <c r="M1387" s="216"/>
      <c r="N1387" s="579"/>
      <c r="O1387" s="584"/>
      <c r="P1387" s="584"/>
      <c r="Q1387" s="584"/>
      <c r="R1387" s="579"/>
      <c r="S1387" s="216">
        <v>9.5</v>
      </c>
      <c r="T1387" s="582" t="s">
        <v>43</v>
      </c>
      <c r="U1387" s="579" t="s">
        <v>44</v>
      </c>
      <c r="V1387" s="579" t="s">
        <v>2070</v>
      </c>
      <c r="W1387" s="1145" t="s">
        <v>1760</v>
      </c>
      <c r="X1387" s="896" t="s">
        <v>769</v>
      </c>
      <c r="Y1387" s="429" t="s">
        <v>47</v>
      </c>
      <c r="Z1387" s="427" t="e">
        <f t="shared" si="416"/>
        <v>#VALUE!</v>
      </c>
      <c r="AA1387" s="579"/>
      <c r="AB1387" s="216" t="s">
        <v>1761</v>
      </c>
      <c r="AC1387" s="585"/>
      <c r="AD1387" s="586"/>
      <c r="AE1387" s="587"/>
      <c r="AF1387" s="597"/>
      <c r="AG1387" s="597"/>
      <c r="AJ1387" s="156" t="str">
        <f t="shared" si="417"/>
        <v>HL2704</v>
      </c>
    </row>
    <row r="1388" spans="1:36" s="156" customFormat="1" ht="11.25" customHeight="1" thickBot="1" x14ac:dyDescent="0.25">
      <c r="A1388" s="1115">
        <v>1</v>
      </c>
      <c r="B1388" s="998"/>
      <c r="C1388" s="579" t="s">
        <v>50</v>
      </c>
      <c r="D1388" s="898" t="s">
        <v>769</v>
      </c>
      <c r="E1388" s="580">
        <v>1</v>
      </c>
      <c r="F1388" s="582" t="s">
        <v>186</v>
      </c>
      <c r="G1388" s="216"/>
      <c r="H1388" s="581">
        <v>16</v>
      </c>
      <c r="I1388" s="579" t="s">
        <v>2066</v>
      </c>
      <c r="J1388" s="583">
        <f t="shared" si="415"/>
        <v>18.042813455657491</v>
      </c>
      <c r="K1388" s="582" t="s">
        <v>1758</v>
      </c>
      <c r="L1388" s="582"/>
      <c r="M1388" s="216"/>
      <c r="N1388" s="579"/>
      <c r="O1388" s="584"/>
      <c r="P1388" s="584"/>
      <c r="Q1388" s="584"/>
      <c r="R1388" s="579"/>
      <c r="S1388" s="216">
        <v>9.5</v>
      </c>
      <c r="T1388" s="582" t="s">
        <v>43</v>
      </c>
      <c r="U1388" s="579" t="s">
        <v>44</v>
      </c>
      <c r="V1388" s="579" t="s">
        <v>2071</v>
      </c>
      <c r="W1388" s="1145" t="s">
        <v>1760</v>
      </c>
      <c r="X1388" s="896" t="s">
        <v>769</v>
      </c>
      <c r="Y1388" s="429" t="s">
        <v>47</v>
      </c>
      <c r="Z1388" s="427" t="e">
        <f t="shared" si="416"/>
        <v>#VALUE!</v>
      </c>
      <c r="AA1388" s="579"/>
      <c r="AB1388" s="216" t="s">
        <v>1761</v>
      </c>
      <c r="AC1388" s="585"/>
      <c r="AD1388" s="586"/>
      <c r="AE1388" s="587"/>
      <c r="AF1388" s="597"/>
      <c r="AG1388" s="597"/>
      <c r="AJ1388" s="156" t="str">
        <f t="shared" si="417"/>
        <v>HL2705</v>
      </c>
    </row>
    <row r="1389" spans="1:36" s="156" customFormat="1" ht="11.25" customHeight="1" thickBot="1" x14ac:dyDescent="0.25">
      <c r="A1389" s="1115">
        <v>1</v>
      </c>
      <c r="B1389" s="998"/>
      <c r="C1389" s="579" t="s">
        <v>50</v>
      </c>
      <c r="D1389" s="898" t="s">
        <v>769</v>
      </c>
      <c r="E1389" s="580">
        <v>1</v>
      </c>
      <c r="F1389" s="582" t="s">
        <v>186</v>
      </c>
      <c r="G1389" s="216"/>
      <c r="H1389" s="581">
        <v>16</v>
      </c>
      <c r="I1389" s="579" t="s">
        <v>2066</v>
      </c>
      <c r="J1389" s="583">
        <f t="shared" si="415"/>
        <v>18.042813455657491</v>
      </c>
      <c r="K1389" s="582" t="s">
        <v>1758</v>
      </c>
      <c r="L1389" s="582"/>
      <c r="M1389" s="216"/>
      <c r="N1389" s="579"/>
      <c r="O1389" s="584"/>
      <c r="P1389" s="584"/>
      <c r="Q1389" s="584"/>
      <c r="R1389" s="579"/>
      <c r="S1389" s="216">
        <v>9.5</v>
      </c>
      <c r="T1389" s="582" t="s">
        <v>43</v>
      </c>
      <c r="U1389" s="579" t="s">
        <v>44</v>
      </c>
      <c r="V1389" s="579" t="s">
        <v>2072</v>
      </c>
      <c r="W1389" s="1145" t="s">
        <v>1760</v>
      </c>
      <c r="X1389" s="896" t="s">
        <v>769</v>
      </c>
      <c r="Y1389" s="429" t="s">
        <v>47</v>
      </c>
      <c r="Z1389" s="427" t="e">
        <f t="shared" si="416"/>
        <v>#VALUE!</v>
      </c>
      <c r="AA1389" s="579"/>
      <c r="AB1389" s="216" t="s">
        <v>1761</v>
      </c>
      <c r="AC1389" s="585"/>
      <c r="AD1389" s="586"/>
      <c r="AE1389" s="587"/>
      <c r="AF1389" s="597"/>
      <c r="AG1389" s="597"/>
      <c r="AJ1389" s="156" t="str">
        <f t="shared" si="417"/>
        <v>HL2706</v>
      </c>
    </row>
    <row r="1390" spans="1:36" s="156" customFormat="1" ht="11.25" customHeight="1" thickBot="1" x14ac:dyDescent="0.25">
      <c r="A1390" s="1115">
        <v>1</v>
      </c>
      <c r="B1390" s="998"/>
      <c r="C1390" s="579" t="s">
        <v>50</v>
      </c>
      <c r="D1390" s="898" t="s">
        <v>769</v>
      </c>
      <c r="E1390" s="580">
        <v>1</v>
      </c>
      <c r="F1390" s="582" t="s">
        <v>186</v>
      </c>
      <c r="G1390" s="216"/>
      <c r="H1390" s="581">
        <v>16</v>
      </c>
      <c r="I1390" s="579" t="s">
        <v>2066</v>
      </c>
      <c r="J1390" s="583">
        <f t="shared" si="415"/>
        <v>18.042813455657491</v>
      </c>
      <c r="K1390" s="582" t="s">
        <v>1758</v>
      </c>
      <c r="L1390" s="582"/>
      <c r="M1390" s="216"/>
      <c r="N1390" s="579"/>
      <c r="O1390" s="584"/>
      <c r="P1390" s="584"/>
      <c r="Q1390" s="584"/>
      <c r="R1390" s="579"/>
      <c r="S1390" s="216">
        <v>9.5</v>
      </c>
      <c r="T1390" s="582" t="s">
        <v>43</v>
      </c>
      <c r="U1390" s="579" t="s">
        <v>44</v>
      </c>
      <c r="V1390" s="579" t="s">
        <v>2073</v>
      </c>
      <c r="W1390" s="1145" t="s">
        <v>1760</v>
      </c>
      <c r="X1390" s="896" t="s">
        <v>769</v>
      </c>
      <c r="Y1390" s="429" t="s">
        <v>47</v>
      </c>
      <c r="Z1390" s="427" t="e">
        <f t="shared" si="416"/>
        <v>#VALUE!</v>
      </c>
      <c r="AA1390" s="579"/>
      <c r="AB1390" s="216" t="s">
        <v>1761</v>
      </c>
      <c r="AC1390" s="585"/>
      <c r="AD1390" s="586"/>
      <c r="AE1390" s="587"/>
      <c r="AF1390" s="597"/>
      <c r="AG1390" s="597"/>
      <c r="AJ1390" s="156" t="str">
        <f t="shared" si="417"/>
        <v>HL2707</v>
      </c>
    </row>
    <row r="1391" spans="1:36" s="156" customFormat="1" ht="11.25" customHeight="1" thickBot="1" x14ac:dyDescent="0.25">
      <c r="A1391" s="1115">
        <v>1</v>
      </c>
      <c r="B1391" s="998"/>
      <c r="C1391" s="579" t="s">
        <v>50</v>
      </c>
      <c r="D1391" s="898" t="s">
        <v>769</v>
      </c>
      <c r="E1391" s="580">
        <v>1</v>
      </c>
      <c r="F1391" s="582" t="s">
        <v>186</v>
      </c>
      <c r="G1391" s="216"/>
      <c r="H1391" s="581">
        <v>16</v>
      </c>
      <c r="I1391" s="579" t="s">
        <v>2066</v>
      </c>
      <c r="J1391" s="583">
        <f t="shared" si="415"/>
        <v>18.042813455657491</v>
      </c>
      <c r="K1391" s="582" t="s">
        <v>1758</v>
      </c>
      <c r="L1391" s="582"/>
      <c r="M1391" s="216"/>
      <c r="N1391" s="579"/>
      <c r="O1391" s="584"/>
      <c r="P1391" s="584"/>
      <c r="Q1391" s="584"/>
      <c r="R1391" s="579"/>
      <c r="S1391" s="216">
        <v>9.5</v>
      </c>
      <c r="T1391" s="582" t="s">
        <v>43</v>
      </c>
      <c r="U1391" s="579" t="s">
        <v>44</v>
      </c>
      <c r="V1391" s="579" t="s">
        <v>2074</v>
      </c>
      <c r="W1391" s="1145" t="s">
        <v>1760</v>
      </c>
      <c r="X1391" s="896" t="s">
        <v>769</v>
      </c>
      <c r="Y1391" s="429" t="s">
        <v>47</v>
      </c>
      <c r="Z1391" s="427" t="e">
        <f t="shared" si="416"/>
        <v>#VALUE!</v>
      </c>
      <c r="AA1391" s="579"/>
      <c r="AB1391" s="216" t="s">
        <v>1761</v>
      </c>
      <c r="AC1391" s="585"/>
      <c r="AD1391" s="586"/>
      <c r="AE1391" s="587"/>
      <c r="AF1391" s="597"/>
      <c r="AG1391" s="597"/>
      <c r="AJ1391" s="156" t="str">
        <f t="shared" si="417"/>
        <v>HL2708</v>
      </c>
    </row>
    <row r="1392" spans="1:36" s="156" customFormat="1" ht="11.25" customHeight="1" thickBot="1" x14ac:dyDescent="0.25">
      <c r="A1392" s="1115">
        <v>1</v>
      </c>
      <c r="B1392" s="998"/>
      <c r="C1392" s="579" t="s">
        <v>50</v>
      </c>
      <c r="D1392" s="898" t="s">
        <v>769</v>
      </c>
      <c r="E1392" s="579" t="s">
        <v>2075</v>
      </c>
      <c r="F1392" s="582" t="s">
        <v>186</v>
      </c>
      <c r="G1392" s="216"/>
      <c r="H1392" s="581">
        <v>16</v>
      </c>
      <c r="I1392" s="579" t="s">
        <v>2066</v>
      </c>
      <c r="J1392" s="583">
        <f t="shared" si="415"/>
        <v>18.042813455657491</v>
      </c>
      <c r="K1392" s="582" t="s">
        <v>1758</v>
      </c>
      <c r="L1392" s="582"/>
      <c r="M1392" s="216"/>
      <c r="N1392" s="579"/>
      <c r="O1392" s="584"/>
      <c r="P1392" s="584"/>
      <c r="Q1392" s="584"/>
      <c r="R1392" s="579"/>
      <c r="S1392" s="216">
        <v>9.5</v>
      </c>
      <c r="T1392" s="582" t="s">
        <v>43</v>
      </c>
      <c r="U1392" s="579" t="s">
        <v>44</v>
      </c>
      <c r="V1392" s="579" t="s">
        <v>2076</v>
      </c>
      <c r="W1392" s="1145" t="s">
        <v>1760</v>
      </c>
      <c r="X1392" s="896" t="s">
        <v>769</v>
      </c>
      <c r="Y1392" s="429" t="s">
        <v>47</v>
      </c>
      <c r="Z1392" s="427" t="e">
        <f t="shared" si="416"/>
        <v>#VALUE!</v>
      </c>
      <c r="AA1392" s="579"/>
      <c r="AB1392" s="216" t="s">
        <v>1761</v>
      </c>
      <c r="AC1392" s="585"/>
      <c r="AD1392" s="586"/>
      <c r="AE1392" s="587"/>
      <c r="AF1392" s="597"/>
      <c r="AG1392" s="597"/>
      <c r="AJ1392" s="156" t="str">
        <f t="shared" si="417"/>
        <v>HL2701/2708</v>
      </c>
    </row>
    <row r="1393" spans="1:36" s="156" customFormat="1" ht="11.25" customHeight="1" thickBot="1" x14ac:dyDescent="0.25">
      <c r="A1393" s="1115"/>
      <c r="B1393" s="998"/>
      <c r="C1393" s="151"/>
      <c r="D1393" s="1168"/>
      <c r="E1393" s="151"/>
      <c r="F1393" s="149"/>
      <c r="G1393" s="150"/>
      <c r="H1393" s="148"/>
      <c r="I1393" s="151"/>
      <c r="J1393" s="440"/>
      <c r="K1393" s="149"/>
      <c r="L1393" s="149"/>
      <c r="M1393" s="150"/>
      <c r="N1393" s="151"/>
      <c r="O1393" s="152"/>
      <c r="P1393" s="152"/>
      <c r="Q1393" s="152"/>
      <c r="R1393" s="151"/>
      <c r="S1393" s="150"/>
      <c r="T1393" s="149"/>
      <c r="U1393" s="151"/>
      <c r="V1393" s="151"/>
      <c r="W1393" s="151"/>
      <c r="X1393" s="1169"/>
      <c r="Y1393" s="429"/>
      <c r="Z1393" s="427"/>
      <c r="AA1393" s="151"/>
      <c r="AB1393" s="150"/>
      <c r="AC1393" s="153"/>
      <c r="AD1393" s="154"/>
      <c r="AE1393" s="155"/>
      <c r="AF1393" s="441"/>
      <c r="AG1393" s="441"/>
    </row>
    <row r="1394" spans="1:36" ht="11.25" customHeight="1" thickBot="1" x14ac:dyDescent="0.25">
      <c r="A1394" s="1129"/>
      <c r="B1394" s="995"/>
      <c r="C1394" s="320"/>
      <c r="D1394" s="905"/>
      <c r="E1394" s="245"/>
      <c r="F1394" s="241"/>
      <c r="G1394" s="246"/>
      <c r="H1394" s="245"/>
      <c r="I1394" s="238"/>
      <c r="J1394" s="242"/>
      <c r="K1394" s="241"/>
      <c r="L1394" s="241"/>
      <c r="M1394" s="246"/>
      <c r="N1394" s="238"/>
      <c r="O1394" s="248"/>
      <c r="P1394" s="248"/>
      <c r="Q1394" s="248"/>
      <c r="R1394" s="238"/>
      <c r="S1394" s="246"/>
      <c r="T1394" s="241"/>
      <c r="U1394" s="238"/>
      <c r="V1394" s="238"/>
      <c r="W1394" s="238"/>
      <c r="X1394" s="272"/>
      <c r="Y1394" s="415"/>
      <c r="Z1394" s="416" t="s">
        <v>38</v>
      </c>
      <c r="AA1394" s="238"/>
      <c r="AB1394" s="246"/>
      <c r="AC1394" s="316"/>
      <c r="AD1394" s="251"/>
      <c r="AE1394" s="252"/>
      <c r="AF1394" s="245"/>
      <c r="AG1394" s="245"/>
      <c r="AJ1394" s="255" t="str">
        <f t="shared" ref="AJ1394:AJ1492" si="418">CONCATENATE(U1394,AK1394,V1394)</f>
        <v/>
      </c>
    </row>
    <row r="1395" spans="1:36" ht="17.25" customHeight="1" thickBot="1" x14ac:dyDescent="0.25">
      <c r="A1395" s="1129"/>
      <c r="B1395" s="995"/>
      <c r="C1395" s="348"/>
      <c r="D1395" s="348"/>
      <c r="E1395" s="349"/>
      <c r="F1395" s="349"/>
      <c r="G1395" s="350"/>
      <c r="H1395" s="350"/>
      <c r="I1395" s="349"/>
      <c r="J1395" s="351"/>
      <c r="K1395" s="349"/>
      <c r="L1395" s="349"/>
      <c r="M1395" s="350"/>
      <c r="N1395" s="348"/>
      <c r="O1395" s="352"/>
      <c r="P1395" s="353" t="s">
        <v>2077</v>
      </c>
      <c r="Q1395" s="352"/>
      <c r="R1395" s="348"/>
      <c r="S1395" s="350"/>
      <c r="T1395" s="349"/>
      <c r="U1395" s="348"/>
      <c r="V1395" s="348"/>
      <c r="W1395" s="348"/>
      <c r="X1395" s="354"/>
      <c r="Y1395" s="424"/>
      <c r="Z1395" s="425"/>
      <c r="AA1395" s="348"/>
      <c r="AB1395" s="350"/>
      <c r="AC1395" s="355"/>
      <c r="AD1395" s="356"/>
      <c r="AE1395" s="357"/>
      <c r="AF1395" s="350"/>
      <c r="AG1395" s="350"/>
      <c r="AJ1395" s="255" t="str">
        <f t="shared" si="418"/>
        <v/>
      </c>
    </row>
    <row r="1396" spans="1:36" ht="11.25" customHeight="1" thickBot="1" x14ac:dyDescent="0.25">
      <c r="A1396" s="1129"/>
      <c r="B1396" s="995"/>
      <c r="C1396" s="238"/>
      <c r="E1396" s="245"/>
      <c r="F1396" s="241"/>
      <c r="G1396" s="246"/>
      <c r="H1396" s="246"/>
      <c r="I1396" s="241"/>
      <c r="J1396" s="331"/>
      <c r="K1396" s="241"/>
      <c r="L1396" s="241"/>
      <c r="M1396" s="246"/>
      <c r="N1396" s="238"/>
      <c r="O1396" s="248"/>
      <c r="P1396" s="248"/>
      <c r="Q1396" s="248"/>
      <c r="R1396" s="238"/>
      <c r="S1396" s="246"/>
      <c r="T1396" s="241"/>
      <c r="U1396" s="238"/>
      <c r="V1396" s="238"/>
      <c r="W1396" s="238"/>
      <c r="Y1396" s="415"/>
      <c r="Z1396" s="426"/>
      <c r="AA1396" s="379" t="s">
        <v>38</v>
      </c>
      <c r="AB1396" s="246"/>
      <c r="AC1396" s="250"/>
      <c r="AD1396" s="251"/>
      <c r="AE1396" s="252"/>
      <c r="AF1396" s="246"/>
      <c r="AG1396" s="246"/>
      <c r="AJ1396" s="255" t="str">
        <f t="shared" ref="AJ1396:AJ1402" si="419">CONCATENATE(U1396,AK1396,V1396)</f>
        <v/>
      </c>
    </row>
    <row r="1397" spans="1:36" ht="11.25" customHeight="1" thickBot="1" x14ac:dyDescent="0.25">
      <c r="A1397" s="1115">
        <v>1</v>
      </c>
      <c r="B1397" s="995"/>
      <c r="C1397" s="238"/>
      <c r="D1397" s="904" t="s">
        <v>1749</v>
      </c>
      <c r="E1397" s="245">
        <v>1</v>
      </c>
      <c r="F1397" s="241" t="s">
        <v>2078</v>
      </c>
      <c r="G1397" s="246"/>
      <c r="H1397" s="246"/>
      <c r="I1397" s="241"/>
      <c r="J1397" s="331"/>
      <c r="K1397" s="241"/>
      <c r="L1397" s="241" t="s">
        <v>2079</v>
      </c>
      <c r="M1397" s="245">
        <v>3500</v>
      </c>
      <c r="N1397" s="238"/>
      <c r="O1397" s="248"/>
      <c r="P1397" s="248"/>
      <c r="Q1397" s="248"/>
      <c r="R1397" s="238"/>
      <c r="S1397" s="246"/>
      <c r="T1397" s="241" t="s">
        <v>61</v>
      </c>
      <c r="U1397" s="238" t="s">
        <v>2080</v>
      </c>
      <c r="V1397" s="238" t="s">
        <v>1749</v>
      </c>
      <c r="W1397" s="238"/>
      <c r="X1397" s="253"/>
      <c r="Y1397" s="415">
        <v>43892</v>
      </c>
      <c r="Z1397" s="417">
        <f>Y1397+365</f>
        <v>44257</v>
      </c>
      <c r="AA1397" s="417">
        <v>45718</v>
      </c>
      <c r="AB1397" s="246"/>
      <c r="AC1397" s="250">
        <v>86500</v>
      </c>
      <c r="AD1397" s="251"/>
      <c r="AE1397" s="252"/>
      <c r="AF1397" s="246"/>
      <c r="AG1397" s="246"/>
      <c r="AJ1397" s="255" t="str">
        <f>CONCATENATE(U1397,AK1397,V1397)</f>
        <v>STHL1665</v>
      </c>
    </row>
    <row r="1398" spans="1:36" ht="11.25" customHeight="1" thickBot="1" x14ac:dyDescent="0.25">
      <c r="A1398" s="1115">
        <v>1</v>
      </c>
      <c r="B1398" s="995"/>
      <c r="C1398" s="239" t="s">
        <v>50</v>
      </c>
      <c r="D1398" s="892" t="s">
        <v>1749</v>
      </c>
      <c r="E1398" s="256">
        <v>1</v>
      </c>
      <c r="F1398" s="240" t="s">
        <v>2081</v>
      </c>
      <c r="G1398" s="257">
        <v>21.4</v>
      </c>
      <c r="H1398" s="257"/>
      <c r="I1398" s="240"/>
      <c r="J1398" s="368"/>
      <c r="K1398" s="240"/>
      <c r="L1398" s="240" t="s">
        <v>2079</v>
      </c>
      <c r="M1398" s="258">
        <v>3500</v>
      </c>
      <c r="N1398" s="239"/>
      <c r="O1398" s="259"/>
      <c r="P1398" s="259"/>
      <c r="Q1398" s="259"/>
      <c r="R1398" s="239"/>
      <c r="S1398" s="257"/>
      <c r="T1398" s="240" t="s">
        <v>61</v>
      </c>
      <c r="U1398" s="239" t="s">
        <v>2080</v>
      </c>
      <c r="V1398" s="239" t="s">
        <v>1749</v>
      </c>
      <c r="W1398" s="239" t="s">
        <v>2082</v>
      </c>
      <c r="X1398" s="197" t="s">
        <v>1749</v>
      </c>
      <c r="Y1398" s="415">
        <v>43892</v>
      </c>
      <c r="Z1398" s="417">
        <f>Y1398+365</f>
        <v>44257</v>
      </c>
      <c r="AA1398" s="417">
        <v>45718</v>
      </c>
      <c r="AB1398" s="257"/>
      <c r="AC1398" s="260">
        <v>86500</v>
      </c>
      <c r="AD1398" s="261"/>
      <c r="AE1398" s="262"/>
      <c r="AF1398" s="257"/>
      <c r="AG1398" s="257"/>
      <c r="AJ1398" s="255" t="str">
        <f t="shared" si="419"/>
        <v>STHL1665</v>
      </c>
    </row>
    <row r="1399" spans="1:36" ht="11.25" customHeight="1" thickBot="1" x14ac:dyDescent="0.25">
      <c r="A1399" s="1115"/>
      <c r="B1399" s="995"/>
      <c r="C1399" s="238"/>
      <c r="D1399" s="945"/>
      <c r="E1399" s="324"/>
      <c r="F1399" s="241"/>
      <c r="G1399" s="246"/>
      <c r="H1399" s="246"/>
      <c r="I1399" s="241"/>
      <c r="J1399" s="331"/>
      <c r="K1399" s="241"/>
      <c r="L1399" s="241"/>
      <c r="M1399" s="245"/>
      <c r="N1399" s="238"/>
      <c r="O1399" s="248"/>
      <c r="P1399" s="248"/>
      <c r="Q1399" s="248"/>
      <c r="R1399" s="238"/>
      <c r="S1399" s="246"/>
      <c r="T1399" s="241"/>
      <c r="U1399" s="238"/>
      <c r="V1399" s="238"/>
      <c r="W1399" s="238"/>
      <c r="X1399" s="500"/>
      <c r="Y1399" s="415"/>
      <c r="Z1399" s="417"/>
      <c r="AA1399" s="417"/>
      <c r="AB1399" s="246"/>
      <c r="AC1399" s="250"/>
      <c r="AD1399" s="251"/>
      <c r="AE1399" s="252"/>
      <c r="AF1399" s="246"/>
      <c r="AG1399" s="246"/>
    </row>
    <row r="1400" spans="1:36" s="319" customFormat="1" ht="11.25" customHeight="1" thickBot="1" x14ac:dyDescent="0.25">
      <c r="A1400" s="1115">
        <v>1</v>
      </c>
      <c r="B1400" s="1144"/>
      <c r="C1400" s="1146"/>
      <c r="D1400" s="1026" t="s">
        <v>1205</v>
      </c>
      <c r="E1400" s="1022">
        <v>1</v>
      </c>
      <c r="F1400" s="1021" t="s">
        <v>2083</v>
      </c>
      <c r="G1400" s="1020"/>
      <c r="H1400" s="1020"/>
      <c r="I1400" s="1021"/>
      <c r="J1400" s="1027"/>
      <c r="K1400" s="1021"/>
      <c r="L1400" s="1021" t="s">
        <v>2084</v>
      </c>
      <c r="M1400" s="1022" t="s">
        <v>74</v>
      </c>
      <c r="N1400" s="1023" t="s">
        <v>2085</v>
      </c>
      <c r="O1400" s="1025" t="s">
        <v>38</v>
      </c>
      <c r="P1400" s="1025" t="s">
        <v>38</v>
      </c>
      <c r="Q1400" s="1025" t="s">
        <v>38</v>
      </c>
      <c r="R1400" s="1023" t="s">
        <v>38</v>
      </c>
      <c r="S1400" s="1020"/>
      <c r="T1400" s="1021" t="s">
        <v>74</v>
      </c>
      <c r="U1400" s="1023" t="s">
        <v>44</v>
      </c>
      <c r="V1400" s="987" t="s">
        <v>2086</v>
      </c>
      <c r="W1400" s="987" t="s">
        <v>46</v>
      </c>
      <c r="X1400" s="1033"/>
      <c r="Y1400" s="1034" t="s">
        <v>47</v>
      </c>
      <c r="Z1400" s="427" t="e">
        <f t="shared" ref="Z1400:Z1401" si="420">Y1400+366</f>
        <v>#VALUE!</v>
      </c>
      <c r="AA1400" s="269"/>
      <c r="AB1400" s="327"/>
      <c r="AC1400" s="1040"/>
      <c r="AD1400" s="329"/>
      <c r="AE1400" s="329" t="s">
        <v>38</v>
      </c>
      <c r="AF1400" s="326" t="s">
        <v>38</v>
      </c>
      <c r="AG1400" s="326"/>
      <c r="AJ1400" s="255" t="str">
        <f t="shared" ref="AJ1400:AJ1401" si="421">CONCATENATE(U1400,AK1400,V1400)</f>
        <v>HL2769</v>
      </c>
    </row>
    <row r="1401" spans="1:36" ht="11.25" customHeight="1" thickBot="1" x14ac:dyDescent="0.25">
      <c r="A1401" s="1115">
        <v>1</v>
      </c>
      <c r="B1401" s="1141"/>
      <c r="C1401" s="1145" t="s">
        <v>50</v>
      </c>
      <c r="D1401" s="892" t="s">
        <v>1205</v>
      </c>
      <c r="E1401" s="1028">
        <v>2</v>
      </c>
      <c r="F1401" s="1021" t="s">
        <v>2083</v>
      </c>
      <c r="G1401" s="875"/>
      <c r="H1401" s="875"/>
      <c r="I1401" s="613"/>
      <c r="J1401" s="1029"/>
      <c r="K1401" s="613"/>
      <c r="L1401" s="1021" t="s">
        <v>2084</v>
      </c>
      <c r="M1401" s="1022" t="s">
        <v>74</v>
      </c>
      <c r="N1401" s="1024" t="s">
        <v>2085</v>
      </c>
      <c r="O1401" s="1031" t="s">
        <v>38</v>
      </c>
      <c r="P1401" s="1031" t="s">
        <v>38</v>
      </c>
      <c r="Q1401" s="1031" t="s">
        <v>38</v>
      </c>
      <c r="R1401" s="1024"/>
      <c r="S1401" s="875"/>
      <c r="T1401" s="1021" t="s">
        <v>74</v>
      </c>
      <c r="U1401" s="1024" t="s">
        <v>44</v>
      </c>
      <c r="V1401" s="1024" t="s">
        <v>2087</v>
      </c>
      <c r="W1401" s="987" t="s">
        <v>46</v>
      </c>
      <c r="X1401" s="1032" t="s">
        <v>1205</v>
      </c>
      <c r="Y1401" s="429" t="s">
        <v>47</v>
      </c>
      <c r="Z1401" s="427" t="e">
        <f t="shared" si="420"/>
        <v>#VALUE!</v>
      </c>
      <c r="AA1401" s="269"/>
      <c r="AB1401" s="257"/>
      <c r="AC1401" s="1040"/>
      <c r="AD1401" s="261"/>
      <c r="AE1401" s="262" t="s">
        <v>38</v>
      </c>
      <c r="AF1401" s="257" t="s">
        <v>38</v>
      </c>
      <c r="AG1401" s="257"/>
      <c r="AJ1401" s="255" t="str">
        <f t="shared" si="421"/>
        <v xml:space="preserve">HL2769 </v>
      </c>
    </row>
    <row r="1402" spans="1:36" ht="11.25" customHeight="1" thickBot="1" x14ac:dyDescent="0.25">
      <c r="A1402" s="1129"/>
      <c r="B1402" s="995"/>
      <c r="C1402" s="238"/>
      <c r="D1402" s="916"/>
      <c r="E1402" s="245"/>
      <c r="F1402" s="241"/>
      <c r="G1402" s="246"/>
      <c r="H1402" s="246"/>
      <c r="I1402" s="241"/>
      <c r="J1402" s="331"/>
      <c r="K1402" s="241"/>
      <c r="L1402" s="241"/>
      <c r="M1402" s="245"/>
      <c r="N1402" s="238"/>
      <c r="O1402" s="248"/>
      <c r="P1402" s="248"/>
      <c r="Q1402" s="248"/>
      <c r="R1402" s="238"/>
      <c r="S1402" s="246"/>
      <c r="T1402" s="241"/>
      <c r="U1402" s="238"/>
      <c r="V1402" s="238"/>
      <c r="W1402" s="238"/>
      <c r="X1402" s="315" t="s">
        <v>1078</v>
      </c>
      <c r="Y1402" s="415"/>
      <c r="Z1402" s="416" t="s">
        <v>38</v>
      </c>
      <c r="AA1402" s="379" t="s">
        <v>38</v>
      </c>
      <c r="AB1402" s="246"/>
      <c r="AC1402" s="250"/>
      <c r="AD1402" s="251"/>
      <c r="AE1402" s="252"/>
      <c r="AF1402" s="246"/>
      <c r="AG1402" s="246"/>
      <c r="AJ1402" s="255" t="str">
        <f t="shared" si="419"/>
        <v/>
      </c>
    </row>
    <row r="1403" spans="1:36" s="147" customFormat="1" ht="11.25" customHeight="1" thickBot="1" x14ac:dyDescent="0.25">
      <c r="A1403" s="1115">
        <v>1</v>
      </c>
      <c r="B1403" s="1004"/>
      <c r="C1403" s="146"/>
      <c r="D1403" s="916" t="s">
        <v>2088</v>
      </c>
      <c r="E1403" s="245">
        <v>1</v>
      </c>
      <c r="F1403" s="241" t="s">
        <v>2089</v>
      </c>
      <c r="G1403" s="246"/>
      <c r="H1403" s="246"/>
      <c r="I1403" s="241"/>
      <c r="J1403" s="186"/>
      <c r="K1403" s="241"/>
      <c r="L1403" s="241" t="s">
        <v>2090</v>
      </c>
      <c r="M1403" s="245">
        <v>1900</v>
      </c>
      <c r="N1403" s="238"/>
      <c r="O1403" s="248"/>
      <c r="P1403" s="248"/>
      <c r="Q1403" s="248"/>
      <c r="R1403" s="238"/>
      <c r="S1403" s="246"/>
      <c r="T1403" s="241" t="s">
        <v>2091</v>
      </c>
      <c r="U1403" s="238" t="s">
        <v>2080</v>
      </c>
      <c r="V1403" s="238" t="s">
        <v>2088</v>
      </c>
      <c r="W1403" s="238"/>
      <c r="X1403" s="145"/>
      <c r="Y1403" s="415">
        <v>39162</v>
      </c>
      <c r="Z1403" s="416">
        <f>Y1403+365</f>
        <v>39527</v>
      </c>
      <c r="AA1403" s="379">
        <v>40161</v>
      </c>
      <c r="AB1403" s="246"/>
      <c r="AC1403" s="250">
        <v>86500</v>
      </c>
      <c r="AD1403" s="251"/>
      <c r="AE1403" s="252"/>
      <c r="AF1403" s="246" t="s">
        <v>2092</v>
      </c>
      <c r="AG1403" s="246"/>
      <c r="AJ1403" s="255" t="str">
        <f t="shared" si="418"/>
        <v>STHL0411</v>
      </c>
    </row>
    <row r="1404" spans="1:36" ht="11.25" customHeight="1" thickBot="1" x14ac:dyDescent="0.25">
      <c r="A1404" s="1115">
        <v>1</v>
      </c>
      <c r="B1404" s="995"/>
      <c r="C1404" s="266" t="s">
        <v>50</v>
      </c>
      <c r="D1404" s="892" t="s">
        <v>2088</v>
      </c>
      <c r="E1404" s="256">
        <v>1</v>
      </c>
      <c r="F1404" s="240" t="s">
        <v>2093</v>
      </c>
      <c r="G1404" s="257"/>
      <c r="H1404" s="257"/>
      <c r="I1404" s="240"/>
      <c r="J1404" s="358"/>
      <c r="K1404" s="240"/>
      <c r="L1404" s="240" t="s">
        <v>2090</v>
      </c>
      <c r="M1404" s="258">
        <v>1900</v>
      </c>
      <c r="N1404" s="239"/>
      <c r="O1404" s="259"/>
      <c r="P1404" s="259"/>
      <c r="Q1404" s="259"/>
      <c r="R1404" s="239"/>
      <c r="S1404" s="257"/>
      <c r="T1404" s="240" t="s">
        <v>2091</v>
      </c>
      <c r="U1404" s="239" t="s">
        <v>2080</v>
      </c>
      <c r="V1404" s="239" t="s">
        <v>2088</v>
      </c>
      <c r="W1404" s="239" t="s">
        <v>2094</v>
      </c>
      <c r="X1404" s="237">
        <v>411</v>
      </c>
      <c r="Y1404" s="415">
        <v>39162</v>
      </c>
      <c r="Z1404" s="416">
        <f>Y1404+365</f>
        <v>39527</v>
      </c>
      <c r="AA1404" s="379">
        <v>40161</v>
      </c>
      <c r="AB1404" s="257"/>
      <c r="AC1404" s="260">
        <v>86500</v>
      </c>
      <c r="AD1404" s="261"/>
      <c r="AE1404" s="262"/>
      <c r="AF1404" s="257"/>
      <c r="AG1404" s="257"/>
      <c r="AJ1404" s="255" t="str">
        <f t="shared" si="418"/>
        <v>STHL0411</v>
      </c>
    </row>
    <row r="1405" spans="1:36" ht="11.25" customHeight="1" thickBot="1" x14ac:dyDescent="0.25">
      <c r="A1405" s="1129"/>
      <c r="B1405" s="995"/>
      <c r="C1405" s="238"/>
      <c r="D1405" s="916"/>
      <c r="E1405" s="245"/>
      <c r="F1405" s="241"/>
      <c r="G1405" s="246"/>
      <c r="H1405" s="246"/>
      <c r="I1405" s="241"/>
      <c r="J1405" s="331"/>
      <c r="K1405" s="241"/>
      <c r="L1405" s="241"/>
      <c r="M1405" s="245"/>
      <c r="N1405" s="238"/>
      <c r="O1405" s="248"/>
      <c r="P1405" s="248"/>
      <c r="Q1405" s="248"/>
      <c r="R1405" s="238"/>
      <c r="S1405" s="246"/>
      <c r="T1405" s="241"/>
      <c r="U1405" s="238"/>
      <c r="V1405" s="238"/>
      <c r="W1405" s="238"/>
      <c r="X1405" s="315" t="s">
        <v>1078</v>
      </c>
      <c r="Y1405" s="415"/>
      <c r="Z1405" s="416" t="s">
        <v>38</v>
      </c>
      <c r="AA1405" s="379" t="s">
        <v>38</v>
      </c>
      <c r="AB1405" s="246"/>
      <c r="AC1405" s="250"/>
      <c r="AD1405" s="251"/>
      <c r="AE1405" s="252"/>
      <c r="AF1405" s="246"/>
      <c r="AG1405" s="246"/>
      <c r="AJ1405" s="255" t="str">
        <f t="shared" si="418"/>
        <v/>
      </c>
    </row>
    <row r="1406" spans="1:36" s="147" customFormat="1" ht="11.25" customHeight="1" thickBot="1" x14ac:dyDescent="0.25">
      <c r="A1406" s="1115">
        <v>1</v>
      </c>
      <c r="B1406" s="1004"/>
      <c r="C1406" s="146"/>
      <c r="D1406" s="916" t="s">
        <v>2095</v>
      </c>
      <c r="E1406" s="245">
        <v>1</v>
      </c>
      <c r="F1406" s="241" t="s">
        <v>2096</v>
      </c>
      <c r="G1406" s="246">
        <v>20</v>
      </c>
      <c r="H1406" s="246"/>
      <c r="I1406" s="241"/>
      <c r="J1406" s="186"/>
      <c r="K1406" s="241"/>
      <c r="L1406" s="241" t="s">
        <v>2097</v>
      </c>
      <c r="M1406" s="245">
        <v>1800</v>
      </c>
      <c r="N1406" s="238"/>
      <c r="O1406" s="248"/>
      <c r="P1406" s="248"/>
      <c r="Q1406" s="248"/>
      <c r="R1406" s="238"/>
      <c r="S1406" s="246"/>
      <c r="T1406" s="241" t="s">
        <v>2091</v>
      </c>
      <c r="U1406" s="238" t="s">
        <v>2080</v>
      </c>
      <c r="V1406" s="238" t="s">
        <v>2095</v>
      </c>
      <c r="W1406" s="238" t="s">
        <v>2098</v>
      </c>
      <c r="X1406" s="146" t="s">
        <v>1078</v>
      </c>
      <c r="Y1406" s="415">
        <v>42466</v>
      </c>
      <c r="Z1406" s="416">
        <f>Y1406+365</f>
        <v>42831</v>
      </c>
      <c r="AA1406" s="379">
        <v>44292</v>
      </c>
      <c r="AB1406" s="246"/>
      <c r="AC1406" s="250">
        <v>15500</v>
      </c>
      <c r="AD1406" s="251"/>
      <c r="AE1406" s="252"/>
      <c r="AF1406" s="246" t="s">
        <v>2099</v>
      </c>
      <c r="AG1406" s="246"/>
      <c r="AJ1406" s="255" t="str">
        <f t="shared" si="418"/>
        <v>STHL1255</v>
      </c>
    </row>
    <row r="1407" spans="1:36" s="147" customFormat="1" ht="11.25" customHeight="1" thickBot="1" x14ac:dyDescent="0.25">
      <c r="A1407" s="1115">
        <v>1</v>
      </c>
      <c r="B1407" s="1004"/>
      <c r="C1407" s="146"/>
      <c r="D1407" s="916" t="s">
        <v>2095</v>
      </c>
      <c r="E1407" s="245">
        <v>1</v>
      </c>
      <c r="F1407" s="241" t="s">
        <v>2096</v>
      </c>
      <c r="G1407" s="246" t="s">
        <v>38</v>
      </c>
      <c r="H1407" s="246"/>
      <c r="I1407" s="241"/>
      <c r="J1407" s="186"/>
      <c r="K1407" s="241"/>
      <c r="L1407" s="241" t="s">
        <v>2097</v>
      </c>
      <c r="M1407" s="245">
        <v>1800</v>
      </c>
      <c r="N1407" s="238"/>
      <c r="O1407" s="248"/>
      <c r="P1407" s="248"/>
      <c r="Q1407" s="248"/>
      <c r="R1407" s="238"/>
      <c r="S1407" s="246"/>
      <c r="T1407" s="241" t="s">
        <v>2091</v>
      </c>
      <c r="U1407" s="238" t="s">
        <v>2080</v>
      </c>
      <c r="V1407" s="238" t="s">
        <v>2095</v>
      </c>
      <c r="W1407" s="238" t="s">
        <v>2100</v>
      </c>
      <c r="X1407" s="146"/>
      <c r="Y1407" s="415">
        <v>42466</v>
      </c>
      <c r="Z1407" s="416">
        <f>Y1407+365</f>
        <v>42831</v>
      </c>
      <c r="AA1407" s="379">
        <v>44292</v>
      </c>
      <c r="AB1407" s="246"/>
      <c r="AC1407" s="250">
        <v>8500</v>
      </c>
      <c r="AD1407" s="251"/>
      <c r="AE1407" s="252"/>
      <c r="AF1407" s="246" t="s">
        <v>2101</v>
      </c>
      <c r="AG1407" s="246"/>
      <c r="AJ1407" s="255" t="str">
        <f t="shared" si="418"/>
        <v>STHL1255</v>
      </c>
    </row>
    <row r="1408" spans="1:36" s="147" customFormat="1" ht="11.25" customHeight="1" thickBot="1" x14ac:dyDescent="0.25">
      <c r="A1408" s="1115">
        <v>1</v>
      </c>
      <c r="B1408" s="1004"/>
      <c r="C1408" s="146"/>
      <c r="D1408" s="916" t="s">
        <v>2095</v>
      </c>
      <c r="E1408" s="245">
        <v>1</v>
      </c>
      <c r="F1408" s="241" t="s">
        <v>2096</v>
      </c>
      <c r="G1408" s="246" t="s">
        <v>38</v>
      </c>
      <c r="H1408" s="246"/>
      <c r="I1408" s="241"/>
      <c r="J1408" s="186"/>
      <c r="K1408" s="241"/>
      <c r="L1408" s="241" t="s">
        <v>2097</v>
      </c>
      <c r="M1408" s="245">
        <v>1800</v>
      </c>
      <c r="N1408" s="238"/>
      <c r="O1408" s="248"/>
      <c r="P1408" s="248"/>
      <c r="Q1408" s="248"/>
      <c r="R1408" s="238"/>
      <c r="S1408" s="246"/>
      <c r="T1408" s="241" t="s">
        <v>2091</v>
      </c>
      <c r="U1408" s="238" t="s">
        <v>2080</v>
      </c>
      <c r="V1408" s="238" t="s">
        <v>2095</v>
      </c>
      <c r="W1408" s="238" t="s">
        <v>2100</v>
      </c>
      <c r="X1408" s="146"/>
      <c r="Y1408" s="415">
        <v>42466</v>
      </c>
      <c r="Z1408" s="416">
        <f>Y1408+365</f>
        <v>42831</v>
      </c>
      <c r="AA1408" s="379">
        <v>44292</v>
      </c>
      <c r="AB1408" s="246"/>
      <c r="AC1408" s="250">
        <v>8500</v>
      </c>
      <c r="AD1408" s="251"/>
      <c r="AE1408" s="252"/>
      <c r="AF1408" s="246" t="s">
        <v>2102</v>
      </c>
      <c r="AG1408" s="246"/>
      <c r="AJ1408" s="255" t="str">
        <f t="shared" si="418"/>
        <v>STHL1255</v>
      </c>
    </row>
    <row r="1409" spans="1:36" ht="11.25" customHeight="1" thickBot="1" x14ac:dyDescent="0.25">
      <c r="A1409" s="1115">
        <v>1</v>
      </c>
      <c r="B1409" s="995"/>
      <c r="C1409" s="266" t="s">
        <v>50</v>
      </c>
      <c r="D1409" s="892" t="s">
        <v>2095</v>
      </c>
      <c r="E1409" s="256">
        <v>1</v>
      </c>
      <c r="F1409" s="240" t="s">
        <v>2103</v>
      </c>
      <c r="G1409" s="257">
        <v>20</v>
      </c>
      <c r="H1409" s="257"/>
      <c r="I1409" s="240"/>
      <c r="J1409" s="358"/>
      <c r="K1409" s="240"/>
      <c r="L1409" s="240" t="s">
        <v>2097</v>
      </c>
      <c r="M1409" s="258">
        <v>1800</v>
      </c>
      <c r="N1409" s="239"/>
      <c r="O1409" s="259"/>
      <c r="P1409" s="259"/>
      <c r="Q1409" s="259"/>
      <c r="R1409" s="239"/>
      <c r="S1409" s="257"/>
      <c r="T1409" s="240" t="s">
        <v>2091</v>
      </c>
      <c r="U1409" s="239" t="s">
        <v>2080</v>
      </c>
      <c r="V1409" s="239" t="s">
        <v>2095</v>
      </c>
      <c r="W1409" s="239" t="s">
        <v>2104</v>
      </c>
      <c r="X1409" s="237">
        <v>1255</v>
      </c>
      <c r="Y1409" s="415">
        <v>42466</v>
      </c>
      <c r="Z1409" s="416">
        <f>Y1409+365</f>
        <v>42831</v>
      </c>
      <c r="AA1409" s="379">
        <v>44292</v>
      </c>
      <c r="AB1409" s="257"/>
      <c r="AC1409" s="260">
        <f>AC1406+AC1407+AC1408</f>
        <v>32500</v>
      </c>
      <c r="AD1409" s="261"/>
      <c r="AE1409" s="262"/>
      <c r="AF1409" s="257"/>
      <c r="AG1409" s="257"/>
      <c r="AJ1409" s="255" t="str">
        <f t="shared" si="418"/>
        <v>STHL1255</v>
      </c>
    </row>
    <row r="1410" spans="1:36" ht="11.25" customHeight="1" thickBot="1" x14ac:dyDescent="0.25">
      <c r="A1410" s="1129"/>
      <c r="B1410" s="995"/>
      <c r="C1410" s="238"/>
      <c r="D1410" s="359"/>
      <c r="E1410" s="245"/>
      <c r="F1410" s="241"/>
      <c r="G1410" s="246"/>
      <c r="H1410" s="246"/>
      <c r="I1410" s="241"/>
      <c r="J1410" s="331"/>
      <c r="K1410" s="241"/>
      <c r="L1410" s="241"/>
      <c r="M1410" s="245"/>
      <c r="N1410" s="238"/>
      <c r="O1410" s="248"/>
      <c r="P1410" s="248"/>
      <c r="Q1410" s="248"/>
      <c r="R1410" s="238"/>
      <c r="S1410" s="246"/>
      <c r="T1410" s="241"/>
      <c r="U1410" s="238"/>
      <c r="V1410" s="238"/>
      <c r="W1410" s="238"/>
      <c r="X1410" s="315" t="s">
        <v>1078</v>
      </c>
      <c r="Y1410" s="415"/>
      <c r="Z1410" s="416" t="s">
        <v>38</v>
      </c>
      <c r="AA1410" s="379" t="s">
        <v>38</v>
      </c>
      <c r="AB1410" s="246"/>
      <c r="AC1410" s="250"/>
      <c r="AD1410" s="251"/>
      <c r="AE1410" s="252"/>
      <c r="AF1410" s="246"/>
      <c r="AG1410" s="246"/>
      <c r="AJ1410" s="255" t="str">
        <f t="shared" si="418"/>
        <v/>
      </c>
    </row>
    <row r="1411" spans="1:36" s="147" customFormat="1" ht="11.25" customHeight="1" thickBot="1" x14ac:dyDescent="0.25">
      <c r="A1411" s="1115">
        <v>1</v>
      </c>
      <c r="B1411" s="1004"/>
      <c r="C1411" s="146"/>
      <c r="D1411" s="916" t="s">
        <v>2105</v>
      </c>
      <c r="E1411" s="245">
        <v>1</v>
      </c>
      <c r="F1411" s="241" t="s">
        <v>2096</v>
      </c>
      <c r="G1411" s="246">
        <v>20</v>
      </c>
      <c r="H1411" s="246"/>
      <c r="I1411" s="241"/>
      <c r="J1411" s="186"/>
      <c r="K1411" s="241"/>
      <c r="L1411" s="241" t="s">
        <v>2097</v>
      </c>
      <c r="M1411" s="245">
        <v>1800</v>
      </c>
      <c r="N1411" s="238"/>
      <c r="O1411" s="248"/>
      <c r="P1411" s="248"/>
      <c r="Q1411" s="248"/>
      <c r="R1411" s="238"/>
      <c r="S1411" s="246"/>
      <c r="T1411" s="241" t="s">
        <v>2091</v>
      </c>
      <c r="U1411" s="238" t="s">
        <v>2080</v>
      </c>
      <c r="V1411" s="238" t="s">
        <v>2105</v>
      </c>
      <c r="W1411" s="238" t="s">
        <v>2098</v>
      </c>
      <c r="X1411" s="145"/>
      <c r="Y1411" s="415">
        <v>42466</v>
      </c>
      <c r="Z1411" s="416">
        <f>Y1411+365</f>
        <v>42831</v>
      </c>
      <c r="AA1411" s="379">
        <v>44292</v>
      </c>
      <c r="AB1411" s="246"/>
      <c r="AC1411" s="250">
        <v>15500</v>
      </c>
      <c r="AD1411" s="251"/>
      <c r="AE1411" s="252"/>
      <c r="AF1411" s="246" t="s">
        <v>2106</v>
      </c>
      <c r="AG1411" s="246"/>
      <c r="AJ1411" s="255" t="str">
        <f t="shared" si="418"/>
        <v>STHL1256</v>
      </c>
    </row>
    <row r="1412" spans="1:36" s="147" customFormat="1" ht="11.25" customHeight="1" thickBot="1" x14ac:dyDescent="0.25">
      <c r="A1412" s="1115">
        <v>1</v>
      </c>
      <c r="B1412" s="1004"/>
      <c r="C1412" s="146"/>
      <c r="D1412" s="916" t="s">
        <v>2105</v>
      </c>
      <c r="E1412" s="245">
        <v>1</v>
      </c>
      <c r="F1412" s="241" t="s">
        <v>2096</v>
      </c>
      <c r="G1412" s="246" t="s">
        <v>38</v>
      </c>
      <c r="H1412" s="246"/>
      <c r="I1412" s="241"/>
      <c r="J1412" s="186"/>
      <c r="K1412" s="241"/>
      <c r="L1412" s="241" t="s">
        <v>2097</v>
      </c>
      <c r="M1412" s="245">
        <v>1800</v>
      </c>
      <c r="N1412" s="238"/>
      <c r="O1412" s="248"/>
      <c r="P1412" s="248"/>
      <c r="Q1412" s="248"/>
      <c r="R1412" s="238"/>
      <c r="S1412" s="246"/>
      <c r="T1412" s="241" t="s">
        <v>2091</v>
      </c>
      <c r="U1412" s="238" t="s">
        <v>2080</v>
      </c>
      <c r="V1412" s="238" t="s">
        <v>2105</v>
      </c>
      <c r="W1412" s="238" t="s">
        <v>2100</v>
      </c>
      <c r="X1412" s="145"/>
      <c r="Y1412" s="415">
        <v>42466</v>
      </c>
      <c r="Z1412" s="416">
        <f>Y1412+365</f>
        <v>42831</v>
      </c>
      <c r="AA1412" s="379">
        <v>44292</v>
      </c>
      <c r="AB1412" s="246"/>
      <c r="AC1412" s="250">
        <v>8500</v>
      </c>
      <c r="AD1412" s="251"/>
      <c r="AE1412" s="252"/>
      <c r="AF1412" s="246" t="s">
        <v>2107</v>
      </c>
      <c r="AG1412" s="246"/>
      <c r="AJ1412" s="255" t="str">
        <f t="shared" si="418"/>
        <v>STHL1256</v>
      </c>
    </row>
    <row r="1413" spans="1:36" s="147" customFormat="1" ht="11.25" customHeight="1" thickBot="1" x14ac:dyDescent="0.25">
      <c r="A1413" s="1115">
        <v>1</v>
      </c>
      <c r="B1413" s="1004"/>
      <c r="C1413" s="146"/>
      <c r="D1413" s="916" t="s">
        <v>2105</v>
      </c>
      <c r="E1413" s="245">
        <v>1</v>
      </c>
      <c r="F1413" s="241" t="s">
        <v>2096</v>
      </c>
      <c r="G1413" s="246" t="s">
        <v>38</v>
      </c>
      <c r="H1413" s="246"/>
      <c r="I1413" s="241"/>
      <c r="J1413" s="186"/>
      <c r="K1413" s="241"/>
      <c r="L1413" s="241" t="s">
        <v>2097</v>
      </c>
      <c r="M1413" s="245">
        <v>1800</v>
      </c>
      <c r="N1413" s="238"/>
      <c r="O1413" s="248"/>
      <c r="P1413" s="248"/>
      <c r="Q1413" s="248"/>
      <c r="R1413" s="238"/>
      <c r="S1413" s="246"/>
      <c r="T1413" s="241" t="s">
        <v>2091</v>
      </c>
      <c r="U1413" s="238" t="s">
        <v>2080</v>
      </c>
      <c r="V1413" s="238" t="s">
        <v>2105</v>
      </c>
      <c r="W1413" s="238" t="s">
        <v>2100</v>
      </c>
      <c r="X1413" s="146"/>
      <c r="Y1413" s="415">
        <v>42466</v>
      </c>
      <c r="Z1413" s="416">
        <f>Y1413+365</f>
        <v>42831</v>
      </c>
      <c r="AA1413" s="379">
        <v>44292</v>
      </c>
      <c r="AB1413" s="246"/>
      <c r="AC1413" s="250">
        <v>8500</v>
      </c>
      <c r="AD1413" s="251"/>
      <c r="AE1413" s="252"/>
      <c r="AF1413" s="246" t="s">
        <v>2108</v>
      </c>
      <c r="AG1413" s="246"/>
      <c r="AJ1413" s="255" t="str">
        <f t="shared" si="418"/>
        <v>STHL1256</v>
      </c>
    </row>
    <row r="1414" spans="1:36" ht="11.25" customHeight="1" thickBot="1" x14ac:dyDescent="0.25">
      <c r="A1414" s="1115">
        <v>1</v>
      </c>
      <c r="B1414" s="995"/>
      <c r="C1414" s="266" t="s">
        <v>50</v>
      </c>
      <c r="D1414" s="892" t="s">
        <v>2105</v>
      </c>
      <c r="E1414" s="256">
        <v>1</v>
      </c>
      <c r="F1414" s="240" t="s">
        <v>2103</v>
      </c>
      <c r="G1414" s="257">
        <v>20</v>
      </c>
      <c r="H1414" s="257"/>
      <c r="I1414" s="240"/>
      <c r="J1414" s="358"/>
      <c r="K1414" s="240"/>
      <c r="L1414" s="240" t="s">
        <v>2097</v>
      </c>
      <c r="M1414" s="258">
        <v>1800</v>
      </c>
      <c r="N1414" s="239"/>
      <c r="O1414" s="259"/>
      <c r="P1414" s="259"/>
      <c r="Q1414" s="259"/>
      <c r="R1414" s="239"/>
      <c r="S1414" s="257"/>
      <c r="T1414" s="240" t="s">
        <v>2091</v>
      </c>
      <c r="U1414" s="239" t="s">
        <v>2080</v>
      </c>
      <c r="V1414" s="239" t="s">
        <v>2105</v>
      </c>
      <c r="W1414" s="239" t="s">
        <v>2104</v>
      </c>
      <c r="X1414" s="237">
        <v>1256</v>
      </c>
      <c r="Y1414" s="415">
        <v>42466</v>
      </c>
      <c r="Z1414" s="416">
        <f>Y1414+365</f>
        <v>42831</v>
      </c>
      <c r="AA1414" s="379">
        <v>44292</v>
      </c>
      <c r="AB1414" s="257"/>
      <c r="AC1414" s="260">
        <f>AC1411+AC1412+AC1413</f>
        <v>32500</v>
      </c>
      <c r="AD1414" s="261"/>
      <c r="AE1414" s="262"/>
      <c r="AF1414" s="257"/>
      <c r="AG1414" s="257"/>
      <c r="AJ1414" s="255" t="str">
        <f t="shared" si="418"/>
        <v>STHL1256</v>
      </c>
    </row>
    <row r="1415" spans="1:36" ht="11.25" customHeight="1" thickBot="1" x14ac:dyDescent="0.25">
      <c r="A1415" s="1115"/>
      <c r="B1415" s="995"/>
      <c r="C1415" s="320"/>
      <c r="D1415" s="945"/>
      <c r="E1415" s="324"/>
      <c r="F1415" s="241"/>
      <c r="G1415" s="246"/>
      <c r="H1415" s="246"/>
      <c r="I1415" s="241"/>
      <c r="J1415" s="360"/>
      <c r="K1415" s="241"/>
      <c r="L1415" s="241"/>
      <c r="M1415" s="245"/>
      <c r="N1415" s="238"/>
      <c r="O1415" s="248"/>
      <c r="P1415" s="248"/>
      <c r="Q1415" s="248"/>
      <c r="R1415" s="238"/>
      <c r="S1415" s="246"/>
      <c r="T1415" s="241"/>
      <c r="U1415" s="238"/>
      <c r="V1415" s="238"/>
      <c r="W1415" s="238"/>
      <c r="X1415" s="498"/>
      <c r="Y1415" s="415"/>
      <c r="Z1415" s="416"/>
      <c r="AA1415" s="379"/>
      <c r="AB1415" s="246"/>
      <c r="AC1415" s="250"/>
      <c r="AD1415" s="251"/>
      <c r="AE1415" s="252"/>
      <c r="AF1415" s="372"/>
      <c r="AG1415" s="246"/>
    </row>
    <row r="1416" spans="1:36" s="319" customFormat="1" ht="11.25" customHeight="1" thickBot="1" x14ac:dyDescent="0.25">
      <c r="A1416" s="1115">
        <v>1</v>
      </c>
      <c r="B1416" s="1144"/>
      <c r="C1416" s="1146"/>
      <c r="D1416" s="1026" t="s">
        <v>2109</v>
      </c>
      <c r="E1416" s="1022">
        <v>1</v>
      </c>
      <c r="F1416" s="1021" t="s">
        <v>2110</v>
      </c>
      <c r="G1416" s="1020"/>
      <c r="H1416" s="1020"/>
      <c r="I1416" s="1021"/>
      <c r="J1416" s="1027"/>
      <c r="K1416" s="1021"/>
      <c r="L1416" s="1021" t="s">
        <v>2084</v>
      </c>
      <c r="M1416" s="1022" t="s">
        <v>74</v>
      </c>
      <c r="N1416" s="1023" t="s">
        <v>2085</v>
      </c>
      <c r="O1416" s="1025" t="s">
        <v>38</v>
      </c>
      <c r="P1416" s="1025" t="s">
        <v>38</v>
      </c>
      <c r="Q1416" s="1025" t="s">
        <v>38</v>
      </c>
      <c r="R1416" s="1023" t="s">
        <v>38</v>
      </c>
      <c r="S1416" s="1020"/>
      <c r="T1416" s="1021" t="s">
        <v>277</v>
      </c>
      <c r="U1416" s="1023" t="s">
        <v>44</v>
      </c>
      <c r="V1416" s="987" t="s">
        <v>2111</v>
      </c>
      <c r="W1416" s="987" t="s">
        <v>2112</v>
      </c>
      <c r="X1416" s="1033"/>
      <c r="Y1416" s="1034" t="s">
        <v>47</v>
      </c>
      <c r="Z1416" s="427" t="e">
        <f t="shared" ref="Z1416:Z1417" si="422">Y1416+366</f>
        <v>#VALUE!</v>
      </c>
      <c r="AA1416" s="269"/>
      <c r="AB1416" s="327"/>
      <c r="AC1416" s="1040"/>
      <c r="AD1416" s="329"/>
      <c r="AE1416" s="329" t="s">
        <v>38</v>
      </c>
      <c r="AF1416" s="326" t="s">
        <v>38</v>
      </c>
      <c r="AG1416" s="326"/>
      <c r="AJ1416" s="255" t="str">
        <f t="shared" ref="AJ1416:AJ1417" si="423">CONCATENATE(U1416,AK1416,V1416)</f>
        <v>HL2741</v>
      </c>
    </row>
    <row r="1417" spans="1:36" ht="11.25" customHeight="1" thickBot="1" x14ac:dyDescent="0.25">
      <c r="A1417" s="1115">
        <v>1</v>
      </c>
      <c r="B1417" s="1141"/>
      <c r="C1417" s="1145" t="s">
        <v>50</v>
      </c>
      <c r="D1417" s="892" t="s">
        <v>2109</v>
      </c>
      <c r="E1417" s="1028">
        <v>2</v>
      </c>
      <c r="F1417" s="1021" t="s">
        <v>2110</v>
      </c>
      <c r="G1417" s="875"/>
      <c r="H1417" s="875"/>
      <c r="I1417" s="613"/>
      <c r="J1417" s="1029"/>
      <c r="K1417" s="613"/>
      <c r="L1417" s="1021" t="s">
        <v>2084</v>
      </c>
      <c r="M1417" s="1022" t="s">
        <v>74</v>
      </c>
      <c r="N1417" s="1024" t="s">
        <v>2085</v>
      </c>
      <c r="O1417" s="1031" t="s">
        <v>38</v>
      </c>
      <c r="P1417" s="1031" t="s">
        <v>38</v>
      </c>
      <c r="Q1417" s="1031" t="s">
        <v>38</v>
      </c>
      <c r="R1417" s="1024"/>
      <c r="S1417" s="875"/>
      <c r="T1417" s="1021" t="s">
        <v>277</v>
      </c>
      <c r="U1417" s="1024" t="s">
        <v>44</v>
      </c>
      <c r="V1417" s="1024" t="s">
        <v>2111</v>
      </c>
      <c r="W1417" s="987" t="s">
        <v>46</v>
      </c>
      <c r="X1417" s="1032" t="s">
        <v>2109</v>
      </c>
      <c r="Y1417" s="429" t="s">
        <v>47</v>
      </c>
      <c r="Z1417" s="427" t="e">
        <f t="shared" si="422"/>
        <v>#VALUE!</v>
      </c>
      <c r="AA1417" s="269"/>
      <c r="AB1417" s="257"/>
      <c r="AC1417" s="1040"/>
      <c r="AD1417" s="261"/>
      <c r="AE1417" s="262" t="s">
        <v>38</v>
      </c>
      <c r="AF1417" s="257" t="s">
        <v>38</v>
      </c>
      <c r="AG1417" s="257"/>
      <c r="AJ1417" s="255" t="str">
        <f t="shared" si="423"/>
        <v>HL2741</v>
      </c>
    </row>
    <row r="1418" spans="1:36" ht="11.25" customHeight="1" thickBot="1" x14ac:dyDescent="0.25">
      <c r="A1418" s="1115"/>
      <c r="B1418" s="1141"/>
      <c r="C1418" s="151"/>
      <c r="D1418" s="1179"/>
      <c r="E1418" s="198"/>
      <c r="F1418" s="149"/>
      <c r="G1418" s="150"/>
      <c r="H1418" s="150"/>
      <c r="I1418" s="149"/>
      <c r="J1418" s="199"/>
      <c r="K1418" s="149"/>
      <c r="L1418" s="149"/>
      <c r="M1418" s="148"/>
      <c r="N1418" s="151"/>
      <c r="O1418" s="522"/>
      <c r="P1418" s="522"/>
      <c r="Q1418" s="522"/>
      <c r="R1418" s="151"/>
      <c r="S1418" s="150"/>
      <c r="T1418" s="149"/>
      <c r="U1418" s="151"/>
      <c r="V1418" s="151"/>
      <c r="W1418" s="151"/>
      <c r="X1418" s="508"/>
      <c r="Y1418" s="429"/>
      <c r="Z1418" s="427"/>
      <c r="AA1418" s="269"/>
      <c r="AB1418" s="246"/>
      <c r="AC1418" s="362"/>
      <c r="AD1418" s="251"/>
      <c r="AE1418" s="252"/>
      <c r="AF1418" s="372"/>
      <c r="AG1418" s="246"/>
    </row>
    <row r="1419" spans="1:36" s="156" customFormat="1" ht="11.25" customHeight="1" thickBot="1" x14ac:dyDescent="0.25">
      <c r="A1419" s="1115">
        <v>1</v>
      </c>
      <c r="B1419" s="998"/>
      <c r="C1419" s="151"/>
      <c r="D1419" s="897" t="s">
        <v>365</v>
      </c>
      <c r="E1419" s="148">
        <v>1</v>
      </c>
      <c r="F1419" s="149" t="s">
        <v>2113</v>
      </c>
      <c r="G1419" s="150"/>
      <c r="H1419" s="150"/>
      <c r="I1419" s="149"/>
      <c r="J1419" s="199"/>
      <c r="K1419" s="149"/>
      <c r="L1419" s="159" t="s">
        <v>2114</v>
      </c>
      <c r="M1419" s="161">
        <v>1760</v>
      </c>
      <c r="N1419" s="151"/>
      <c r="O1419" s="152"/>
      <c r="P1419" s="152"/>
      <c r="Q1419" s="152"/>
      <c r="R1419" s="151"/>
      <c r="S1419" s="150"/>
      <c r="T1419" s="149" t="s">
        <v>61</v>
      </c>
      <c r="U1419" s="151" t="s">
        <v>44</v>
      </c>
      <c r="V1419" s="151" t="s">
        <v>2115</v>
      </c>
      <c r="W1419" s="151"/>
      <c r="X1419" s="151" t="s">
        <v>1078</v>
      </c>
      <c r="Y1419" s="429" t="s">
        <v>47</v>
      </c>
      <c r="Z1419" s="427" t="e">
        <f t="shared" ref="Z1419:Z1421" si="424">Y1419+365</f>
        <v>#VALUE!</v>
      </c>
      <c r="AA1419" s="610"/>
      <c r="AB1419" s="150"/>
      <c r="AC1419" s="153">
        <v>26000</v>
      </c>
      <c r="AD1419" s="154"/>
      <c r="AE1419" s="155"/>
      <c r="AF1419" s="657" t="s">
        <v>2116</v>
      </c>
      <c r="AG1419" s="150"/>
      <c r="AJ1419" s="156" t="str">
        <f>CONCATENATE(U1419,AK1419,V1419)</f>
        <v>HL2322</v>
      </c>
    </row>
    <row r="1420" spans="1:36" s="156" customFormat="1" ht="11.25" customHeight="1" thickBot="1" x14ac:dyDescent="0.25">
      <c r="A1420" s="1115">
        <v>1</v>
      </c>
      <c r="B1420" s="998"/>
      <c r="C1420" s="151"/>
      <c r="D1420" s="897" t="s">
        <v>365</v>
      </c>
      <c r="E1420" s="148">
        <v>1</v>
      </c>
      <c r="F1420" s="149" t="s">
        <v>2117</v>
      </c>
      <c r="G1420" s="150"/>
      <c r="H1420" s="150"/>
      <c r="I1420" s="149"/>
      <c r="J1420" s="199"/>
      <c r="K1420" s="149"/>
      <c r="L1420" s="159" t="s">
        <v>2114</v>
      </c>
      <c r="M1420" s="161" t="s">
        <v>38</v>
      </c>
      <c r="N1420" s="151"/>
      <c r="O1420" s="152"/>
      <c r="P1420" s="152"/>
      <c r="Q1420" s="152"/>
      <c r="R1420" s="151"/>
      <c r="S1420" s="150"/>
      <c r="T1420" s="149" t="s">
        <v>61</v>
      </c>
      <c r="U1420" s="151" t="s">
        <v>44</v>
      </c>
      <c r="V1420" s="151" t="s">
        <v>2118</v>
      </c>
      <c r="W1420" s="151"/>
      <c r="X1420" s="151" t="s">
        <v>1078</v>
      </c>
      <c r="Y1420" s="429" t="s">
        <v>47</v>
      </c>
      <c r="Z1420" s="427" t="e">
        <f t="shared" si="424"/>
        <v>#VALUE!</v>
      </c>
      <c r="AA1420" s="610"/>
      <c r="AB1420" s="150"/>
      <c r="AC1420" s="153">
        <v>26000</v>
      </c>
      <c r="AD1420" s="154"/>
      <c r="AE1420" s="155"/>
      <c r="AF1420" s="657" t="s">
        <v>2116</v>
      </c>
      <c r="AG1420" s="150"/>
      <c r="AJ1420" s="156" t="str">
        <f>CONCATENATE(U1420,AK1420,V1420)</f>
        <v>HL2323</v>
      </c>
    </row>
    <row r="1421" spans="1:36" s="156" customFormat="1" ht="11.25" customHeight="1" thickBot="1" x14ac:dyDescent="0.25">
      <c r="A1421" s="1115">
        <v>1</v>
      </c>
      <c r="B1421" s="998"/>
      <c r="C1421" s="579" t="s">
        <v>50</v>
      </c>
      <c r="D1421" s="892" t="s">
        <v>365</v>
      </c>
      <c r="E1421" s="580">
        <v>2</v>
      </c>
      <c r="F1421" s="582" t="s">
        <v>2119</v>
      </c>
      <c r="G1421" s="216"/>
      <c r="H1421" s="216"/>
      <c r="I1421" s="582"/>
      <c r="J1421" s="611"/>
      <c r="K1421" s="582"/>
      <c r="L1421" s="157" t="s">
        <v>2114</v>
      </c>
      <c r="M1421" s="167">
        <v>1760</v>
      </c>
      <c r="N1421" s="579"/>
      <c r="O1421" s="584"/>
      <c r="P1421" s="584"/>
      <c r="Q1421" s="584"/>
      <c r="R1421" s="579"/>
      <c r="S1421" s="216"/>
      <c r="T1421" s="582" t="s">
        <v>61</v>
      </c>
      <c r="U1421" s="579" t="s">
        <v>44</v>
      </c>
      <c r="V1421" s="579" t="s">
        <v>2120</v>
      </c>
      <c r="W1421" s="579" t="s">
        <v>2121</v>
      </c>
      <c r="X1421" s="499">
        <v>1012</v>
      </c>
      <c r="Y1421" s="415">
        <v>42473</v>
      </c>
      <c r="Z1421" s="427">
        <f t="shared" si="424"/>
        <v>42838</v>
      </c>
      <c r="AA1421" s="416">
        <f t="shared" ref="AA1421" si="425">Z1421+1825</f>
        <v>44663</v>
      </c>
      <c r="AB1421" s="216"/>
      <c r="AC1421" s="585">
        <v>26000</v>
      </c>
      <c r="AD1421" s="586"/>
      <c r="AE1421" s="587"/>
      <c r="AF1421" s="657" t="s">
        <v>2116</v>
      </c>
      <c r="AG1421" s="216"/>
      <c r="AJ1421" s="156" t="str">
        <f>CONCATENATE(U1421,AK1421,V1421)</f>
        <v>HL2322-2323</v>
      </c>
    </row>
    <row r="1422" spans="1:36" ht="11.25" customHeight="1" thickBot="1" x14ac:dyDescent="0.25">
      <c r="A1422" s="1129"/>
      <c r="B1422" s="995"/>
      <c r="C1422" s="320"/>
      <c r="D1422" s="905"/>
      <c r="E1422" s="324"/>
      <c r="F1422" s="241"/>
      <c r="G1422" s="246"/>
      <c r="H1422" s="246"/>
      <c r="I1422" s="241"/>
      <c r="J1422" s="360"/>
      <c r="K1422" s="241"/>
      <c r="L1422" s="241"/>
      <c r="M1422" s="245"/>
      <c r="N1422" s="238"/>
      <c r="O1422" s="248"/>
      <c r="P1422" s="248"/>
      <c r="Q1422" s="248"/>
      <c r="R1422" s="238"/>
      <c r="S1422" s="246"/>
      <c r="T1422" s="241"/>
      <c r="U1422" s="238"/>
      <c r="V1422" s="238"/>
      <c r="W1422" s="238"/>
      <c r="X1422" s="498"/>
      <c r="Y1422" s="415"/>
      <c r="Z1422" s="416" t="s">
        <v>38</v>
      </c>
      <c r="AA1422" s="379" t="s">
        <v>38</v>
      </c>
      <c r="AB1422" s="246"/>
      <c r="AC1422" s="250"/>
      <c r="AD1422" s="251"/>
      <c r="AE1422" s="252"/>
      <c r="AF1422" s="372"/>
      <c r="AG1422" s="246"/>
    </row>
    <row r="1423" spans="1:36" s="156" customFormat="1" ht="11.25" customHeight="1" thickBot="1" x14ac:dyDescent="0.25">
      <c r="A1423" s="1115">
        <v>1</v>
      </c>
      <c r="B1423" s="998"/>
      <c r="C1423" s="151"/>
      <c r="D1423" s="897" t="s">
        <v>2122</v>
      </c>
      <c r="E1423" s="148">
        <v>1</v>
      </c>
      <c r="F1423" s="149" t="s">
        <v>2123</v>
      </c>
      <c r="G1423" s="150"/>
      <c r="H1423" s="150"/>
      <c r="I1423" s="149"/>
      <c r="J1423" s="199"/>
      <c r="K1423" s="149"/>
      <c r="L1423" s="159" t="s">
        <v>2114</v>
      </c>
      <c r="M1423" s="161">
        <v>1760</v>
      </c>
      <c r="N1423" s="151"/>
      <c r="O1423" s="152"/>
      <c r="P1423" s="152"/>
      <c r="Q1423" s="152"/>
      <c r="R1423" s="151"/>
      <c r="S1423" s="150"/>
      <c r="T1423" s="149" t="s">
        <v>61</v>
      </c>
      <c r="U1423" s="151" t="s">
        <v>44</v>
      </c>
      <c r="V1423" s="151" t="s">
        <v>2124</v>
      </c>
      <c r="W1423" s="151"/>
      <c r="X1423" s="151" t="s">
        <v>1078</v>
      </c>
      <c r="Y1423" s="429" t="s">
        <v>47</v>
      </c>
      <c r="Z1423" s="427" t="e">
        <f t="shared" ref="Z1423" si="426">Y1423+365</f>
        <v>#VALUE!</v>
      </c>
      <c r="AA1423" s="610"/>
      <c r="AB1423" s="150"/>
      <c r="AC1423" s="153">
        <v>26000</v>
      </c>
      <c r="AD1423" s="154"/>
      <c r="AE1423" s="155"/>
      <c r="AF1423" s="657" t="s">
        <v>2116</v>
      </c>
      <c r="AG1423" s="150"/>
      <c r="AJ1423" s="156" t="str">
        <f t="shared" ref="AJ1423" si="427">CONCATENATE(U1423,AK1423,V1423)</f>
        <v>HL2296</v>
      </c>
    </row>
    <row r="1424" spans="1:36" s="156" customFormat="1" ht="11.25" customHeight="1" thickBot="1" x14ac:dyDescent="0.25">
      <c r="A1424" s="1115">
        <v>1</v>
      </c>
      <c r="B1424" s="998"/>
      <c r="C1424" s="151"/>
      <c r="D1424" s="897" t="s">
        <v>2122</v>
      </c>
      <c r="E1424" s="148">
        <v>1</v>
      </c>
      <c r="F1424" s="149" t="s">
        <v>2125</v>
      </c>
      <c r="G1424" s="150"/>
      <c r="H1424" s="150"/>
      <c r="I1424" s="149"/>
      <c r="J1424" s="199"/>
      <c r="K1424" s="149"/>
      <c r="L1424" s="159" t="s">
        <v>2114</v>
      </c>
      <c r="M1424" s="161" t="s">
        <v>38</v>
      </c>
      <c r="N1424" s="151"/>
      <c r="O1424" s="152"/>
      <c r="P1424" s="152"/>
      <c r="Q1424" s="152"/>
      <c r="R1424" s="151"/>
      <c r="S1424" s="150"/>
      <c r="T1424" s="149" t="s">
        <v>61</v>
      </c>
      <c r="U1424" s="151" t="s">
        <v>44</v>
      </c>
      <c r="V1424" s="151" t="s">
        <v>2126</v>
      </c>
      <c r="W1424" s="151"/>
      <c r="X1424" s="151" t="s">
        <v>1078</v>
      </c>
      <c r="Y1424" s="429" t="s">
        <v>47</v>
      </c>
      <c r="Z1424" s="427" t="e">
        <f t="shared" ref="Z1424:Z1425" si="428">Y1424+365</f>
        <v>#VALUE!</v>
      </c>
      <c r="AA1424" s="610"/>
      <c r="AB1424" s="150"/>
      <c r="AC1424" s="153">
        <v>26000</v>
      </c>
      <c r="AD1424" s="154"/>
      <c r="AE1424" s="155"/>
      <c r="AF1424" s="657" t="s">
        <v>2116</v>
      </c>
      <c r="AG1424" s="150"/>
      <c r="AJ1424" s="156" t="str">
        <f t="shared" ref="AJ1424:AJ1425" si="429">CONCATENATE(U1424,AK1424,V1424)</f>
        <v>HL2297</v>
      </c>
    </row>
    <row r="1425" spans="1:36" s="156" customFormat="1" ht="11.25" customHeight="1" thickBot="1" x14ac:dyDescent="0.25">
      <c r="A1425" s="1115">
        <v>1</v>
      </c>
      <c r="B1425" s="998"/>
      <c r="C1425" s="579" t="s">
        <v>50</v>
      </c>
      <c r="D1425" s="892" t="s">
        <v>2122</v>
      </c>
      <c r="E1425" s="580">
        <v>1</v>
      </c>
      <c r="F1425" s="582" t="s">
        <v>2127</v>
      </c>
      <c r="G1425" s="216"/>
      <c r="H1425" s="216"/>
      <c r="I1425" s="582"/>
      <c r="J1425" s="611"/>
      <c r="K1425" s="582"/>
      <c r="L1425" s="157" t="s">
        <v>2114</v>
      </c>
      <c r="M1425" s="167">
        <v>1760</v>
      </c>
      <c r="N1425" s="579"/>
      <c r="O1425" s="584"/>
      <c r="P1425" s="584"/>
      <c r="Q1425" s="584"/>
      <c r="R1425" s="579"/>
      <c r="S1425" s="216"/>
      <c r="T1425" s="582" t="s">
        <v>61</v>
      </c>
      <c r="U1425" s="579" t="s">
        <v>44</v>
      </c>
      <c r="V1425" s="579" t="s">
        <v>2128</v>
      </c>
      <c r="W1425" s="579" t="s">
        <v>2129</v>
      </c>
      <c r="X1425" s="499">
        <v>1012</v>
      </c>
      <c r="Y1425" s="415">
        <v>42473</v>
      </c>
      <c r="Z1425" s="427">
        <f t="shared" si="428"/>
        <v>42838</v>
      </c>
      <c r="AA1425" s="416">
        <f t="shared" ref="AA1425" si="430">Z1425+1825</f>
        <v>44663</v>
      </c>
      <c r="AB1425" s="216"/>
      <c r="AC1425" s="585">
        <v>26000</v>
      </c>
      <c r="AD1425" s="586"/>
      <c r="AE1425" s="587"/>
      <c r="AF1425" s="657" t="s">
        <v>2116</v>
      </c>
      <c r="AG1425" s="216"/>
      <c r="AJ1425" s="156" t="str">
        <f t="shared" si="429"/>
        <v>HL2296-2297</v>
      </c>
    </row>
    <row r="1426" spans="1:36" s="147" customFormat="1" ht="11.25" customHeight="1" thickBot="1" x14ac:dyDescent="0.25">
      <c r="A1426" s="1129"/>
      <c r="B1426" s="1004"/>
      <c r="C1426" s="320"/>
      <c r="D1426" s="905"/>
      <c r="E1426" s="245"/>
      <c r="F1426" s="241"/>
      <c r="G1426" s="246"/>
      <c r="H1426" s="246"/>
      <c r="I1426" s="241"/>
      <c r="J1426" s="360"/>
      <c r="K1426" s="241"/>
      <c r="L1426" s="241"/>
      <c r="M1426" s="245"/>
      <c r="N1426" s="238"/>
      <c r="O1426" s="248"/>
      <c r="P1426" s="248"/>
      <c r="Q1426" s="248"/>
      <c r="R1426" s="238"/>
      <c r="S1426" s="246"/>
      <c r="T1426" s="241"/>
      <c r="U1426" s="238"/>
      <c r="V1426" s="238"/>
      <c r="W1426" s="238"/>
      <c r="X1426" s="272"/>
      <c r="Y1426" s="415"/>
      <c r="Z1426" s="416" t="s">
        <v>38</v>
      </c>
      <c r="AA1426" s="379" t="s">
        <v>38</v>
      </c>
      <c r="AB1426" s="246"/>
      <c r="AC1426" s="250"/>
      <c r="AD1426" s="251"/>
      <c r="AE1426" s="252"/>
      <c r="AF1426" s="246"/>
      <c r="AG1426" s="246"/>
      <c r="AJ1426" s="255"/>
    </row>
    <row r="1427" spans="1:36" s="147" customFormat="1" ht="11.25" customHeight="1" x14ac:dyDescent="0.2">
      <c r="A1427" s="1115"/>
      <c r="B1427" s="1010"/>
      <c r="C1427" s="320"/>
      <c r="D1427" s="1140"/>
      <c r="E1427" s="1022"/>
      <c r="F1427" s="1119"/>
      <c r="G1427" s="1020"/>
      <c r="H1427" s="1020"/>
      <c r="I1427" s="1021"/>
      <c r="J1427" s="1027"/>
      <c r="K1427" s="1021"/>
      <c r="L1427" s="1021"/>
      <c r="M1427" s="1022"/>
      <c r="N1427" s="1023"/>
      <c r="O1427" s="1025" t="s">
        <v>38</v>
      </c>
      <c r="P1427" s="1025" t="s">
        <v>38</v>
      </c>
      <c r="Q1427" s="1025" t="s">
        <v>38</v>
      </c>
      <c r="R1427" s="1023" t="s">
        <v>38</v>
      </c>
      <c r="S1427" s="1020"/>
      <c r="T1427" s="1021"/>
      <c r="U1427" s="1023"/>
      <c r="V1427" s="987"/>
      <c r="W1427" s="987"/>
      <c r="X1427" s="1033"/>
      <c r="Y1427" s="1037"/>
      <c r="Z1427" s="427"/>
      <c r="AA1427" s="269"/>
      <c r="AB1427" s="327"/>
      <c r="AC1427" s="362"/>
      <c r="AD1427" s="251"/>
      <c r="AE1427" s="329" t="s">
        <v>38</v>
      </c>
      <c r="AF1427" s="326" t="s">
        <v>38</v>
      </c>
      <c r="AG1427" s="246"/>
      <c r="AJ1427" s="255"/>
    </row>
    <row r="1428" spans="1:36" s="147" customFormat="1" ht="11.25" customHeight="1" x14ac:dyDescent="0.2">
      <c r="A1428" s="1115">
        <v>1</v>
      </c>
      <c r="B1428" s="1142"/>
      <c r="C1428" s="1143"/>
      <c r="D1428" s="1026" t="s">
        <v>1575</v>
      </c>
      <c r="E1428" s="1022">
        <v>1</v>
      </c>
      <c r="F1428" s="1021" t="s">
        <v>2130</v>
      </c>
      <c r="G1428" s="1020"/>
      <c r="H1428" s="1020"/>
      <c r="I1428" s="1021"/>
      <c r="J1428" s="1027"/>
      <c r="K1428" s="1021"/>
      <c r="L1428" s="1021" t="s">
        <v>2131</v>
      </c>
      <c r="M1428" s="1022">
        <v>1750</v>
      </c>
      <c r="N1428" s="1023" t="s">
        <v>2085</v>
      </c>
      <c r="O1428" s="1025" t="s">
        <v>38</v>
      </c>
      <c r="P1428" s="1025" t="s">
        <v>38</v>
      </c>
      <c r="Q1428" s="1025" t="s">
        <v>38</v>
      </c>
      <c r="R1428" s="1023" t="s">
        <v>38</v>
      </c>
      <c r="S1428" s="1020"/>
      <c r="T1428" s="1021" t="s">
        <v>61</v>
      </c>
      <c r="U1428" s="1023" t="s">
        <v>44</v>
      </c>
      <c r="V1428" s="987" t="s">
        <v>2132</v>
      </c>
      <c r="W1428" s="987" t="s">
        <v>46</v>
      </c>
      <c r="X1428" s="1033"/>
      <c r="Y1428" s="1038" t="s">
        <v>47</v>
      </c>
      <c r="Z1428" s="427" t="e">
        <f t="shared" ref="Z1428:Z1430" si="431">Y1428+366</f>
        <v>#VALUE!</v>
      </c>
      <c r="AA1428" s="269"/>
      <c r="AB1428" s="327"/>
      <c r="AC1428" s="362">
        <v>4700</v>
      </c>
      <c r="AD1428" s="251"/>
      <c r="AE1428" s="329" t="s">
        <v>38</v>
      </c>
      <c r="AF1428" s="326" t="s">
        <v>38</v>
      </c>
      <c r="AG1428" s="246"/>
      <c r="AJ1428" s="255"/>
    </row>
    <row r="1429" spans="1:36" s="319" customFormat="1" ht="11.25" customHeight="1" thickBot="1" x14ac:dyDescent="0.25">
      <c r="A1429" s="1115">
        <v>1</v>
      </c>
      <c r="B1429" s="1144"/>
      <c r="C1429" s="1146"/>
      <c r="D1429" s="1026" t="s">
        <v>1575</v>
      </c>
      <c r="E1429" s="1022">
        <v>1</v>
      </c>
      <c r="F1429" s="1021" t="s">
        <v>2130</v>
      </c>
      <c r="G1429" s="1020"/>
      <c r="H1429" s="1020"/>
      <c r="I1429" s="1021"/>
      <c r="J1429" s="1027"/>
      <c r="K1429" s="1021"/>
      <c r="L1429" s="1021" t="s">
        <v>2131</v>
      </c>
      <c r="M1429" s="1022">
        <v>1750</v>
      </c>
      <c r="N1429" s="1023" t="s">
        <v>2085</v>
      </c>
      <c r="O1429" s="1025" t="s">
        <v>38</v>
      </c>
      <c r="P1429" s="1025" t="s">
        <v>38</v>
      </c>
      <c r="Q1429" s="1025" t="s">
        <v>38</v>
      </c>
      <c r="R1429" s="1023" t="s">
        <v>38</v>
      </c>
      <c r="S1429" s="1020"/>
      <c r="T1429" s="1021" t="s">
        <v>61</v>
      </c>
      <c r="U1429" s="1023" t="s">
        <v>44</v>
      </c>
      <c r="V1429" s="987" t="s">
        <v>2133</v>
      </c>
      <c r="W1429" s="987" t="s">
        <v>46</v>
      </c>
      <c r="X1429" s="1033"/>
      <c r="Y1429" s="1034" t="s">
        <v>47</v>
      </c>
      <c r="Z1429" s="427" t="e">
        <f t="shared" si="431"/>
        <v>#VALUE!</v>
      </c>
      <c r="AA1429" s="269"/>
      <c r="AB1429" s="327"/>
      <c r="AC1429" s="1040">
        <v>4700</v>
      </c>
      <c r="AD1429" s="329"/>
      <c r="AE1429" s="329" t="s">
        <v>38</v>
      </c>
      <c r="AF1429" s="326" t="s">
        <v>38</v>
      </c>
      <c r="AG1429" s="326"/>
      <c r="AJ1429" s="255" t="str">
        <f t="shared" ref="AJ1429:AJ1430" si="432">CONCATENATE(U1429,AK1429,V1429)</f>
        <v>HL2542</v>
      </c>
    </row>
    <row r="1430" spans="1:36" ht="11.25" customHeight="1" thickBot="1" x14ac:dyDescent="0.25">
      <c r="A1430" s="1115">
        <v>1</v>
      </c>
      <c r="B1430" s="1141"/>
      <c r="C1430" s="1145" t="s">
        <v>50</v>
      </c>
      <c r="D1430" s="1026" t="s">
        <v>1575</v>
      </c>
      <c r="E1430" s="1028">
        <v>2</v>
      </c>
      <c r="F1430" s="613" t="s">
        <v>2130</v>
      </c>
      <c r="G1430" s="875"/>
      <c r="H1430" s="875"/>
      <c r="I1430" s="613"/>
      <c r="J1430" s="1029"/>
      <c r="K1430" s="613"/>
      <c r="L1430" s="1021" t="s">
        <v>2134</v>
      </c>
      <c r="M1430" s="1022">
        <v>1750</v>
      </c>
      <c r="N1430" s="1024" t="s">
        <v>2085</v>
      </c>
      <c r="O1430" s="1031" t="s">
        <v>38</v>
      </c>
      <c r="P1430" s="1031" t="s">
        <v>38</v>
      </c>
      <c r="Q1430" s="1031" t="s">
        <v>38</v>
      </c>
      <c r="R1430" s="1024"/>
      <c r="S1430" s="875"/>
      <c r="T1430" s="613" t="s">
        <v>61</v>
      </c>
      <c r="U1430" s="1024" t="s">
        <v>44</v>
      </c>
      <c r="V1430" s="1024" t="s">
        <v>2135</v>
      </c>
      <c r="W1430" s="987" t="s">
        <v>46</v>
      </c>
      <c r="X1430" s="1032" t="s">
        <v>1575</v>
      </c>
      <c r="Y1430" s="429" t="s">
        <v>47</v>
      </c>
      <c r="Z1430" s="427" t="e">
        <f t="shared" si="431"/>
        <v>#VALUE!</v>
      </c>
      <c r="AA1430" s="269"/>
      <c r="AB1430" s="257"/>
      <c r="AC1430" s="1040">
        <v>4700</v>
      </c>
      <c r="AD1430" s="261"/>
      <c r="AE1430" s="262" t="s">
        <v>38</v>
      </c>
      <c r="AF1430" s="257" t="s">
        <v>38</v>
      </c>
      <c r="AG1430" s="257"/>
      <c r="AJ1430" s="255" t="str">
        <f t="shared" si="432"/>
        <v>HL2541-2542</v>
      </c>
    </row>
    <row r="1431" spans="1:36" s="147" customFormat="1" ht="11.25" customHeight="1" thickBot="1" x14ac:dyDescent="0.25">
      <c r="A1431" s="1129"/>
      <c r="B1431" s="1004"/>
      <c r="C1431" s="320"/>
      <c r="D1431" s="905"/>
      <c r="E1431" s="245"/>
      <c r="F1431" s="241"/>
      <c r="G1431" s="246"/>
      <c r="H1431" s="246"/>
      <c r="I1431" s="241"/>
      <c r="J1431" s="360"/>
      <c r="K1431" s="241"/>
      <c r="L1431" s="241"/>
      <c r="M1431" s="245"/>
      <c r="N1431" s="238"/>
      <c r="O1431" s="248"/>
      <c r="P1431" s="248"/>
      <c r="Q1431" s="248"/>
      <c r="R1431" s="238"/>
      <c r="S1431" s="246"/>
      <c r="T1431" s="241"/>
      <c r="U1431" s="238"/>
      <c r="V1431" s="238"/>
      <c r="W1431" s="238"/>
      <c r="X1431" s="272"/>
      <c r="Y1431" s="415"/>
      <c r="Z1431" s="416"/>
      <c r="AA1431" s="379"/>
      <c r="AB1431" s="246"/>
      <c r="AC1431" s="250"/>
      <c r="AD1431" s="251"/>
      <c r="AE1431" s="252"/>
      <c r="AF1431" s="246"/>
      <c r="AG1431" s="246"/>
      <c r="AJ1431" s="255"/>
    </row>
    <row r="1432" spans="1:36" s="156" customFormat="1" ht="11.25" customHeight="1" thickBot="1" x14ac:dyDescent="0.25">
      <c r="A1432" s="1115">
        <v>1</v>
      </c>
      <c r="B1432" s="1113">
        <v>307101</v>
      </c>
      <c r="C1432" s="151"/>
      <c r="D1432" s="904" t="s">
        <v>2136</v>
      </c>
      <c r="E1432" s="245">
        <v>1</v>
      </c>
      <c r="F1432" s="241" t="s">
        <v>2130</v>
      </c>
      <c r="G1432" s="246"/>
      <c r="H1432" s="246"/>
      <c r="I1432" s="241"/>
      <c r="J1432" s="331"/>
      <c r="K1432" s="241"/>
      <c r="L1432" s="241" t="s">
        <v>2137</v>
      </c>
      <c r="M1432" s="245">
        <v>1750</v>
      </c>
      <c r="N1432" s="238" t="s">
        <v>2138</v>
      </c>
      <c r="O1432" s="65">
        <v>360</v>
      </c>
      <c r="P1432" s="65">
        <v>690</v>
      </c>
      <c r="Q1432" s="65">
        <v>1185</v>
      </c>
      <c r="R1432" s="65" t="s">
        <v>2139</v>
      </c>
      <c r="S1432" s="150"/>
      <c r="T1432" s="241" t="s">
        <v>61</v>
      </c>
      <c r="U1432" s="238" t="s">
        <v>44</v>
      </c>
      <c r="V1432" s="238" t="s">
        <v>2140</v>
      </c>
      <c r="W1432" s="241" t="s">
        <v>2141</v>
      </c>
      <c r="X1432" s="151"/>
      <c r="Y1432" s="415">
        <v>44251</v>
      </c>
      <c r="Z1432" s="417">
        <f t="shared" ref="Z1432:Z1434" si="433">Y1432+365</f>
        <v>44616</v>
      </c>
      <c r="AA1432" s="379">
        <v>46077</v>
      </c>
      <c r="AB1432" s="150"/>
      <c r="AC1432" s="250">
        <v>4700</v>
      </c>
      <c r="AD1432" s="154"/>
      <c r="AE1432" s="155"/>
      <c r="AF1432" s="241" t="s">
        <v>2142</v>
      </c>
      <c r="AG1432" s="150"/>
      <c r="AJ1432" s="255" t="str">
        <f t="shared" ref="AJ1432:AJ1434" si="434">CONCATENATE(U1432,AK1432,V1432)</f>
        <v>HL2287</v>
      </c>
    </row>
    <row r="1433" spans="1:36" s="170" customFormat="1" ht="10.5" thickBot="1" x14ac:dyDescent="0.25">
      <c r="A1433" s="1115">
        <v>1</v>
      </c>
      <c r="B1433" s="1114">
        <v>307101</v>
      </c>
      <c r="C1433" s="526"/>
      <c r="D1433" s="913" t="s">
        <v>2136</v>
      </c>
      <c r="E1433" s="161">
        <v>0</v>
      </c>
      <c r="F1433" s="159" t="s">
        <v>2130</v>
      </c>
      <c r="G1433" s="564"/>
      <c r="H1433" s="564"/>
      <c r="I1433" s="652"/>
      <c r="J1433" s="653"/>
      <c r="K1433" s="652"/>
      <c r="L1433" s="159" t="s">
        <v>2137</v>
      </c>
      <c r="M1433" s="161">
        <v>1750</v>
      </c>
      <c r="N1433" s="162" t="s">
        <v>2138</v>
      </c>
      <c r="O1433" s="220">
        <v>360</v>
      </c>
      <c r="P1433" s="220">
        <v>500</v>
      </c>
      <c r="Q1433" s="220">
        <v>1120</v>
      </c>
      <c r="R1433" s="220" t="s">
        <v>2143</v>
      </c>
      <c r="S1433" s="564"/>
      <c r="T1433" s="159" t="s">
        <v>61</v>
      </c>
      <c r="U1433" s="162" t="s">
        <v>44</v>
      </c>
      <c r="V1433" s="162" t="s">
        <v>2144</v>
      </c>
      <c r="W1433" s="159" t="s">
        <v>841</v>
      </c>
      <c r="X1433" s="563"/>
      <c r="Y1433" s="415"/>
      <c r="Z1433" s="419">
        <f t="shared" si="433"/>
        <v>365</v>
      </c>
      <c r="AA1433" s="629"/>
      <c r="AB1433" s="564"/>
      <c r="AC1433" s="164">
        <v>4700</v>
      </c>
      <c r="AD1433" s="654"/>
      <c r="AE1433" s="655"/>
      <c r="AF1433" s="160"/>
      <c r="AG1433" s="526"/>
      <c r="AJ1433" s="170" t="str">
        <f t="shared" si="434"/>
        <v>HL2288</v>
      </c>
    </row>
    <row r="1434" spans="1:36" s="147" customFormat="1" ht="11.25" customHeight="1" thickBot="1" x14ac:dyDescent="0.25">
      <c r="A1434" s="1115">
        <v>1</v>
      </c>
      <c r="B1434" s="1114">
        <v>307101</v>
      </c>
      <c r="C1434" s="850" t="s">
        <v>50</v>
      </c>
      <c r="D1434" s="892" t="s">
        <v>2136</v>
      </c>
      <c r="E1434" s="256">
        <v>1</v>
      </c>
      <c r="F1434" s="240" t="s">
        <v>2130</v>
      </c>
      <c r="G1434" s="257"/>
      <c r="H1434" s="257"/>
      <c r="I1434" s="240"/>
      <c r="J1434" s="358"/>
      <c r="K1434" s="240"/>
      <c r="L1434" s="240" t="s">
        <v>2137</v>
      </c>
      <c r="M1434" s="239" t="s">
        <v>362</v>
      </c>
      <c r="N1434" s="239" t="s">
        <v>2138</v>
      </c>
      <c r="O1434" s="364">
        <f ca="1">IF(MIN(OFFSET(O1434,-$E1434,0,$E1434,1))=MAX(OFFSET(O1434,-$E1434,0,$E1434,1)),OFFSET(O1434,-$E1434,0,1,1),CONCATENATE(MIN(OFFSET(O1434,-$E1434,0,$E1434,1)),"/",MAX(OFFSET(O1434,-$E1434,0,$E1434,1))))</f>
        <v>360</v>
      </c>
      <c r="P1434" s="364">
        <f ca="1">IF(MIN(OFFSET(P1434,-$E1434,0,$E1434,1))=MAX(OFFSET(P1434,-$E1434,0,$E1434,1)),OFFSET(P1434,-$E1434,0,1,1),CONCATENATE(MIN(OFFSET(P1434,-$E1434,0,$E1434,1)),"/",MAX(OFFSET(P1434,-$E1434,0,$E1434,1))))</f>
        <v>500</v>
      </c>
      <c r="Q1434" s="364">
        <f ca="1">IF(MIN(OFFSET(Q1434,-$E1434,0,$E1434,1))=MAX(OFFSET(Q1434,-$E1434,0,$E1434,1)),OFFSET(Q1434,-$E1434,0,1,1),CONCATENATE(MIN(OFFSET(Q1434,-$E1434,0,$E1434,1)),"/",MAX(OFFSET(Q1434,-$E1434,0,$E1434,1))))</f>
        <v>1120</v>
      </c>
      <c r="R1434" s="239" t="s">
        <v>2145</v>
      </c>
      <c r="S1434" s="257"/>
      <c r="T1434" s="240" t="s">
        <v>61</v>
      </c>
      <c r="U1434" s="239" t="s">
        <v>44</v>
      </c>
      <c r="V1434" s="239" t="s">
        <v>2140</v>
      </c>
      <c r="W1434" s="239" t="s">
        <v>142</v>
      </c>
      <c r="X1434" s="237" t="s">
        <v>2146</v>
      </c>
      <c r="Y1434" s="415">
        <v>44251</v>
      </c>
      <c r="Z1434" s="417">
        <f t="shared" si="433"/>
        <v>44616</v>
      </c>
      <c r="AA1434" s="379">
        <v>44889</v>
      </c>
      <c r="AB1434" s="257"/>
      <c r="AC1434" s="260">
        <v>4700</v>
      </c>
      <c r="AD1434" s="261"/>
      <c r="AE1434" s="262"/>
      <c r="AF1434" s="257"/>
      <c r="AG1434" s="257"/>
      <c r="AJ1434" s="255" t="str">
        <f t="shared" si="434"/>
        <v>HL2287</v>
      </c>
    </row>
    <row r="1435" spans="1:36" s="147" customFormat="1" ht="11.25" customHeight="1" thickBot="1" x14ac:dyDescent="0.25">
      <c r="A1435" s="1129"/>
      <c r="B1435" s="1004"/>
      <c r="C1435" s="320"/>
      <c r="D1435" s="945"/>
      <c r="E1435" s="324"/>
      <c r="F1435" s="241"/>
      <c r="G1435" s="246"/>
      <c r="H1435" s="246"/>
      <c r="I1435" s="241"/>
      <c r="J1435" s="360"/>
      <c r="K1435" s="241"/>
      <c r="L1435" s="241"/>
      <c r="M1435" s="238"/>
      <c r="N1435" s="238"/>
      <c r="O1435" s="65"/>
      <c r="P1435" s="65"/>
      <c r="Q1435" s="65"/>
      <c r="R1435" s="238"/>
      <c r="S1435" s="246"/>
      <c r="T1435" s="241"/>
      <c r="U1435" s="238"/>
      <c r="V1435" s="238"/>
      <c r="W1435" s="238"/>
      <c r="X1435" s="498"/>
      <c r="Y1435" s="415"/>
      <c r="Z1435" s="417"/>
      <c r="AA1435" s="379"/>
      <c r="AB1435" s="246"/>
      <c r="AC1435" s="250"/>
      <c r="AD1435" s="251"/>
      <c r="AE1435" s="252"/>
      <c r="AF1435" s="246"/>
      <c r="AG1435" s="246"/>
      <c r="AJ1435" s="255"/>
    </row>
    <row r="1436" spans="1:36" s="319" customFormat="1" ht="11.25" customHeight="1" thickBot="1" x14ac:dyDescent="0.25">
      <c r="A1436" s="1115">
        <v>1</v>
      </c>
      <c r="B1436" s="1004"/>
      <c r="C1436" s="320"/>
      <c r="D1436" s="1026" t="s">
        <v>231</v>
      </c>
      <c r="E1436" s="1022">
        <v>1</v>
      </c>
      <c r="F1436" s="1021" t="s">
        <v>2147</v>
      </c>
      <c r="G1436" s="1020"/>
      <c r="H1436" s="1020"/>
      <c r="I1436" s="1021"/>
      <c r="J1436" s="1027"/>
      <c r="K1436" s="1021"/>
      <c r="L1436" s="1023" t="s">
        <v>38</v>
      </c>
      <c r="M1436" s="1022">
        <v>1550</v>
      </c>
      <c r="N1436" s="1023" t="s">
        <v>2085</v>
      </c>
      <c r="O1436" s="1025" t="s">
        <v>38</v>
      </c>
      <c r="P1436" s="1025" t="s">
        <v>38</v>
      </c>
      <c r="Q1436" s="1025" t="s">
        <v>38</v>
      </c>
      <c r="R1436" s="1023" t="s">
        <v>38</v>
      </c>
      <c r="S1436" s="1020"/>
      <c r="T1436" s="1021" t="s">
        <v>61</v>
      </c>
      <c r="U1436" s="1023" t="s">
        <v>44</v>
      </c>
      <c r="V1436" s="151" t="s">
        <v>2148</v>
      </c>
      <c r="W1436" s="1023" t="s">
        <v>46</v>
      </c>
      <c r="X1436" s="1033"/>
      <c r="Y1436" s="1034" t="s">
        <v>47</v>
      </c>
      <c r="Z1436" s="427" t="e">
        <f t="shared" ref="Z1436:Z1437" si="435">Y1436+366</f>
        <v>#VALUE!</v>
      </c>
      <c r="AA1436" s="269"/>
      <c r="AB1436" s="327"/>
      <c r="AC1436" s="1040">
        <v>4930</v>
      </c>
      <c r="AD1436" s="329"/>
      <c r="AE1436" s="329" t="s">
        <v>38</v>
      </c>
      <c r="AF1436" s="326" t="s">
        <v>38</v>
      </c>
      <c r="AG1436" s="326"/>
      <c r="AJ1436" s="255" t="str">
        <f t="shared" ref="AJ1436:AJ1437" si="436">CONCATENATE(U1436,AK1436,V1436)</f>
        <v>HL2506</v>
      </c>
    </row>
    <row r="1437" spans="1:36" ht="11.25" customHeight="1" thickBot="1" x14ac:dyDescent="0.25">
      <c r="A1437" s="1115">
        <v>1</v>
      </c>
      <c r="B1437" s="1004"/>
      <c r="C1437" s="1024" t="s">
        <v>50</v>
      </c>
      <c r="D1437" s="1026" t="s">
        <v>231</v>
      </c>
      <c r="E1437" s="1028">
        <v>4</v>
      </c>
      <c r="F1437" s="1021" t="s">
        <v>2147</v>
      </c>
      <c r="G1437" s="875"/>
      <c r="H1437" s="875"/>
      <c r="I1437" s="613"/>
      <c r="J1437" s="1029"/>
      <c r="K1437" s="613"/>
      <c r="L1437" s="1023" t="s">
        <v>38</v>
      </c>
      <c r="M1437" s="1022">
        <v>1550</v>
      </c>
      <c r="N1437" s="1024" t="s">
        <v>2085</v>
      </c>
      <c r="O1437" s="1031" t="s">
        <v>38</v>
      </c>
      <c r="P1437" s="1031" t="s">
        <v>38</v>
      </c>
      <c r="Q1437" s="1031" t="s">
        <v>38</v>
      </c>
      <c r="R1437" s="1024"/>
      <c r="S1437" s="875"/>
      <c r="T1437" s="613" t="s">
        <v>61</v>
      </c>
      <c r="U1437" s="1024" t="s">
        <v>44</v>
      </c>
      <c r="V1437" s="987" t="s">
        <v>2148</v>
      </c>
      <c r="W1437" s="1023" t="s">
        <v>46</v>
      </c>
      <c r="X1437" s="1032" t="s">
        <v>231</v>
      </c>
      <c r="Y1437" s="429" t="s">
        <v>47</v>
      </c>
      <c r="Z1437" s="427" t="e">
        <f t="shared" si="435"/>
        <v>#VALUE!</v>
      </c>
      <c r="AA1437" s="269"/>
      <c r="AB1437" s="257"/>
      <c r="AC1437" s="1040">
        <v>4930</v>
      </c>
      <c r="AD1437" s="261"/>
      <c r="AE1437" s="262" t="s">
        <v>38</v>
      </c>
      <c r="AF1437" s="257" t="s">
        <v>38</v>
      </c>
      <c r="AG1437" s="257"/>
      <c r="AJ1437" s="255" t="str">
        <f t="shared" si="436"/>
        <v>HL2506</v>
      </c>
    </row>
    <row r="1438" spans="1:36" s="147" customFormat="1" ht="11.25" customHeight="1" thickBot="1" x14ac:dyDescent="0.25">
      <c r="A1438" s="1129"/>
      <c r="B1438" s="1004"/>
      <c r="C1438" s="320"/>
      <c r="D1438" s="1039"/>
      <c r="E1438" s="324"/>
      <c r="F1438" s="241"/>
      <c r="G1438" s="246"/>
      <c r="H1438" s="246"/>
      <c r="I1438" s="241"/>
      <c r="J1438" s="360"/>
      <c r="K1438" s="241"/>
      <c r="L1438" s="241"/>
      <c r="M1438" s="238"/>
      <c r="N1438" s="238"/>
      <c r="O1438" s="65"/>
      <c r="P1438" s="65"/>
      <c r="Q1438" s="65"/>
      <c r="R1438" s="238"/>
      <c r="S1438" s="246"/>
      <c r="T1438" s="241"/>
      <c r="U1438" s="238"/>
      <c r="V1438" s="238"/>
      <c r="W1438" s="238"/>
      <c r="X1438" s="498"/>
      <c r="Y1438" s="415"/>
      <c r="Z1438" s="417"/>
      <c r="AA1438" s="379"/>
      <c r="AB1438" s="246"/>
      <c r="AC1438" s="250"/>
      <c r="AD1438" s="251"/>
      <c r="AE1438" s="252"/>
      <c r="AF1438" s="246"/>
      <c r="AG1438" s="246"/>
      <c r="AJ1438" s="255"/>
    </row>
    <row r="1439" spans="1:36" s="147" customFormat="1" ht="11.25" customHeight="1" thickBot="1" x14ac:dyDescent="0.25">
      <c r="A1439" s="1115">
        <v>1</v>
      </c>
      <c r="B1439" s="1004"/>
      <c r="C1439" s="146"/>
      <c r="D1439" s="1026" t="s">
        <v>2149</v>
      </c>
      <c r="E1439" s="992">
        <v>1</v>
      </c>
      <c r="F1439" s="985" t="s">
        <v>2130</v>
      </c>
      <c r="G1439" s="899"/>
      <c r="H1439" s="899"/>
      <c r="I1439" s="985"/>
      <c r="J1439" s="1035"/>
      <c r="K1439" s="985"/>
      <c r="L1439" s="985" t="s">
        <v>2131</v>
      </c>
      <c r="M1439" s="992">
        <v>1550</v>
      </c>
      <c r="N1439" s="987" t="s">
        <v>2085</v>
      </c>
      <c r="O1439" s="1030" t="s">
        <v>38</v>
      </c>
      <c r="P1439" s="1030" t="s">
        <v>38</v>
      </c>
      <c r="Q1439" s="1030" t="s">
        <v>38</v>
      </c>
      <c r="R1439" s="987" t="s">
        <v>38</v>
      </c>
      <c r="S1439" s="899"/>
      <c r="T1439" s="985" t="s">
        <v>61</v>
      </c>
      <c r="U1439" s="987" t="s">
        <v>44</v>
      </c>
      <c r="V1439" s="987" t="s">
        <v>2150</v>
      </c>
      <c r="W1439" s="1023" t="s">
        <v>2151</v>
      </c>
      <c r="X1439" s="1036"/>
      <c r="Y1439" s="1034" t="s">
        <v>47</v>
      </c>
      <c r="Z1439" s="427" t="e">
        <f t="shared" ref="Z1439:Z1441" si="437">Y1439+366</f>
        <v>#VALUE!</v>
      </c>
      <c r="AA1439" s="269"/>
      <c r="AB1439" s="327"/>
      <c r="AC1439" s="362">
        <v>3300</v>
      </c>
      <c r="AD1439" s="251"/>
      <c r="AE1439" s="329" t="s">
        <v>38</v>
      </c>
      <c r="AF1439" s="326" t="s">
        <v>38</v>
      </c>
      <c r="AG1439" s="246"/>
      <c r="AJ1439" s="255"/>
    </row>
    <row r="1440" spans="1:36" s="147" customFormat="1" ht="11.25" customHeight="1" thickBot="1" x14ac:dyDescent="0.25">
      <c r="A1440" s="1115">
        <v>1</v>
      </c>
      <c r="B1440" s="1004"/>
      <c r="C1440" s="320"/>
      <c r="D1440" s="1026" t="s">
        <v>2149</v>
      </c>
      <c r="E1440" s="1022">
        <v>1</v>
      </c>
      <c r="F1440" s="1021" t="s">
        <v>2130</v>
      </c>
      <c r="G1440" s="1020"/>
      <c r="H1440" s="1020"/>
      <c r="I1440" s="1021"/>
      <c r="J1440" s="1027"/>
      <c r="K1440" s="1021"/>
      <c r="L1440" s="1021" t="s">
        <v>2131</v>
      </c>
      <c r="M1440" s="1022">
        <v>1550</v>
      </c>
      <c r="N1440" s="1023" t="s">
        <v>2085</v>
      </c>
      <c r="O1440" s="1025" t="s">
        <v>38</v>
      </c>
      <c r="P1440" s="1025" t="s">
        <v>38</v>
      </c>
      <c r="Q1440" s="1025" t="s">
        <v>38</v>
      </c>
      <c r="R1440" s="1023" t="s">
        <v>38</v>
      </c>
      <c r="S1440" s="1020"/>
      <c r="T1440" s="1021" t="s">
        <v>61</v>
      </c>
      <c r="U1440" s="1023" t="s">
        <v>44</v>
      </c>
      <c r="V1440" s="987" t="s">
        <v>1537</v>
      </c>
      <c r="W1440" s="987" t="s">
        <v>2152</v>
      </c>
      <c r="X1440" s="1033"/>
      <c r="Y1440" s="1037" t="s">
        <v>47</v>
      </c>
      <c r="Z1440" s="427" t="e">
        <f t="shared" si="437"/>
        <v>#VALUE!</v>
      </c>
      <c r="AA1440" s="269"/>
      <c r="AB1440" s="327"/>
      <c r="AC1440" s="362">
        <v>3300</v>
      </c>
      <c r="AD1440" s="251"/>
      <c r="AE1440" s="329" t="s">
        <v>38</v>
      </c>
      <c r="AF1440" s="326" t="s">
        <v>38</v>
      </c>
      <c r="AG1440" s="246"/>
      <c r="AJ1440" s="255"/>
    </row>
    <row r="1441" spans="1:36" s="147" customFormat="1" ht="11.25" customHeight="1" thickBot="1" x14ac:dyDescent="0.25">
      <c r="A1441" s="1115">
        <v>1</v>
      </c>
      <c r="B1441" s="1004"/>
      <c r="C1441" s="320"/>
      <c r="D1441" s="1026" t="s">
        <v>2149</v>
      </c>
      <c r="E1441" s="1022">
        <v>1</v>
      </c>
      <c r="F1441" s="1021" t="s">
        <v>2130</v>
      </c>
      <c r="G1441" s="1020"/>
      <c r="H1441" s="1020"/>
      <c r="I1441" s="1021"/>
      <c r="J1441" s="1027"/>
      <c r="K1441" s="1021"/>
      <c r="L1441" s="1021" t="s">
        <v>2131</v>
      </c>
      <c r="M1441" s="1022">
        <v>1550</v>
      </c>
      <c r="N1441" s="1023" t="s">
        <v>2085</v>
      </c>
      <c r="O1441" s="1025" t="s">
        <v>38</v>
      </c>
      <c r="P1441" s="1025" t="s">
        <v>38</v>
      </c>
      <c r="Q1441" s="1025" t="s">
        <v>38</v>
      </c>
      <c r="R1441" s="1023" t="s">
        <v>38</v>
      </c>
      <c r="S1441" s="1020"/>
      <c r="T1441" s="1021" t="s">
        <v>61</v>
      </c>
      <c r="U1441" s="1023" t="s">
        <v>44</v>
      </c>
      <c r="V1441" s="987" t="s">
        <v>2153</v>
      </c>
      <c r="W1441" s="987" t="s">
        <v>2152</v>
      </c>
      <c r="X1441" s="1033"/>
      <c r="Y1441" s="1038" t="s">
        <v>47</v>
      </c>
      <c r="Z1441" s="427" t="e">
        <f t="shared" si="437"/>
        <v>#VALUE!</v>
      </c>
      <c r="AA1441" s="269"/>
      <c r="AB1441" s="327"/>
      <c r="AC1441" s="362">
        <v>3300</v>
      </c>
      <c r="AD1441" s="251"/>
      <c r="AE1441" s="329" t="s">
        <v>38</v>
      </c>
      <c r="AF1441" s="326" t="s">
        <v>38</v>
      </c>
      <c r="AG1441" s="246"/>
      <c r="AJ1441" s="255"/>
    </row>
    <row r="1442" spans="1:36" s="319" customFormat="1" ht="11.25" customHeight="1" thickBot="1" x14ac:dyDescent="0.25">
      <c r="A1442" s="1115">
        <v>1</v>
      </c>
      <c r="B1442" s="1004"/>
      <c r="C1442" s="320"/>
      <c r="D1442" s="1026" t="s">
        <v>2149</v>
      </c>
      <c r="E1442" s="1022">
        <v>1</v>
      </c>
      <c r="F1442" s="1021" t="s">
        <v>2130</v>
      </c>
      <c r="G1442" s="1020"/>
      <c r="H1442" s="1020"/>
      <c r="I1442" s="1021"/>
      <c r="J1442" s="1027"/>
      <c r="K1442" s="1021"/>
      <c r="L1442" s="1021" t="s">
        <v>2131</v>
      </c>
      <c r="M1442" s="1022">
        <v>1550</v>
      </c>
      <c r="N1442" s="1023" t="s">
        <v>2085</v>
      </c>
      <c r="O1442" s="1025" t="s">
        <v>38</v>
      </c>
      <c r="P1442" s="1025" t="s">
        <v>38</v>
      </c>
      <c r="Q1442" s="1025" t="s">
        <v>38</v>
      </c>
      <c r="R1442" s="1023" t="s">
        <v>38</v>
      </c>
      <c r="S1442" s="1020"/>
      <c r="T1442" s="1021" t="s">
        <v>61</v>
      </c>
      <c r="U1442" s="1023" t="s">
        <v>44</v>
      </c>
      <c r="V1442" s="987" t="s">
        <v>2154</v>
      </c>
      <c r="W1442" s="987" t="s">
        <v>2152</v>
      </c>
      <c r="X1442" s="1033"/>
      <c r="Y1442" s="1034" t="s">
        <v>47</v>
      </c>
      <c r="Z1442" s="427" t="e">
        <f t="shared" ref="Z1442:Z1443" si="438">Y1442+366</f>
        <v>#VALUE!</v>
      </c>
      <c r="AA1442" s="269"/>
      <c r="AB1442" s="327"/>
      <c r="AC1442" s="1040">
        <v>3300</v>
      </c>
      <c r="AD1442" s="329"/>
      <c r="AE1442" s="329" t="s">
        <v>38</v>
      </c>
      <c r="AF1442" s="326" t="s">
        <v>38</v>
      </c>
      <c r="AG1442" s="326"/>
      <c r="AJ1442" s="255" t="str">
        <f t="shared" ref="AJ1442:AJ1443" si="439">CONCATENATE(U1442,AK1442,V1442)</f>
        <v>HL2504</v>
      </c>
    </row>
    <row r="1443" spans="1:36" ht="11.25" customHeight="1" thickBot="1" x14ac:dyDescent="0.25">
      <c r="A1443" s="1115">
        <v>1</v>
      </c>
      <c r="B1443" s="1004"/>
      <c r="C1443" s="1024" t="s">
        <v>50</v>
      </c>
      <c r="D1443" s="1026" t="s">
        <v>2149</v>
      </c>
      <c r="E1443" s="1028">
        <v>4</v>
      </c>
      <c r="F1443" s="613" t="s">
        <v>2130</v>
      </c>
      <c r="G1443" s="875"/>
      <c r="H1443" s="875"/>
      <c r="I1443" s="613"/>
      <c r="J1443" s="1029"/>
      <c r="K1443" s="613"/>
      <c r="L1443" s="1021" t="s">
        <v>2134</v>
      </c>
      <c r="M1443" s="1022">
        <v>1550</v>
      </c>
      <c r="N1443" s="1024" t="s">
        <v>2085</v>
      </c>
      <c r="O1443" s="1031" t="s">
        <v>38</v>
      </c>
      <c r="P1443" s="1031" t="s">
        <v>38</v>
      </c>
      <c r="Q1443" s="1031" t="s">
        <v>38</v>
      </c>
      <c r="R1443" s="1024"/>
      <c r="S1443" s="875"/>
      <c r="T1443" s="613" t="s">
        <v>61</v>
      </c>
      <c r="U1443" s="1024" t="s">
        <v>44</v>
      </c>
      <c r="V1443" s="1024" t="s">
        <v>2155</v>
      </c>
      <c r="W1443" s="1024"/>
      <c r="X1443" s="1032" t="s">
        <v>2149</v>
      </c>
      <c r="Y1443" s="429" t="s">
        <v>47</v>
      </c>
      <c r="Z1443" s="427" t="e">
        <f t="shared" si="438"/>
        <v>#VALUE!</v>
      </c>
      <c r="AA1443" s="269"/>
      <c r="AB1443" s="257"/>
      <c r="AC1443" s="1040">
        <v>3300</v>
      </c>
      <c r="AD1443" s="261"/>
      <c r="AE1443" s="262" t="s">
        <v>38</v>
      </c>
      <c r="AF1443" s="257" t="s">
        <v>38</v>
      </c>
      <c r="AG1443" s="257"/>
      <c r="AJ1443" s="255" t="str">
        <f t="shared" si="439"/>
        <v>HL2501-2504</v>
      </c>
    </row>
    <row r="1444" spans="1:36" ht="11.25" customHeight="1" thickBot="1" x14ac:dyDescent="0.25">
      <c r="A1444" s="1129"/>
      <c r="B1444" s="995"/>
      <c r="C1444" s="238"/>
      <c r="D1444" s="916"/>
      <c r="E1444" s="245"/>
      <c r="F1444" s="241"/>
      <c r="G1444" s="246"/>
      <c r="H1444" s="246"/>
      <c r="I1444" s="241"/>
      <c r="J1444" s="331"/>
      <c r="K1444" s="241"/>
      <c r="L1444" s="241"/>
      <c r="M1444" s="245"/>
      <c r="N1444" s="238"/>
      <c r="O1444" s="248"/>
      <c r="P1444" s="248"/>
      <c r="Q1444" s="248"/>
      <c r="R1444" s="238"/>
      <c r="S1444" s="246"/>
      <c r="T1444" s="241"/>
      <c r="U1444" s="238"/>
      <c r="V1444" s="238"/>
      <c r="W1444" s="238"/>
      <c r="X1444" s="272"/>
      <c r="Y1444" s="415"/>
      <c r="Z1444" s="416" t="s">
        <v>38</v>
      </c>
      <c r="AA1444" s="379" t="s">
        <v>38</v>
      </c>
      <c r="AB1444" s="246"/>
      <c r="AC1444" s="250"/>
      <c r="AD1444" s="251"/>
      <c r="AE1444" s="252"/>
      <c r="AF1444" s="246"/>
      <c r="AG1444" s="246"/>
      <c r="AJ1444" s="255" t="str">
        <f t="shared" si="418"/>
        <v/>
      </c>
    </row>
    <row r="1445" spans="1:36" s="147" customFormat="1" ht="11.25" customHeight="1" thickBot="1" x14ac:dyDescent="0.25">
      <c r="A1445" s="1115">
        <v>1</v>
      </c>
      <c r="B1445" s="1004"/>
      <c r="C1445" s="146"/>
      <c r="D1445" s="916" t="s">
        <v>2156</v>
      </c>
      <c r="E1445" s="245">
        <v>1</v>
      </c>
      <c r="F1445" s="241" t="s">
        <v>2157</v>
      </c>
      <c r="G1445" s="246" t="s">
        <v>38</v>
      </c>
      <c r="H1445" s="246"/>
      <c r="I1445" s="241"/>
      <c r="J1445" s="186"/>
      <c r="K1445" s="241"/>
      <c r="L1445" s="241" t="s">
        <v>2158</v>
      </c>
      <c r="M1445" s="245">
        <v>1510</v>
      </c>
      <c r="N1445" s="238"/>
      <c r="O1445" s="248"/>
      <c r="P1445" s="248"/>
      <c r="Q1445" s="248"/>
      <c r="R1445" s="238"/>
      <c r="S1445" s="246"/>
      <c r="T1445" s="240" t="s">
        <v>61</v>
      </c>
      <c r="U1445" s="238" t="s">
        <v>2080</v>
      </c>
      <c r="V1445" s="238" t="s">
        <v>2156</v>
      </c>
      <c r="W1445" s="238"/>
      <c r="X1445" s="146"/>
      <c r="Y1445" s="415">
        <v>42460</v>
      </c>
      <c r="Z1445" s="416">
        <f>Y1445+365</f>
        <v>42825</v>
      </c>
      <c r="AA1445" s="379">
        <v>44286</v>
      </c>
      <c r="AB1445" s="246"/>
      <c r="AC1445" s="250">
        <v>8500</v>
      </c>
      <c r="AD1445" s="251"/>
      <c r="AE1445" s="252"/>
      <c r="AF1445" s="246" t="s">
        <v>2108</v>
      </c>
      <c r="AG1445" s="246"/>
      <c r="AJ1445" s="255" t="str">
        <f t="shared" ref="AJ1445:AJ1446" si="440">CONCATENATE(U1445,AK1445,V1445)</f>
        <v>STHL1712</v>
      </c>
    </row>
    <row r="1446" spans="1:36" ht="11.25" customHeight="1" thickBot="1" x14ac:dyDescent="0.25">
      <c r="A1446" s="1115">
        <v>1</v>
      </c>
      <c r="B1446" s="995"/>
      <c r="C1446" s="266" t="s">
        <v>50</v>
      </c>
      <c r="D1446" s="892" t="s">
        <v>2156</v>
      </c>
      <c r="E1446" s="256">
        <v>1</v>
      </c>
      <c r="F1446" s="240" t="s">
        <v>2157</v>
      </c>
      <c r="G1446" s="257">
        <v>23</v>
      </c>
      <c r="H1446" s="257"/>
      <c r="I1446" s="240"/>
      <c r="J1446" s="358"/>
      <c r="K1446" s="240"/>
      <c r="L1446" s="240" t="s">
        <v>2079</v>
      </c>
      <c r="M1446" s="258">
        <v>1510</v>
      </c>
      <c r="N1446" s="239"/>
      <c r="O1446" s="259"/>
      <c r="P1446" s="259"/>
      <c r="Q1446" s="259"/>
      <c r="R1446" s="239"/>
      <c r="S1446" s="257"/>
      <c r="T1446" s="240" t="s">
        <v>61</v>
      </c>
      <c r="U1446" s="239" t="s">
        <v>2080</v>
      </c>
      <c r="V1446" s="239" t="s">
        <v>2156</v>
      </c>
      <c r="W1446" s="239" t="s">
        <v>2159</v>
      </c>
      <c r="X1446" s="237" t="s">
        <v>2156</v>
      </c>
      <c r="Y1446" s="415">
        <v>42460</v>
      </c>
      <c r="Z1446" s="416">
        <f>Y1446+365</f>
        <v>42825</v>
      </c>
      <c r="AA1446" s="379">
        <v>44286</v>
      </c>
      <c r="AB1446" s="257"/>
      <c r="AC1446" s="260" t="e">
        <f>#REF!+#REF!+AC1445</f>
        <v>#REF!</v>
      </c>
      <c r="AD1446" s="261"/>
      <c r="AE1446" s="262"/>
      <c r="AF1446" s="257"/>
      <c r="AG1446" s="257"/>
      <c r="AJ1446" s="255" t="str">
        <f t="shared" si="440"/>
        <v>STHL1712</v>
      </c>
    </row>
    <row r="1447" spans="1:36" ht="11.25" customHeight="1" thickBot="1" x14ac:dyDescent="0.25">
      <c r="A1447" s="1129"/>
      <c r="B1447" s="995"/>
      <c r="C1447" s="320"/>
      <c r="D1447" s="359"/>
      <c r="E1447" s="245"/>
      <c r="F1447" s="241"/>
      <c r="G1447" s="246"/>
      <c r="H1447" s="246"/>
      <c r="I1447" s="241"/>
      <c r="J1447" s="360"/>
      <c r="K1447" s="241"/>
      <c r="L1447" s="241"/>
      <c r="M1447" s="245"/>
      <c r="N1447" s="238"/>
      <c r="O1447" s="248"/>
      <c r="P1447" s="248"/>
      <c r="Q1447" s="248"/>
      <c r="R1447" s="238"/>
      <c r="S1447" s="246"/>
      <c r="T1447" s="241"/>
      <c r="U1447" s="238"/>
      <c r="V1447" s="238"/>
      <c r="W1447" s="238"/>
      <c r="X1447" s="272"/>
      <c r="Y1447" s="415"/>
      <c r="Z1447" s="416" t="s">
        <v>38</v>
      </c>
      <c r="AA1447" s="379" t="s">
        <v>38</v>
      </c>
      <c r="AB1447" s="246"/>
      <c r="AC1447" s="250"/>
      <c r="AD1447" s="251"/>
      <c r="AE1447" s="252"/>
      <c r="AF1447" s="246"/>
      <c r="AG1447" s="246"/>
      <c r="AJ1447" s="255" t="str">
        <f t="shared" si="418"/>
        <v/>
      </c>
    </row>
    <row r="1448" spans="1:36" s="147" customFormat="1" ht="11.25" customHeight="1" thickBot="1" x14ac:dyDescent="0.25">
      <c r="A1448" s="1115">
        <v>1</v>
      </c>
      <c r="B1448" s="1044">
        <v>303889</v>
      </c>
      <c r="C1448" s="146"/>
      <c r="D1448" s="469" t="s">
        <v>2160</v>
      </c>
      <c r="E1448" s="245">
        <v>1</v>
      </c>
      <c r="F1448" s="241" t="s">
        <v>2096</v>
      </c>
      <c r="G1448" s="246">
        <v>1.52</v>
      </c>
      <c r="H1448" s="254"/>
      <c r="I1448" s="241"/>
      <c r="J1448" s="187"/>
      <c r="K1448" s="241"/>
      <c r="L1448" s="241" t="s">
        <v>2161</v>
      </c>
      <c r="M1448" s="245">
        <v>1500</v>
      </c>
      <c r="N1448" s="238"/>
      <c r="O1448" s="248"/>
      <c r="P1448" s="248"/>
      <c r="Q1448" s="248"/>
      <c r="R1448" s="238"/>
      <c r="S1448" s="246"/>
      <c r="T1448" s="241" t="s">
        <v>2091</v>
      </c>
      <c r="U1448" s="238" t="s">
        <v>2080</v>
      </c>
      <c r="V1448" s="238" t="s">
        <v>2162</v>
      </c>
      <c r="W1448" s="320" t="s">
        <v>2163</v>
      </c>
      <c r="X1448" s="145"/>
      <c r="Y1448" s="415">
        <v>44216</v>
      </c>
      <c r="Z1448" s="416">
        <f t="shared" ref="Z1448:Z1465" si="441">Y1448+365</f>
        <v>44581</v>
      </c>
      <c r="AA1448" s="379">
        <v>45299</v>
      </c>
      <c r="AB1448" s="246"/>
      <c r="AC1448" s="250">
        <v>512</v>
      </c>
      <c r="AD1448" s="251"/>
      <c r="AE1448" s="252"/>
      <c r="AF1448" s="246" t="s">
        <v>2164</v>
      </c>
      <c r="AG1448" s="246"/>
      <c r="AJ1448" s="255" t="str">
        <f t="shared" si="418"/>
        <v>STHLR1260</v>
      </c>
    </row>
    <row r="1449" spans="1:36" s="147" customFormat="1" ht="11.25" customHeight="1" thickBot="1" x14ac:dyDescent="0.25">
      <c r="A1449" s="1115">
        <v>1</v>
      </c>
      <c r="B1449" s="1044">
        <v>303889</v>
      </c>
      <c r="C1449" s="146"/>
      <c r="D1449" s="469" t="s">
        <v>2160</v>
      </c>
      <c r="E1449" s="245">
        <v>1</v>
      </c>
      <c r="F1449" s="241" t="s">
        <v>2096</v>
      </c>
      <c r="G1449" s="246">
        <v>1.52</v>
      </c>
      <c r="H1449" s="254"/>
      <c r="I1449" s="241"/>
      <c r="J1449" s="187"/>
      <c r="K1449" s="241"/>
      <c r="L1449" s="241" t="s">
        <v>2161</v>
      </c>
      <c r="M1449" s="245">
        <v>1500</v>
      </c>
      <c r="N1449" s="238"/>
      <c r="O1449" s="248"/>
      <c r="P1449" s="248"/>
      <c r="Q1449" s="248"/>
      <c r="R1449" s="238"/>
      <c r="S1449" s="246"/>
      <c r="T1449" s="241" t="s">
        <v>2091</v>
      </c>
      <c r="U1449" s="238" t="s">
        <v>2080</v>
      </c>
      <c r="V1449" s="238" t="s">
        <v>2162</v>
      </c>
      <c r="W1449" s="320" t="s">
        <v>2163</v>
      </c>
      <c r="X1449" s="145"/>
      <c r="Y1449" s="415">
        <v>44216</v>
      </c>
      <c r="Z1449" s="416">
        <f t="shared" si="441"/>
        <v>44581</v>
      </c>
      <c r="AA1449" s="379">
        <v>45299</v>
      </c>
      <c r="AB1449" s="246"/>
      <c r="AC1449" s="250">
        <v>512</v>
      </c>
      <c r="AD1449" s="251"/>
      <c r="AE1449" s="252"/>
      <c r="AF1449" s="246" t="s">
        <v>2164</v>
      </c>
      <c r="AG1449" s="246"/>
      <c r="AJ1449" s="255" t="str">
        <f t="shared" si="418"/>
        <v>STHLR1260</v>
      </c>
    </row>
    <row r="1450" spans="1:36" s="147" customFormat="1" ht="11.25" customHeight="1" thickBot="1" x14ac:dyDescent="0.25">
      <c r="A1450" s="1115">
        <v>1</v>
      </c>
      <c r="B1450" s="1044">
        <v>303889</v>
      </c>
      <c r="C1450" s="146"/>
      <c r="D1450" s="469" t="s">
        <v>2160</v>
      </c>
      <c r="E1450" s="245">
        <v>1</v>
      </c>
      <c r="F1450" s="241" t="s">
        <v>2096</v>
      </c>
      <c r="G1450" s="246">
        <v>1.4</v>
      </c>
      <c r="H1450" s="254"/>
      <c r="I1450" s="241"/>
      <c r="J1450" s="187"/>
      <c r="K1450" s="241"/>
      <c r="L1450" s="241" t="s">
        <v>2165</v>
      </c>
      <c r="M1450" s="245">
        <v>1500</v>
      </c>
      <c r="N1450" s="238"/>
      <c r="O1450" s="248"/>
      <c r="P1450" s="248"/>
      <c r="Q1450" s="248"/>
      <c r="R1450" s="238"/>
      <c r="S1450" s="246"/>
      <c r="T1450" s="241" t="s">
        <v>2091</v>
      </c>
      <c r="U1450" s="238" t="s">
        <v>2080</v>
      </c>
      <c r="V1450" s="238" t="s">
        <v>2162</v>
      </c>
      <c r="W1450" s="320" t="s">
        <v>2163</v>
      </c>
      <c r="X1450" s="146"/>
      <c r="Y1450" s="415">
        <v>44216</v>
      </c>
      <c r="Z1450" s="416">
        <f t="shared" si="441"/>
        <v>44581</v>
      </c>
      <c r="AA1450" s="379">
        <v>45299</v>
      </c>
      <c r="AB1450" s="246"/>
      <c r="AC1450" s="250">
        <v>494</v>
      </c>
      <c r="AD1450" s="251"/>
      <c r="AE1450" s="252"/>
      <c r="AF1450" s="246" t="s">
        <v>2164</v>
      </c>
      <c r="AG1450" s="246"/>
      <c r="AJ1450" s="255" t="str">
        <f t="shared" si="418"/>
        <v>STHLR1260</v>
      </c>
    </row>
    <row r="1451" spans="1:36" s="319" customFormat="1" ht="11.25" customHeight="1" thickBot="1" x14ac:dyDescent="0.25">
      <c r="A1451" s="1115">
        <v>1</v>
      </c>
      <c r="B1451" s="1044">
        <v>303889</v>
      </c>
      <c r="C1451" s="320"/>
      <c r="D1451" s="469" t="s">
        <v>2160</v>
      </c>
      <c r="E1451" s="326">
        <v>1</v>
      </c>
      <c r="F1451" s="265" t="s">
        <v>2096</v>
      </c>
      <c r="G1451" s="327">
        <v>3.19</v>
      </c>
      <c r="H1451" s="339"/>
      <c r="I1451" s="265"/>
      <c r="J1451" s="361"/>
      <c r="K1451" s="265"/>
      <c r="L1451" s="265" t="s">
        <v>2165</v>
      </c>
      <c r="M1451" s="326">
        <v>1500</v>
      </c>
      <c r="N1451" s="320"/>
      <c r="O1451" s="328"/>
      <c r="P1451" s="328"/>
      <c r="Q1451" s="328"/>
      <c r="R1451" s="320"/>
      <c r="S1451" s="327"/>
      <c r="T1451" s="241" t="s">
        <v>2091</v>
      </c>
      <c r="U1451" s="320" t="s">
        <v>2080</v>
      </c>
      <c r="V1451" s="238" t="s">
        <v>2162</v>
      </c>
      <c r="W1451" s="320" t="s">
        <v>2166</v>
      </c>
      <c r="X1451" s="320"/>
      <c r="Y1451" s="415">
        <v>44216</v>
      </c>
      <c r="Z1451" s="416">
        <f t="shared" si="441"/>
        <v>44581</v>
      </c>
      <c r="AA1451" s="379">
        <v>45299</v>
      </c>
      <c r="AB1451" s="327"/>
      <c r="AC1451" s="362">
        <v>2502</v>
      </c>
      <c r="AD1451" s="329"/>
      <c r="AE1451" s="302"/>
      <c r="AF1451" s="246" t="s">
        <v>2164</v>
      </c>
      <c r="AG1451" s="327"/>
      <c r="AJ1451" s="255" t="str">
        <f t="shared" si="418"/>
        <v>STHLR1260</v>
      </c>
    </row>
    <row r="1452" spans="1:36" s="319" customFormat="1" ht="11.25" customHeight="1" thickBot="1" x14ac:dyDescent="0.25">
      <c r="A1452" s="1115">
        <v>1</v>
      </c>
      <c r="B1452" s="1044">
        <v>303889</v>
      </c>
      <c r="C1452" s="320"/>
      <c r="D1452" s="469" t="s">
        <v>2160</v>
      </c>
      <c r="E1452" s="326">
        <v>1</v>
      </c>
      <c r="F1452" s="265" t="s">
        <v>2096</v>
      </c>
      <c r="G1452" s="327">
        <v>3.19</v>
      </c>
      <c r="H1452" s="339"/>
      <c r="I1452" s="265"/>
      <c r="J1452" s="361"/>
      <c r="K1452" s="265"/>
      <c r="L1452" s="265" t="s">
        <v>2165</v>
      </c>
      <c r="M1452" s="326">
        <v>1500</v>
      </c>
      <c r="N1452" s="320"/>
      <c r="O1452" s="328"/>
      <c r="P1452" s="328"/>
      <c r="Q1452" s="328"/>
      <c r="R1452" s="320"/>
      <c r="S1452" s="327"/>
      <c r="T1452" s="241" t="s">
        <v>2091</v>
      </c>
      <c r="U1452" s="320" t="s">
        <v>2080</v>
      </c>
      <c r="V1452" s="238" t="s">
        <v>2162</v>
      </c>
      <c r="W1452" s="320" t="s">
        <v>2166</v>
      </c>
      <c r="X1452" s="320"/>
      <c r="Y1452" s="415">
        <v>44216</v>
      </c>
      <c r="Z1452" s="416">
        <f t="shared" si="441"/>
        <v>44581</v>
      </c>
      <c r="AA1452" s="379">
        <v>45299</v>
      </c>
      <c r="AB1452" s="327"/>
      <c r="AC1452" s="362">
        <v>2502</v>
      </c>
      <c r="AD1452" s="329"/>
      <c r="AE1452" s="302"/>
      <c r="AF1452" s="246" t="s">
        <v>2164</v>
      </c>
      <c r="AG1452" s="327"/>
      <c r="AJ1452" s="255" t="str">
        <f t="shared" si="418"/>
        <v>STHLR1260</v>
      </c>
    </row>
    <row r="1453" spans="1:36" s="319" customFormat="1" ht="11.25" customHeight="1" thickBot="1" x14ac:dyDescent="0.25">
      <c r="A1453" s="1115">
        <v>1</v>
      </c>
      <c r="B1453" s="1044">
        <v>303889</v>
      </c>
      <c r="C1453" s="320"/>
      <c r="D1453" s="469" t="s">
        <v>2160</v>
      </c>
      <c r="E1453" s="326">
        <v>1</v>
      </c>
      <c r="F1453" s="265" t="s">
        <v>2096</v>
      </c>
      <c r="G1453" s="327">
        <v>2.81</v>
      </c>
      <c r="H1453" s="339"/>
      <c r="I1453" s="265"/>
      <c r="J1453" s="361"/>
      <c r="K1453" s="265"/>
      <c r="L1453" s="265" t="s">
        <v>2165</v>
      </c>
      <c r="M1453" s="326">
        <v>1500</v>
      </c>
      <c r="N1453" s="320"/>
      <c r="O1453" s="328"/>
      <c r="P1453" s="328"/>
      <c r="Q1453" s="328"/>
      <c r="R1453" s="320"/>
      <c r="S1453" s="327"/>
      <c r="T1453" s="241" t="s">
        <v>2091</v>
      </c>
      <c r="U1453" s="320" t="s">
        <v>2080</v>
      </c>
      <c r="V1453" s="238" t="s">
        <v>2162</v>
      </c>
      <c r="W1453" s="320" t="s">
        <v>2167</v>
      </c>
      <c r="X1453" s="320"/>
      <c r="Y1453" s="415">
        <v>44216</v>
      </c>
      <c r="Z1453" s="416">
        <f t="shared" si="441"/>
        <v>44581</v>
      </c>
      <c r="AA1453" s="379">
        <v>45299</v>
      </c>
      <c r="AB1453" s="327"/>
      <c r="AC1453" s="362">
        <v>2030</v>
      </c>
      <c r="AD1453" s="329"/>
      <c r="AE1453" s="302"/>
      <c r="AF1453" s="246" t="s">
        <v>2164</v>
      </c>
      <c r="AG1453" s="327"/>
      <c r="AJ1453" s="255" t="str">
        <f t="shared" si="418"/>
        <v>STHLR1260</v>
      </c>
    </row>
    <row r="1454" spans="1:36" s="319" customFormat="1" ht="11.25" customHeight="1" thickBot="1" x14ac:dyDescent="0.25">
      <c r="A1454" s="1115">
        <v>1</v>
      </c>
      <c r="B1454" s="1044">
        <v>303889</v>
      </c>
      <c r="C1454" s="320"/>
      <c r="D1454" s="469" t="s">
        <v>2160</v>
      </c>
      <c r="E1454" s="326">
        <v>1</v>
      </c>
      <c r="F1454" s="265" t="s">
        <v>2096</v>
      </c>
      <c r="G1454" s="327">
        <v>2.81</v>
      </c>
      <c r="H1454" s="339"/>
      <c r="I1454" s="265"/>
      <c r="J1454" s="361"/>
      <c r="K1454" s="265"/>
      <c r="L1454" s="265" t="s">
        <v>2165</v>
      </c>
      <c r="M1454" s="326">
        <v>1500</v>
      </c>
      <c r="N1454" s="320"/>
      <c r="O1454" s="328"/>
      <c r="P1454" s="328"/>
      <c r="Q1454" s="328"/>
      <c r="R1454" s="320"/>
      <c r="S1454" s="327"/>
      <c r="T1454" s="241" t="s">
        <v>2091</v>
      </c>
      <c r="U1454" s="320" t="s">
        <v>2080</v>
      </c>
      <c r="V1454" s="238" t="s">
        <v>2162</v>
      </c>
      <c r="W1454" s="320" t="s">
        <v>2167</v>
      </c>
      <c r="X1454" s="320"/>
      <c r="Y1454" s="415">
        <v>44216</v>
      </c>
      <c r="Z1454" s="416">
        <f t="shared" si="441"/>
        <v>44581</v>
      </c>
      <c r="AA1454" s="379">
        <v>45299</v>
      </c>
      <c r="AB1454" s="327"/>
      <c r="AC1454" s="362">
        <v>2030</v>
      </c>
      <c r="AD1454" s="329"/>
      <c r="AE1454" s="302"/>
      <c r="AF1454" s="246" t="s">
        <v>2164</v>
      </c>
      <c r="AG1454" s="327"/>
      <c r="AJ1454" s="255" t="str">
        <f t="shared" si="418"/>
        <v>STHLR1260</v>
      </c>
    </row>
    <row r="1455" spans="1:36" s="319" customFormat="1" ht="11.25" customHeight="1" thickBot="1" x14ac:dyDescent="0.25">
      <c r="A1455" s="1115">
        <v>1</v>
      </c>
      <c r="B1455" s="1044">
        <v>303889</v>
      </c>
      <c r="C1455" s="320"/>
      <c r="D1455" s="469" t="s">
        <v>2160</v>
      </c>
      <c r="E1455" s="326">
        <v>1</v>
      </c>
      <c r="F1455" s="265" t="s">
        <v>2096</v>
      </c>
      <c r="G1455" s="327">
        <v>2.81</v>
      </c>
      <c r="H1455" s="339"/>
      <c r="I1455" s="265"/>
      <c r="J1455" s="361"/>
      <c r="K1455" s="265"/>
      <c r="L1455" s="265" t="s">
        <v>2165</v>
      </c>
      <c r="M1455" s="326">
        <v>1500</v>
      </c>
      <c r="N1455" s="320"/>
      <c r="O1455" s="328"/>
      <c r="P1455" s="328"/>
      <c r="Q1455" s="328"/>
      <c r="R1455" s="320"/>
      <c r="S1455" s="327"/>
      <c r="T1455" s="241" t="s">
        <v>2091</v>
      </c>
      <c r="U1455" s="320" t="s">
        <v>2080</v>
      </c>
      <c r="V1455" s="238" t="s">
        <v>2162</v>
      </c>
      <c r="W1455" s="320" t="s">
        <v>2167</v>
      </c>
      <c r="X1455" s="320"/>
      <c r="Y1455" s="415">
        <v>44216</v>
      </c>
      <c r="Z1455" s="416">
        <f t="shared" si="441"/>
        <v>44581</v>
      </c>
      <c r="AA1455" s="379">
        <v>45299</v>
      </c>
      <c r="AB1455" s="327"/>
      <c r="AC1455" s="362">
        <v>2030</v>
      </c>
      <c r="AD1455" s="329"/>
      <c r="AE1455" s="302"/>
      <c r="AF1455" s="246" t="s">
        <v>2164</v>
      </c>
      <c r="AG1455" s="327"/>
      <c r="AJ1455" s="255" t="str">
        <f t="shared" si="418"/>
        <v>STHLR1260</v>
      </c>
    </row>
    <row r="1456" spans="1:36" s="319" customFormat="1" ht="11.25" customHeight="1" thickBot="1" x14ac:dyDescent="0.25">
      <c r="A1456" s="1115">
        <v>1</v>
      </c>
      <c r="B1456" s="1044">
        <v>303889</v>
      </c>
      <c r="C1456" s="320"/>
      <c r="D1456" s="469" t="s">
        <v>2160</v>
      </c>
      <c r="E1456" s="326">
        <v>1</v>
      </c>
      <c r="F1456" s="265" t="s">
        <v>2096</v>
      </c>
      <c r="G1456" s="327">
        <v>2.81</v>
      </c>
      <c r="H1456" s="339"/>
      <c r="I1456" s="265"/>
      <c r="J1456" s="361"/>
      <c r="K1456" s="265"/>
      <c r="L1456" s="265" t="s">
        <v>2165</v>
      </c>
      <c r="M1456" s="326">
        <v>1500</v>
      </c>
      <c r="N1456" s="320"/>
      <c r="O1456" s="328"/>
      <c r="P1456" s="328"/>
      <c r="Q1456" s="328"/>
      <c r="R1456" s="320"/>
      <c r="S1456" s="327"/>
      <c r="T1456" s="241" t="s">
        <v>2091</v>
      </c>
      <c r="U1456" s="320" t="s">
        <v>2080</v>
      </c>
      <c r="V1456" s="238" t="s">
        <v>2162</v>
      </c>
      <c r="W1456" s="320" t="s">
        <v>2167</v>
      </c>
      <c r="X1456" s="320"/>
      <c r="Y1456" s="415">
        <v>44216</v>
      </c>
      <c r="Z1456" s="416">
        <f t="shared" si="441"/>
        <v>44581</v>
      </c>
      <c r="AA1456" s="379">
        <v>45299</v>
      </c>
      <c r="AB1456" s="327"/>
      <c r="AC1456" s="362">
        <v>2030</v>
      </c>
      <c r="AD1456" s="329"/>
      <c r="AE1456" s="302"/>
      <c r="AF1456" s="246" t="s">
        <v>2164</v>
      </c>
      <c r="AG1456" s="327"/>
      <c r="AJ1456" s="255" t="str">
        <f t="shared" si="418"/>
        <v>STHLR1260</v>
      </c>
    </row>
    <row r="1457" spans="1:36" s="319" customFormat="1" ht="11.25" customHeight="1" thickBot="1" x14ac:dyDescent="0.25">
      <c r="A1457" s="1115">
        <v>1</v>
      </c>
      <c r="B1457" s="1044">
        <v>303889</v>
      </c>
      <c r="C1457" s="320"/>
      <c r="D1457" s="469" t="s">
        <v>2160</v>
      </c>
      <c r="E1457" s="326">
        <v>1</v>
      </c>
      <c r="F1457" s="265" t="s">
        <v>2096</v>
      </c>
      <c r="G1457" s="327">
        <v>6</v>
      </c>
      <c r="H1457" s="339"/>
      <c r="I1457" s="265"/>
      <c r="J1457" s="361"/>
      <c r="K1457" s="265"/>
      <c r="L1457" s="265" t="s">
        <v>2165</v>
      </c>
      <c r="M1457" s="326">
        <v>1500</v>
      </c>
      <c r="N1457" s="320"/>
      <c r="O1457" s="328"/>
      <c r="P1457" s="328"/>
      <c r="Q1457" s="328"/>
      <c r="R1457" s="320"/>
      <c r="S1457" s="327"/>
      <c r="T1457" s="241" t="s">
        <v>2091</v>
      </c>
      <c r="U1457" s="320" t="s">
        <v>2080</v>
      </c>
      <c r="V1457" s="238" t="s">
        <v>2162</v>
      </c>
      <c r="W1457" s="320" t="s">
        <v>2168</v>
      </c>
      <c r="X1457" s="320"/>
      <c r="Y1457" s="415">
        <v>44216</v>
      </c>
      <c r="Z1457" s="416">
        <f t="shared" si="441"/>
        <v>44581</v>
      </c>
      <c r="AA1457" s="379">
        <v>45299</v>
      </c>
      <c r="AB1457" s="327"/>
      <c r="AC1457" s="362">
        <v>2810</v>
      </c>
      <c r="AD1457" s="329"/>
      <c r="AE1457" s="302"/>
      <c r="AF1457" s="246" t="s">
        <v>2164</v>
      </c>
      <c r="AG1457" s="327"/>
      <c r="AJ1457" s="255" t="str">
        <f t="shared" si="418"/>
        <v>STHLR1260</v>
      </c>
    </row>
    <row r="1458" spans="1:36" s="319" customFormat="1" ht="11.25" customHeight="1" thickBot="1" x14ac:dyDescent="0.25">
      <c r="A1458" s="1115">
        <v>1</v>
      </c>
      <c r="B1458" s="1044">
        <v>303889</v>
      </c>
      <c r="C1458" s="320"/>
      <c r="D1458" s="469" t="s">
        <v>2160</v>
      </c>
      <c r="E1458" s="321">
        <v>1</v>
      </c>
      <c r="F1458" s="265" t="s">
        <v>2096</v>
      </c>
      <c r="G1458" s="327">
        <v>6</v>
      </c>
      <c r="H1458" s="339"/>
      <c r="I1458" s="265"/>
      <c r="J1458" s="361"/>
      <c r="K1458" s="265"/>
      <c r="L1458" s="265" t="s">
        <v>2165</v>
      </c>
      <c r="M1458" s="326">
        <v>1500</v>
      </c>
      <c r="N1458" s="320"/>
      <c r="O1458" s="328"/>
      <c r="P1458" s="328"/>
      <c r="Q1458" s="328"/>
      <c r="R1458" s="320"/>
      <c r="S1458" s="327"/>
      <c r="T1458" s="241" t="s">
        <v>2091</v>
      </c>
      <c r="U1458" s="320" t="s">
        <v>2080</v>
      </c>
      <c r="V1458" s="238" t="s">
        <v>2162</v>
      </c>
      <c r="W1458" s="320" t="s">
        <v>2168</v>
      </c>
      <c r="X1458" s="320"/>
      <c r="Y1458" s="415">
        <v>44216</v>
      </c>
      <c r="Z1458" s="416">
        <f t="shared" si="441"/>
        <v>44581</v>
      </c>
      <c r="AA1458" s="379">
        <v>45299</v>
      </c>
      <c r="AB1458" s="327"/>
      <c r="AC1458" s="362">
        <v>2810</v>
      </c>
      <c r="AD1458" s="329"/>
      <c r="AE1458" s="302"/>
      <c r="AF1458" s="246" t="s">
        <v>2164</v>
      </c>
      <c r="AG1458" s="327"/>
      <c r="AJ1458" s="255" t="str">
        <f t="shared" si="418"/>
        <v>STHLR1260</v>
      </c>
    </row>
    <row r="1459" spans="1:36" s="319" customFormat="1" ht="11.25" customHeight="1" thickBot="1" x14ac:dyDescent="0.25">
      <c r="A1459" s="1115">
        <v>1</v>
      </c>
      <c r="B1459" s="1044">
        <v>303889</v>
      </c>
      <c r="C1459" s="320"/>
      <c r="D1459" s="469" t="s">
        <v>2160</v>
      </c>
      <c r="E1459" s="326">
        <v>1</v>
      </c>
      <c r="F1459" s="265" t="s">
        <v>2096</v>
      </c>
      <c r="G1459" s="327">
        <v>4.4000000000000004</v>
      </c>
      <c r="H1459" s="339"/>
      <c r="I1459" s="265"/>
      <c r="J1459" s="361"/>
      <c r="K1459" s="265"/>
      <c r="L1459" s="265" t="s">
        <v>2165</v>
      </c>
      <c r="M1459" s="326">
        <v>1500</v>
      </c>
      <c r="N1459" s="320"/>
      <c r="O1459" s="328"/>
      <c r="P1459" s="328"/>
      <c r="Q1459" s="328"/>
      <c r="R1459" s="320"/>
      <c r="S1459" s="327"/>
      <c r="T1459" s="241" t="s">
        <v>2091</v>
      </c>
      <c r="U1459" s="320" t="s">
        <v>2080</v>
      </c>
      <c r="V1459" s="238" t="s">
        <v>2162</v>
      </c>
      <c r="W1459" s="320" t="s">
        <v>2168</v>
      </c>
      <c r="X1459" s="320"/>
      <c r="Y1459" s="415">
        <v>44216</v>
      </c>
      <c r="Z1459" s="416">
        <f t="shared" si="441"/>
        <v>44581</v>
      </c>
      <c r="AA1459" s="379">
        <v>45299</v>
      </c>
      <c r="AB1459" s="327"/>
      <c r="AC1459" s="362">
        <v>2181</v>
      </c>
      <c r="AD1459" s="329"/>
      <c r="AE1459" s="302"/>
      <c r="AF1459" s="246" t="s">
        <v>2164</v>
      </c>
      <c r="AG1459" s="327"/>
      <c r="AJ1459" s="255" t="str">
        <f t="shared" si="418"/>
        <v>STHLR1260</v>
      </c>
    </row>
    <row r="1460" spans="1:36" s="319" customFormat="1" ht="11.25" customHeight="1" thickBot="1" x14ac:dyDescent="0.25">
      <c r="A1460" s="1115">
        <v>1</v>
      </c>
      <c r="B1460" s="1044">
        <v>303889</v>
      </c>
      <c r="C1460" s="320"/>
      <c r="D1460" s="469" t="s">
        <v>2160</v>
      </c>
      <c r="E1460" s="326">
        <v>1</v>
      </c>
      <c r="F1460" s="265" t="s">
        <v>2096</v>
      </c>
      <c r="G1460" s="327">
        <v>4.4000000000000004</v>
      </c>
      <c r="H1460" s="339"/>
      <c r="I1460" s="265"/>
      <c r="J1460" s="361"/>
      <c r="K1460" s="265"/>
      <c r="L1460" s="265" t="s">
        <v>2165</v>
      </c>
      <c r="M1460" s="326">
        <v>1500</v>
      </c>
      <c r="N1460" s="320"/>
      <c r="O1460" s="328"/>
      <c r="P1460" s="328"/>
      <c r="Q1460" s="328"/>
      <c r="R1460" s="320"/>
      <c r="S1460" s="327"/>
      <c r="T1460" s="241" t="s">
        <v>2091</v>
      </c>
      <c r="U1460" s="320" t="s">
        <v>2080</v>
      </c>
      <c r="V1460" s="238" t="s">
        <v>2162</v>
      </c>
      <c r="W1460" s="320" t="s">
        <v>2168</v>
      </c>
      <c r="X1460" s="320"/>
      <c r="Y1460" s="415">
        <v>44216</v>
      </c>
      <c r="Z1460" s="416">
        <f t="shared" si="441"/>
        <v>44581</v>
      </c>
      <c r="AA1460" s="379">
        <v>45299</v>
      </c>
      <c r="AB1460" s="327"/>
      <c r="AC1460" s="362">
        <v>2181</v>
      </c>
      <c r="AD1460" s="329"/>
      <c r="AE1460" s="302"/>
      <c r="AF1460" s="246" t="s">
        <v>2164</v>
      </c>
      <c r="AG1460" s="327"/>
      <c r="AJ1460" s="255" t="str">
        <f t="shared" si="418"/>
        <v>STHLR1260</v>
      </c>
    </row>
    <row r="1461" spans="1:36" s="319" customFormat="1" ht="11.25" customHeight="1" thickBot="1" x14ac:dyDescent="0.25">
      <c r="A1461" s="1115">
        <v>1</v>
      </c>
      <c r="B1461" s="1044">
        <v>303889</v>
      </c>
      <c r="C1461" s="320"/>
      <c r="D1461" s="469" t="s">
        <v>2160</v>
      </c>
      <c r="E1461" s="326">
        <v>1</v>
      </c>
      <c r="F1461" s="265" t="s">
        <v>2096</v>
      </c>
      <c r="G1461" s="327">
        <v>1.6</v>
      </c>
      <c r="H1461" s="339"/>
      <c r="I1461" s="265"/>
      <c r="J1461" s="361"/>
      <c r="K1461" s="265"/>
      <c r="L1461" s="265" t="s">
        <v>2165</v>
      </c>
      <c r="M1461" s="326">
        <v>1500</v>
      </c>
      <c r="N1461" s="320"/>
      <c r="O1461" s="328"/>
      <c r="P1461" s="328"/>
      <c r="Q1461" s="328"/>
      <c r="R1461" s="320"/>
      <c r="S1461" s="327"/>
      <c r="T1461" s="241" t="s">
        <v>2091</v>
      </c>
      <c r="U1461" s="320" t="s">
        <v>2080</v>
      </c>
      <c r="V1461" s="238" t="s">
        <v>2162</v>
      </c>
      <c r="W1461" s="320" t="s">
        <v>2168</v>
      </c>
      <c r="X1461" s="320"/>
      <c r="Y1461" s="415">
        <v>44216</v>
      </c>
      <c r="Z1461" s="416">
        <f t="shared" si="441"/>
        <v>44581</v>
      </c>
      <c r="AA1461" s="379">
        <v>45299</v>
      </c>
      <c r="AB1461" s="327"/>
      <c r="AC1461" s="362">
        <v>1081</v>
      </c>
      <c r="AD1461" s="329"/>
      <c r="AE1461" s="302"/>
      <c r="AF1461" s="246" t="s">
        <v>2164</v>
      </c>
      <c r="AG1461" s="327"/>
      <c r="AJ1461" s="255" t="str">
        <f t="shared" si="418"/>
        <v>STHLR1260</v>
      </c>
    </row>
    <row r="1462" spans="1:36" s="319" customFormat="1" ht="11.25" customHeight="1" thickBot="1" x14ac:dyDescent="0.25">
      <c r="A1462" s="1115">
        <v>1</v>
      </c>
      <c r="B1462" s="1044">
        <v>303889</v>
      </c>
      <c r="C1462" s="320"/>
      <c r="D1462" s="469" t="s">
        <v>2160</v>
      </c>
      <c r="E1462" s="326">
        <v>1</v>
      </c>
      <c r="F1462" s="265" t="s">
        <v>2096</v>
      </c>
      <c r="G1462" s="327">
        <v>1.6</v>
      </c>
      <c r="H1462" s="339"/>
      <c r="I1462" s="265"/>
      <c r="J1462" s="361"/>
      <c r="K1462" s="265"/>
      <c r="L1462" s="265" t="s">
        <v>2165</v>
      </c>
      <c r="M1462" s="326">
        <v>1500</v>
      </c>
      <c r="N1462" s="320"/>
      <c r="O1462" s="328"/>
      <c r="P1462" s="328"/>
      <c r="Q1462" s="328"/>
      <c r="R1462" s="320"/>
      <c r="S1462" s="327"/>
      <c r="T1462" s="241" t="s">
        <v>2091</v>
      </c>
      <c r="U1462" s="320" t="s">
        <v>2080</v>
      </c>
      <c r="V1462" s="238" t="s">
        <v>2162</v>
      </c>
      <c r="W1462" s="320" t="s">
        <v>2168</v>
      </c>
      <c r="X1462" s="320"/>
      <c r="Y1462" s="415">
        <v>44216</v>
      </c>
      <c r="Z1462" s="416">
        <f t="shared" si="441"/>
        <v>44581</v>
      </c>
      <c r="AA1462" s="379">
        <v>45299</v>
      </c>
      <c r="AB1462" s="327"/>
      <c r="AC1462" s="362">
        <v>1081</v>
      </c>
      <c r="AD1462" s="329"/>
      <c r="AE1462" s="302"/>
      <c r="AF1462" s="246" t="s">
        <v>2164</v>
      </c>
      <c r="AG1462" s="327"/>
      <c r="AJ1462" s="255" t="str">
        <f t="shared" si="418"/>
        <v>STHLR1260</v>
      </c>
    </row>
    <row r="1463" spans="1:36" s="147" customFormat="1" ht="11.25" customHeight="1" thickBot="1" x14ac:dyDescent="0.25">
      <c r="A1463" s="1115">
        <v>1</v>
      </c>
      <c r="B1463" s="1044">
        <v>303889</v>
      </c>
      <c r="C1463" s="146"/>
      <c r="D1463" s="469" t="s">
        <v>2160</v>
      </c>
      <c r="E1463" s="245">
        <v>1</v>
      </c>
      <c r="F1463" s="241" t="s">
        <v>2096</v>
      </c>
      <c r="G1463" s="246">
        <v>1.4</v>
      </c>
      <c r="H1463" s="254"/>
      <c r="I1463" s="241"/>
      <c r="J1463" s="187"/>
      <c r="K1463" s="241"/>
      <c r="L1463" s="241" t="s">
        <v>2161</v>
      </c>
      <c r="M1463" s="245">
        <v>1500</v>
      </c>
      <c r="N1463" s="238"/>
      <c r="O1463" s="248"/>
      <c r="P1463" s="248"/>
      <c r="Q1463" s="248"/>
      <c r="R1463" s="238"/>
      <c r="S1463" s="246"/>
      <c r="T1463" s="241" t="s">
        <v>2091</v>
      </c>
      <c r="U1463" s="238" t="s">
        <v>2080</v>
      </c>
      <c r="V1463" s="238" t="s">
        <v>2160</v>
      </c>
      <c r="W1463" s="320" t="s">
        <v>2163</v>
      </c>
      <c r="X1463" s="145"/>
      <c r="Y1463" s="415">
        <v>44216</v>
      </c>
      <c r="Z1463" s="416">
        <f t="shared" si="441"/>
        <v>44581</v>
      </c>
      <c r="AA1463" s="379">
        <v>45299</v>
      </c>
      <c r="AB1463" s="246"/>
      <c r="AC1463" s="250">
        <v>494</v>
      </c>
      <c r="AD1463" s="251"/>
      <c r="AE1463" s="252"/>
      <c r="AF1463" s="246" t="s">
        <v>2164</v>
      </c>
      <c r="AG1463" s="246"/>
      <c r="AJ1463" s="255" t="str">
        <f t="shared" si="418"/>
        <v>STHL1260</v>
      </c>
    </row>
    <row r="1464" spans="1:36" s="147" customFormat="1" ht="11.25" customHeight="1" thickBot="1" x14ac:dyDescent="0.25">
      <c r="A1464" s="1115">
        <v>1</v>
      </c>
      <c r="B1464" s="1044">
        <v>303889</v>
      </c>
      <c r="C1464" s="146"/>
      <c r="D1464" s="469" t="s">
        <v>2160</v>
      </c>
      <c r="E1464" s="245">
        <v>1</v>
      </c>
      <c r="F1464" s="241" t="s">
        <v>2096</v>
      </c>
      <c r="G1464" s="246">
        <v>1.4</v>
      </c>
      <c r="H1464" s="254"/>
      <c r="I1464" s="241"/>
      <c r="J1464" s="187"/>
      <c r="K1464" s="241"/>
      <c r="L1464" s="241" t="s">
        <v>2165</v>
      </c>
      <c r="M1464" s="245">
        <v>1500</v>
      </c>
      <c r="N1464" s="238"/>
      <c r="O1464" s="248"/>
      <c r="P1464" s="248"/>
      <c r="Q1464" s="248"/>
      <c r="R1464" s="238"/>
      <c r="S1464" s="246"/>
      <c r="T1464" s="241" t="s">
        <v>2091</v>
      </c>
      <c r="U1464" s="238" t="s">
        <v>2080</v>
      </c>
      <c r="V1464" s="238" t="s">
        <v>2160</v>
      </c>
      <c r="W1464" s="320" t="s">
        <v>2163</v>
      </c>
      <c r="X1464" s="145"/>
      <c r="Y1464" s="415">
        <v>44216</v>
      </c>
      <c r="Z1464" s="416">
        <f t="shared" si="441"/>
        <v>44581</v>
      </c>
      <c r="AA1464" s="379">
        <v>45299</v>
      </c>
      <c r="AB1464" s="246"/>
      <c r="AC1464" s="250">
        <v>494</v>
      </c>
      <c r="AD1464" s="251"/>
      <c r="AE1464" s="252"/>
      <c r="AF1464" s="246" t="s">
        <v>2164</v>
      </c>
      <c r="AG1464" s="246"/>
      <c r="AJ1464" s="255" t="str">
        <f t="shared" si="418"/>
        <v>STHL1260</v>
      </c>
    </row>
    <row r="1465" spans="1:36" s="147" customFormat="1" ht="11.25" customHeight="1" thickBot="1" x14ac:dyDescent="0.25">
      <c r="A1465" s="1115">
        <v>1</v>
      </c>
      <c r="B1465" s="1044">
        <v>303889</v>
      </c>
      <c r="C1465" s="146"/>
      <c r="D1465" s="469" t="s">
        <v>2160</v>
      </c>
      <c r="E1465" s="245">
        <v>1</v>
      </c>
      <c r="F1465" s="241" t="s">
        <v>2096</v>
      </c>
      <c r="G1465" s="246">
        <v>1.4</v>
      </c>
      <c r="H1465" s="254"/>
      <c r="I1465" s="241"/>
      <c r="J1465" s="187"/>
      <c r="K1465" s="241"/>
      <c r="L1465" s="241" t="s">
        <v>2165</v>
      </c>
      <c r="M1465" s="245">
        <v>1500</v>
      </c>
      <c r="N1465" s="238"/>
      <c r="O1465" s="248"/>
      <c r="P1465" s="248"/>
      <c r="Q1465" s="248"/>
      <c r="R1465" s="238"/>
      <c r="S1465" s="246"/>
      <c r="T1465" s="241" t="s">
        <v>2091</v>
      </c>
      <c r="U1465" s="238" t="s">
        <v>2080</v>
      </c>
      <c r="V1465" s="238" t="s">
        <v>2160</v>
      </c>
      <c r="W1465" s="320" t="s">
        <v>2163</v>
      </c>
      <c r="X1465" s="145"/>
      <c r="Y1465" s="415">
        <v>44216</v>
      </c>
      <c r="Z1465" s="416">
        <f t="shared" si="441"/>
        <v>44581</v>
      </c>
      <c r="AA1465" s="379">
        <v>45299</v>
      </c>
      <c r="AB1465" s="246"/>
      <c r="AC1465" s="250">
        <v>494</v>
      </c>
      <c r="AD1465" s="251"/>
      <c r="AE1465" s="252"/>
      <c r="AF1465" s="246" t="s">
        <v>2164</v>
      </c>
      <c r="AG1465" s="246"/>
      <c r="AJ1465" s="255" t="str">
        <f t="shared" si="418"/>
        <v>STHL1260</v>
      </c>
    </row>
    <row r="1466" spans="1:36" s="319" customFormat="1" ht="11.25" customHeight="1" thickBot="1" x14ac:dyDescent="0.25">
      <c r="A1466" s="1115">
        <v>1</v>
      </c>
      <c r="B1466" s="1044">
        <v>303889</v>
      </c>
      <c r="C1466" s="320"/>
      <c r="D1466" s="469" t="s">
        <v>2160</v>
      </c>
      <c r="E1466" s="326">
        <v>1</v>
      </c>
      <c r="F1466" s="265" t="s">
        <v>2096</v>
      </c>
      <c r="G1466" s="327">
        <v>6</v>
      </c>
      <c r="H1466" s="339"/>
      <c r="I1466" s="265"/>
      <c r="J1466" s="361"/>
      <c r="K1466" s="265"/>
      <c r="L1466" s="265" t="s">
        <v>2165</v>
      </c>
      <c r="M1466" s="326">
        <v>1500</v>
      </c>
      <c r="N1466" s="320"/>
      <c r="O1466" s="328"/>
      <c r="P1466" s="328"/>
      <c r="Q1466" s="328"/>
      <c r="R1466" s="320"/>
      <c r="S1466" s="327"/>
      <c r="T1466" s="241" t="s">
        <v>2091</v>
      </c>
      <c r="U1466" s="320" t="s">
        <v>2080</v>
      </c>
      <c r="V1466" s="238" t="s">
        <v>2162</v>
      </c>
      <c r="W1466" s="320" t="s">
        <v>2168</v>
      </c>
      <c r="X1466" s="320"/>
      <c r="Y1466" s="415">
        <v>44216</v>
      </c>
      <c r="Z1466" s="416">
        <f t="shared" ref="Z1466:Z1471" si="442">Y1466+365</f>
        <v>44581</v>
      </c>
      <c r="AA1466" s="379">
        <v>45299</v>
      </c>
      <c r="AB1466" s="327"/>
      <c r="AC1466" s="362">
        <v>2810</v>
      </c>
      <c r="AD1466" s="329"/>
      <c r="AE1466" s="302"/>
      <c r="AF1466" s="246" t="s">
        <v>2169</v>
      </c>
      <c r="AG1466" s="327"/>
      <c r="AJ1466" s="255" t="str">
        <f t="shared" si="418"/>
        <v>STHLR1260</v>
      </c>
    </row>
    <row r="1467" spans="1:36" s="319" customFormat="1" ht="11.25" customHeight="1" thickBot="1" x14ac:dyDescent="0.25">
      <c r="A1467" s="1115">
        <v>1</v>
      </c>
      <c r="B1467" s="1044">
        <v>303889</v>
      </c>
      <c r="C1467" s="320"/>
      <c r="D1467" s="469" t="s">
        <v>2160</v>
      </c>
      <c r="E1467" s="326">
        <v>1</v>
      </c>
      <c r="F1467" s="265" t="s">
        <v>2096</v>
      </c>
      <c r="G1467" s="327">
        <v>2.81</v>
      </c>
      <c r="H1467" s="339"/>
      <c r="I1467" s="265"/>
      <c r="J1467" s="361"/>
      <c r="K1467" s="265"/>
      <c r="L1467" s="265" t="s">
        <v>2165</v>
      </c>
      <c r="M1467" s="326">
        <v>1500</v>
      </c>
      <c r="N1467" s="320"/>
      <c r="O1467" s="328"/>
      <c r="P1467" s="328"/>
      <c r="Q1467" s="328"/>
      <c r="R1467" s="320"/>
      <c r="S1467" s="327"/>
      <c r="T1467" s="241" t="s">
        <v>2091</v>
      </c>
      <c r="U1467" s="320" t="s">
        <v>2080</v>
      </c>
      <c r="V1467" s="238" t="s">
        <v>2162</v>
      </c>
      <c r="W1467" s="320" t="s">
        <v>2167</v>
      </c>
      <c r="X1467" s="320"/>
      <c r="Y1467" s="415">
        <v>44216</v>
      </c>
      <c r="Z1467" s="416">
        <f t="shared" si="442"/>
        <v>44581</v>
      </c>
      <c r="AA1467" s="379">
        <v>45299</v>
      </c>
      <c r="AB1467" s="327"/>
      <c r="AC1467" s="362">
        <v>2030</v>
      </c>
      <c r="AD1467" s="329"/>
      <c r="AE1467" s="302"/>
      <c r="AF1467" s="246" t="s">
        <v>2169</v>
      </c>
      <c r="AG1467" s="327"/>
      <c r="AJ1467" s="255" t="str">
        <f t="shared" si="418"/>
        <v>STHLR1260</v>
      </c>
    </row>
    <row r="1468" spans="1:36" s="319" customFormat="1" ht="11.25" customHeight="1" thickBot="1" x14ac:dyDescent="0.25">
      <c r="A1468" s="1115">
        <v>1</v>
      </c>
      <c r="B1468" s="1044">
        <v>303889</v>
      </c>
      <c r="C1468" s="320"/>
      <c r="D1468" s="469" t="s">
        <v>2160</v>
      </c>
      <c r="E1468" s="326">
        <v>1</v>
      </c>
      <c r="F1468" s="265" t="s">
        <v>2096</v>
      </c>
      <c r="G1468" s="327">
        <v>2.81</v>
      </c>
      <c r="H1468" s="339"/>
      <c r="I1468" s="265"/>
      <c r="J1468" s="361"/>
      <c r="K1468" s="265"/>
      <c r="L1468" s="265" t="s">
        <v>2165</v>
      </c>
      <c r="M1468" s="326">
        <v>1500</v>
      </c>
      <c r="N1468" s="320"/>
      <c r="O1468" s="328"/>
      <c r="P1468" s="328"/>
      <c r="Q1468" s="328"/>
      <c r="R1468" s="320"/>
      <c r="S1468" s="327"/>
      <c r="T1468" s="241" t="s">
        <v>2091</v>
      </c>
      <c r="U1468" s="320" t="s">
        <v>2080</v>
      </c>
      <c r="V1468" s="238" t="s">
        <v>2162</v>
      </c>
      <c r="W1468" s="320" t="s">
        <v>2167</v>
      </c>
      <c r="X1468" s="320"/>
      <c r="Y1468" s="415">
        <v>44216</v>
      </c>
      <c r="Z1468" s="416">
        <f t="shared" si="442"/>
        <v>44581</v>
      </c>
      <c r="AA1468" s="379">
        <v>45299</v>
      </c>
      <c r="AB1468" s="327"/>
      <c r="AC1468" s="362">
        <v>2030</v>
      </c>
      <c r="AD1468" s="329"/>
      <c r="AE1468" s="302"/>
      <c r="AF1468" s="246" t="s">
        <v>2169</v>
      </c>
      <c r="AG1468" s="327"/>
      <c r="AJ1468" s="255" t="str">
        <f t="shared" si="418"/>
        <v>STHLR1260</v>
      </c>
    </row>
    <row r="1469" spans="1:36" s="319" customFormat="1" ht="11.25" customHeight="1" thickBot="1" x14ac:dyDescent="0.25">
      <c r="A1469" s="1115">
        <v>1</v>
      </c>
      <c r="B1469" s="1044">
        <v>303889</v>
      </c>
      <c r="C1469" s="320"/>
      <c r="D1469" s="469" t="s">
        <v>2160</v>
      </c>
      <c r="E1469" s="326">
        <v>1</v>
      </c>
      <c r="F1469" s="265" t="s">
        <v>2096</v>
      </c>
      <c r="G1469" s="327">
        <v>3.19</v>
      </c>
      <c r="H1469" s="339"/>
      <c r="I1469" s="265"/>
      <c r="J1469" s="361"/>
      <c r="K1469" s="265"/>
      <c r="L1469" s="265" t="s">
        <v>2165</v>
      </c>
      <c r="M1469" s="326">
        <v>1500</v>
      </c>
      <c r="N1469" s="320"/>
      <c r="O1469" s="328"/>
      <c r="P1469" s="328"/>
      <c r="Q1469" s="328"/>
      <c r="R1469" s="320"/>
      <c r="S1469" s="327"/>
      <c r="T1469" s="241" t="s">
        <v>2091</v>
      </c>
      <c r="U1469" s="320" t="s">
        <v>2080</v>
      </c>
      <c r="V1469" s="238" t="s">
        <v>2160</v>
      </c>
      <c r="W1469" s="320" t="s">
        <v>2166</v>
      </c>
      <c r="X1469" s="320"/>
      <c r="Y1469" s="415">
        <v>44216</v>
      </c>
      <c r="Z1469" s="416">
        <f t="shared" si="442"/>
        <v>44581</v>
      </c>
      <c r="AA1469" s="379">
        <v>45299</v>
      </c>
      <c r="AB1469" s="327"/>
      <c r="AC1469" s="362">
        <v>2502</v>
      </c>
      <c r="AD1469" s="329"/>
      <c r="AE1469" s="302"/>
      <c r="AF1469" s="246" t="s">
        <v>2169</v>
      </c>
      <c r="AG1469" s="327"/>
      <c r="AJ1469" s="255" t="str">
        <f t="shared" si="418"/>
        <v>STHL1260</v>
      </c>
    </row>
    <row r="1470" spans="1:36" s="319" customFormat="1" ht="11.25" customHeight="1" thickBot="1" x14ac:dyDescent="0.25">
      <c r="A1470" s="1115">
        <v>1</v>
      </c>
      <c r="B1470" s="1044">
        <v>303889</v>
      </c>
      <c r="C1470" s="320"/>
      <c r="D1470" s="916" t="s">
        <v>2160</v>
      </c>
      <c r="E1470" s="326">
        <v>1</v>
      </c>
      <c r="F1470" s="265" t="s">
        <v>2096</v>
      </c>
      <c r="G1470" s="327">
        <v>3.19</v>
      </c>
      <c r="H1470" s="339"/>
      <c r="I1470" s="265"/>
      <c r="J1470" s="361"/>
      <c r="K1470" s="265"/>
      <c r="L1470" s="265" t="s">
        <v>2165</v>
      </c>
      <c r="M1470" s="326">
        <v>1500</v>
      </c>
      <c r="N1470" s="320"/>
      <c r="O1470" s="328"/>
      <c r="P1470" s="328"/>
      <c r="Q1470" s="328"/>
      <c r="R1470" s="320"/>
      <c r="S1470" s="327"/>
      <c r="T1470" s="241" t="s">
        <v>2091</v>
      </c>
      <c r="U1470" s="320" t="s">
        <v>2080</v>
      </c>
      <c r="V1470" s="238" t="s">
        <v>2160</v>
      </c>
      <c r="W1470" s="320" t="s">
        <v>2166</v>
      </c>
      <c r="X1470" s="320"/>
      <c r="Y1470" s="415">
        <v>44216</v>
      </c>
      <c r="Z1470" s="416">
        <f t="shared" si="442"/>
        <v>44581</v>
      </c>
      <c r="AA1470" s="379">
        <v>45299</v>
      </c>
      <c r="AB1470" s="327"/>
      <c r="AC1470" s="362">
        <v>2502</v>
      </c>
      <c r="AD1470" s="329"/>
      <c r="AE1470" s="302"/>
      <c r="AF1470" s="246" t="s">
        <v>2169</v>
      </c>
      <c r="AG1470" s="327"/>
      <c r="AJ1470" s="255" t="str">
        <f t="shared" si="418"/>
        <v>STHL1260</v>
      </c>
    </row>
    <row r="1471" spans="1:36" ht="11.25" customHeight="1" thickBot="1" x14ac:dyDescent="0.25">
      <c r="A1471" s="1115">
        <v>1</v>
      </c>
      <c r="B1471" s="1044">
        <v>303889</v>
      </c>
      <c r="C1471" s="266" t="s">
        <v>50</v>
      </c>
      <c r="D1471" s="892" t="s">
        <v>2160</v>
      </c>
      <c r="E1471" s="256">
        <v>2</v>
      </c>
      <c r="F1471" s="240" t="s">
        <v>2096</v>
      </c>
      <c r="G1471" s="257">
        <v>30</v>
      </c>
      <c r="H1471" s="257"/>
      <c r="I1471" s="240"/>
      <c r="J1471" s="358"/>
      <c r="K1471" s="240"/>
      <c r="L1471" s="344" t="s">
        <v>2170</v>
      </c>
      <c r="M1471" s="497" t="s">
        <v>2171</v>
      </c>
      <c r="N1471" s="239"/>
      <c r="O1471" s="259"/>
      <c r="P1471" s="259"/>
      <c r="Q1471" s="259"/>
      <c r="R1471" s="239"/>
      <c r="S1471" s="257"/>
      <c r="T1471" s="240" t="s">
        <v>2091</v>
      </c>
      <c r="U1471" s="239" t="s">
        <v>2080</v>
      </c>
      <c r="V1471" s="239" t="s">
        <v>2160</v>
      </c>
      <c r="W1471" s="239" t="s">
        <v>2172</v>
      </c>
      <c r="X1471" s="237">
        <v>1260</v>
      </c>
      <c r="Y1471" s="415">
        <v>44216</v>
      </c>
      <c r="Z1471" s="416">
        <f t="shared" si="442"/>
        <v>44581</v>
      </c>
      <c r="AA1471" s="379">
        <v>45299</v>
      </c>
      <c r="AB1471" s="257"/>
      <c r="AC1471" s="374">
        <v>6500</v>
      </c>
      <c r="AD1471" s="261"/>
      <c r="AE1471" s="262"/>
      <c r="AF1471" s="257" t="s">
        <v>2169</v>
      </c>
      <c r="AG1471" s="257"/>
      <c r="AJ1471" s="255" t="str">
        <f t="shared" si="418"/>
        <v>STHL1260</v>
      </c>
    </row>
    <row r="1472" spans="1:36" ht="11.25" customHeight="1" thickBot="1" x14ac:dyDescent="0.25">
      <c r="A1472" s="1129"/>
      <c r="B1472" s="995"/>
      <c r="C1472" s="320"/>
      <c r="D1472" s="221"/>
      <c r="E1472" s="245"/>
      <c r="F1472" s="241"/>
      <c r="G1472" s="246"/>
      <c r="H1472" s="246"/>
      <c r="I1472" s="241"/>
      <c r="J1472" s="360"/>
      <c r="K1472" s="241"/>
      <c r="L1472" s="241"/>
      <c r="M1472" s="245"/>
      <c r="N1472" s="238"/>
      <c r="O1472" s="248"/>
      <c r="P1472" s="248"/>
      <c r="Q1472" s="248"/>
      <c r="R1472" s="238"/>
      <c r="S1472" s="246"/>
      <c r="T1472" s="241"/>
      <c r="U1472" s="238"/>
      <c r="V1472" s="238"/>
      <c r="W1472" s="238"/>
      <c r="X1472" s="272"/>
      <c r="Y1472" s="415"/>
      <c r="Z1472" s="416" t="s">
        <v>38</v>
      </c>
      <c r="AA1472" s="379" t="s">
        <v>38</v>
      </c>
      <c r="AB1472" s="246"/>
      <c r="AC1472" s="250"/>
      <c r="AD1472" s="251"/>
      <c r="AE1472" s="252"/>
      <c r="AF1472" s="246"/>
      <c r="AG1472" s="246"/>
      <c r="AJ1472" s="255" t="str">
        <f t="shared" si="418"/>
        <v/>
      </c>
    </row>
    <row r="1473" spans="1:36" s="319" customFormat="1" ht="11.25" customHeight="1" thickBot="1" x14ac:dyDescent="0.25">
      <c r="A1473" s="1115">
        <v>1</v>
      </c>
      <c r="B1473" s="1044">
        <v>304139</v>
      </c>
      <c r="C1473" s="320"/>
      <c r="D1473" s="916" t="s">
        <v>798</v>
      </c>
      <c r="E1473" s="245">
        <v>1</v>
      </c>
      <c r="F1473" s="241" t="s">
        <v>2096</v>
      </c>
      <c r="G1473" s="246">
        <v>24</v>
      </c>
      <c r="H1473" s="246"/>
      <c r="I1473" s="241"/>
      <c r="J1473" s="360"/>
      <c r="K1473" s="241"/>
      <c r="L1473" s="241" t="s">
        <v>2173</v>
      </c>
      <c r="M1473" s="245">
        <v>1400</v>
      </c>
      <c r="N1473" s="238"/>
      <c r="O1473" s="248"/>
      <c r="P1473" s="248"/>
      <c r="Q1473" s="248"/>
      <c r="R1473" s="238"/>
      <c r="S1473" s="246"/>
      <c r="T1473" s="241" t="s">
        <v>2091</v>
      </c>
      <c r="U1473" s="238" t="s">
        <v>2080</v>
      </c>
      <c r="V1473" s="238" t="s">
        <v>798</v>
      </c>
      <c r="W1473" s="238"/>
      <c r="X1473" s="320" t="s">
        <v>1078</v>
      </c>
      <c r="Y1473" s="420">
        <v>43445</v>
      </c>
      <c r="Z1473" s="416">
        <f>Y1473+365</f>
        <v>43810</v>
      </c>
      <c r="AA1473" s="379">
        <v>45271</v>
      </c>
      <c r="AB1473" s="246"/>
      <c r="AC1473" s="250">
        <v>21200</v>
      </c>
      <c r="AD1473" s="251"/>
      <c r="AE1473" s="252"/>
      <c r="AF1473" s="246" t="s">
        <v>2174</v>
      </c>
      <c r="AG1473" s="246"/>
      <c r="AJ1473" s="255" t="str">
        <f t="shared" si="418"/>
        <v>STHL1317</v>
      </c>
    </row>
    <row r="1474" spans="1:36" ht="11.25" customHeight="1" thickBot="1" x14ac:dyDescent="0.25">
      <c r="A1474" s="1115">
        <v>1</v>
      </c>
      <c r="B1474" s="1044">
        <v>304139</v>
      </c>
      <c r="C1474" s="266" t="s">
        <v>50</v>
      </c>
      <c r="D1474" s="892" t="s">
        <v>798</v>
      </c>
      <c r="E1474" s="256">
        <v>1</v>
      </c>
      <c r="F1474" s="240" t="s">
        <v>2175</v>
      </c>
      <c r="G1474" s="257">
        <v>24</v>
      </c>
      <c r="H1474" s="257"/>
      <c r="I1474" s="240"/>
      <c r="J1474" s="358"/>
      <c r="K1474" s="240"/>
      <c r="L1474" s="240" t="s">
        <v>2173</v>
      </c>
      <c r="M1474" s="258">
        <v>1400</v>
      </c>
      <c r="N1474" s="239"/>
      <c r="O1474" s="259"/>
      <c r="P1474" s="259"/>
      <c r="Q1474" s="259"/>
      <c r="R1474" s="239"/>
      <c r="S1474" s="257"/>
      <c r="T1474" s="240" t="s">
        <v>2091</v>
      </c>
      <c r="U1474" s="239" t="s">
        <v>2080</v>
      </c>
      <c r="V1474" s="239" t="s">
        <v>798</v>
      </c>
      <c r="W1474" s="239" t="s">
        <v>2176</v>
      </c>
      <c r="X1474" s="237">
        <v>1317</v>
      </c>
      <c r="Y1474" s="420">
        <v>43445</v>
      </c>
      <c r="Z1474" s="416">
        <f>Y1474+365</f>
        <v>43810</v>
      </c>
      <c r="AA1474" s="379">
        <v>45271</v>
      </c>
      <c r="AB1474" s="257"/>
      <c r="AC1474" s="260">
        <v>21200</v>
      </c>
      <c r="AD1474" s="261"/>
      <c r="AE1474" s="262"/>
      <c r="AF1474" s="257"/>
      <c r="AG1474" s="257"/>
      <c r="AJ1474" s="255" t="str">
        <f t="shared" si="418"/>
        <v>STHL1317</v>
      </c>
    </row>
    <row r="1475" spans="1:36" s="147" customFormat="1" ht="11.25" customHeight="1" thickBot="1" x14ac:dyDescent="0.25">
      <c r="A1475" s="1129"/>
      <c r="B1475" s="1004"/>
      <c r="C1475" s="320"/>
      <c r="D1475" s="916"/>
      <c r="E1475" s="245"/>
      <c r="F1475" s="241"/>
      <c r="G1475" s="246"/>
      <c r="H1475" s="246"/>
      <c r="I1475" s="241"/>
      <c r="J1475" s="360"/>
      <c r="K1475" s="241"/>
      <c r="L1475" s="241"/>
      <c r="M1475" s="245"/>
      <c r="N1475" s="238"/>
      <c r="O1475" s="248"/>
      <c r="P1475" s="248"/>
      <c r="Q1475" s="248"/>
      <c r="R1475" s="238"/>
      <c r="S1475" s="246"/>
      <c r="T1475" s="345"/>
      <c r="U1475" s="238"/>
      <c r="V1475" s="238"/>
      <c r="W1475" s="238"/>
      <c r="X1475" s="272"/>
      <c r="Y1475" s="415"/>
      <c r="Z1475" s="416" t="s">
        <v>38</v>
      </c>
      <c r="AA1475" s="379" t="s">
        <v>38</v>
      </c>
      <c r="AB1475" s="246"/>
      <c r="AC1475" s="250"/>
      <c r="AD1475" s="251"/>
      <c r="AE1475" s="252"/>
      <c r="AF1475" s="246"/>
      <c r="AG1475" s="246"/>
      <c r="AJ1475" s="255" t="str">
        <f t="shared" si="418"/>
        <v/>
      </c>
    </row>
    <row r="1476" spans="1:36" s="319" customFormat="1" ht="11.25" customHeight="1" thickBot="1" x14ac:dyDescent="0.25">
      <c r="A1476" s="1115">
        <v>1</v>
      </c>
      <c r="B1476" s="1044">
        <v>304144</v>
      </c>
      <c r="C1476" s="320"/>
      <c r="D1476" s="916" t="s">
        <v>799</v>
      </c>
      <c r="E1476" s="245">
        <v>1</v>
      </c>
      <c r="F1476" s="241" t="s">
        <v>2096</v>
      </c>
      <c r="G1476" s="246">
        <v>24</v>
      </c>
      <c r="H1476" s="246"/>
      <c r="I1476" s="241"/>
      <c r="J1476" s="360"/>
      <c r="K1476" s="241"/>
      <c r="L1476" s="241" t="s">
        <v>2173</v>
      </c>
      <c r="M1476" s="245">
        <v>1400</v>
      </c>
      <c r="N1476" s="238"/>
      <c r="O1476" s="248"/>
      <c r="P1476" s="248"/>
      <c r="Q1476" s="248"/>
      <c r="R1476" s="238"/>
      <c r="S1476" s="246"/>
      <c r="T1476" s="241" t="s">
        <v>2091</v>
      </c>
      <c r="U1476" s="238" t="s">
        <v>2080</v>
      </c>
      <c r="V1476" s="238" t="s">
        <v>799</v>
      </c>
      <c r="W1476" s="238"/>
      <c r="X1476" s="320" t="s">
        <v>1078</v>
      </c>
      <c r="Y1476" s="420">
        <v>43445</v>
      </c>
      <c r="Z1476" s="416">
        <f t="shared" ref="Z1476:Z1477" si="443">Y1476+365</f>
        <v>43810</v>
      </c>
      <c r="AA1476" s="379">
        <v>45271</v>
      </c>
      <c r="AB1476" s="246"/>
      <c r="AC1476" s="250">
        <v>21200</v>
      </c>
      <c r="AD1476" s="251"/>
      <c r="AE1476" s="252"/>
      <c r="AF1476" s="246" t="s">
        <v>2177</v>
      </c>
      <c r="AG1476" s="246"/>
      <c r="AJ1476" s="255" t="str">
        <f t="shared" si="418"/>
        <v>STHL1318</v>
      </c>
    </row>
    <row r="1477" spans="1:36" ht="11.25" customHeight="1" thickBot="1" x14ac:dyDescent="0.25">
      <c r="A1477" s="1115">
        <v>1</v>
      </c>
      <c r="B1477" s="1044">
        <v>304144</v>
      </c>
      <c r="C1477" s="266" t="s">
        <v>50</v>
      </c>
      <c r="D1477" s="892" t="s">
        <v>799</v>
      </c>
      <c r="E1477" s="256">
        <v>1</v>
      </c>
      <c r="F1477" s="240" t="s">
        <v>2175</v>
      </c>
      <c r="G1477" s="257">
        <v>24</v>
      </c>
      <c r="H1477" s="257"/>
      <c r="I1477" s="240"/>
      <c r="J1477" s="358"/>
      <c r="K1477" s="240"/>
      <c r="L1477" s="240" t="s">
        <v>2173</v>
      </c>
      <c r="M1477" s="258">
        <v>1400</v>
      </c>
      <c r="N1477" s="239"/>
      <c r="O1477" s="259"/>
      <c r="P1477" s="259"/>
      <c r="Q1477" s="259"/>
      <c r="R1477" s="239"/>
      <c r="S1477" s="257"/>
      <c r="T1477" s="240" t="s">
        <v>2091</v>
      </c>
      <c r="U1477" s="239" t="s">
        <v>2080</v>
      </c>
      <c r="V1477" s="239" t="s">
        <v>799</v>
      </c>
      <c r="W1477" s="239" t="s">
        <v>2178</v>
      </c>
      <c r="X1477" s="237">
        <v>1318</v>
      </c>
      <c r="Y1477" s="420">
        <v>43445</v>
      </c>
      <c r="Z1477" s="416">
        <f t="shared" si="443"/>
        <v>43810</v>
      </c>
      <c r="AA1477" s="379">
        <v>45271</v>
      </c>
      <c r="AB1477" s="257"/>
      <c r="AC1477" s="260">
        <v>21200</v>
      </c>
      <c r="AD1477" s="261"/>
      <c r="AE1477" s="262"/>
      <c r="AF1477" s="257"/>
      <c r="AG1477" s="257"/>
      <c r="AJ1477" s="255" t="str">
        <f t="shared" si="418"/>
        <v>STHL1318</v>
      </c>
    </row>
    <row r="1478" spans="1:36" ht="11.25" customHeight="1" thickBot="1" x14ac:dyDescent="0.25">
      <c r="A1478" s="1129"/>
      <c r="B1478" s="995"/>
      <c r="C1478" s="320"/>
      <c r="D1478" s="905"/>
      <c r="E1478" s="245"/>
      <c r="F1478" s="241"/>
      <c r="G1478" s="246"/>
      <c r="H1478" s="246"/>
      <c r="I1478" s="241"/>
      <c r="J1478" s="360"/>
      <c r="K1478" s="241"/>
      <c r="L1478" s="241"/>
      <c r="M1478" s="245"/>
      <c r="N1478" s="238"/>
      <c r="O1478" s="248"/>
      <c r="P1478" s="248"/>
      <c r="Q1478" s="248"/>
      <c r="R1478" s="238"/>
      <c r="S1478" s="246"/>
      <c r="T1478" s="241"/>
      <c r="U1478" s="238"/>
      <c r="V1478" s="238"/>
      <c r="W1478" s="238"/>
      <c r="X1478" s="272"/>
      <c r="Y1478" s="415"/>
      <c r="Z1478" s="416" t="s">
        <v>38</v>
      </c>
      <c r="AA1478" s="379" t="s">
        <v>38</v>
      </c>
      <c r="AB1478" s="246"/>
      <c r="AC1478" s="250"/>
      <c r="AD1478" s="251"/>
      <c r="AE1478" s="252"/>
      <c r="AF1478" s="246"/>
      <c r="AG1478" s="246"/>
      <c r="AJ1478" s="255" t="str">
        <f t="shared" si="418"/>
        <v/>
      </c>
    </row>
    <row r="1479" spans="1:36" s="319" customFormat="1" ht="11.25" customHeight="1" thickBot="1" x14ac:dyDescent="0.25">
      <c r="A1479" s="1129">
        <v>1</v>
      </c>
      <c r="B1479" s="1113">
        <v>309686</v>
      </c>
      <c r="C1479" s="320"/>
      <c r="D1479" s="916" t="s">
        <v>2179</v>
      </c>
      <c r="E1479" s="245">
        <v>1</v>
      </c>
      <c r="F1479" s="241" t="s">
        <v>2180</v>
      </c>
      <c r="G1479" s="246">
        <v>4.5</v>
      </c>
      <c r="H1479" s="246"/>
      <c r="I1479" s="241"/>
      <c r="J1479" s="360"/>
      <c r="K1479" s="241"/>
      <c r="L1479" s="241" t="s">
        <v>2114</v>
      </c>
      <c r="M1479" s="245">
        <v>1400</v>
      </c>
      <c r="N1479" s="238"/>
      <c r="O1479" s="248"/>
      <c r="P1479" s="248"/>
      <c r="Q1479" s="248"/>
      <c r="R1479" s="238"/>
      <c r="S1479" s="246"/>
      <c r="T1479" s="241" t="s">
        <v>326</v>
      </c>
      <c r="U1479" s="238" t="s">
        <v>2080</v>
      </c>
      <c r="V1479" s="238" t="s">
        <v>2179</v>
      </c>
      <c r="W1479" s="238"/>
      <c r="X1479" s="320" t="s">
        <v>1078</v>
      </c>
      <c r="Y1479" s="415">
        <v>43971</v>
      </c>
      <c r="Z1479" s="416">
        <f t="shared" ref="Z1479:Z1480" si="444">Y1479+365</f>
        <v>44336</v>
      </c>
      <c r="AA1479" s="379">
        <v>44306</v>
      </c>
      <c r="AB1479" s="246"/>
      <c r="AC1479" s="250">
        <v>26000</v>
      </c>
      <c r="AD1479" s="251"/>
      <c r="AE1479" s="252"/>
      <c r="AF1479" s="363" t="s">
        <v>2116</v>
      </c>
      <c r="AG1479" s="246"/>
      <c r="AJ1479" s="255" t="str">
        <f t="shared" si="418"/>
        <v>STHL1012</v>
      </c>
    </row>
    <row r="1480" spans="1:36" s="147" customFormat="1" ht="11.25" customHeight="1" thickBot="1" x14ac:dyDescent="0.25">
      <c r="A1480" s="1129">
        <v>1</v>
      </c>
      <c r="B1480" s="1113">
        <v>309686</v>
      </c>
      <c r="C1480" s="266" t="s">
        <v>50</v>
      </c>
      <c r="D1480" s="892" t="s">
        <v>2179</v>
      </c>
      <c r="E1480" s="256">
        <v>1</v>
      </c>
      <c r="F1480" s="240" t="s">
        <v>2181</v>
      </c>
      <c r="G1480" s="257">
        <v>4.5</v>
      </c>
      <c r="H1480" s="257"/>
      <c r="I1480" s="240"/>
      <c r="J1480" s="358"/>
      <c r="K1480" s="240"/>
      <c r="L1480" s="240" t="s">
        <v>2114</v>
      </c>
      <c r="M1480" s="258">
        <v>1400</v>
      </c>
      <c r="N1480" s="239"/>
      <c r="O1480" s="259"/>
      <c r="P1480" s="259"/>
      <c r="Q1480" s="259"/>
      <c r="R1480" s="239"/>
      <c r="S1480" s="257"/>
      <c r="T1480" s="240" t="s">
        <v>326</v>
      </c>
      <c r="U1480" s="239" t="s">
        <v>2080</v>
      </c>
      <c r="V1480" s="239" t="s">
        <v>2179</v>
      </c>
      <c r="W1480" s="239" t="s">
        <v>2182</v>
      </c>
      <c r="X1480" s="237">
        <v>1012</v>
      </c>
      <c r="Y1480" s="415">
        <v>43971</v>
      </c>
      <c r="Z1480" s="416">
        <f t="shared" si="444"/>
        <v>44336</v>
      </c>
      <c r="AA1480" s="379">
        <v>44306</v>
      </c>
      <c r="AB1480" s="257"/>
      <c r="AC1480" s="260">
        <v>26000</v>
      </c>
      <c r="AD1480" s="261"/>
      <c r="AE1480" s="262"/>
      <c r="AF1480" s="363" t="s">
        <v>2116</v>
      </c>
      <c r="AG1480" s="257"/>
      <c r="AJ1480" s="255" t="str">
        <f t="shared" si="418"/>
        <v>STHL1012</v>
      </c>
    </row>
    <row r="1481" spans="1:36" s="147" customFormat="1" ht="11.25" customHeight="1" thickBot="1" x14ac:dyDescent="0.25">
      <c r="A1481" s="1129"/>
      <c r="B1481" s="1004"/>
      <c r="C1481" s="320"/>
      <c r="D1481" s="905"/>
      <c r="E1481" s="324"/>
      <c r="F1481" s="241"/>
      <c r="G1481" s="246"/>
      <c r="H1481" s="246"/>
      <c r="I1481" s="241"/>
      <c r="J1481" s="360"/>
      <c r="K1481" s="241"/>
      <c r="L1481" s="241"/>
      <c r="M1481" s="245"/>
      <c r="N1481" s="238"/>
      <c r="O1481" s="248"/>
      <c r="P1481" s="248"/>
      <c r="Q1481" s="248"/>
      <c r="R1481" s="238"/>
      <c r="S1481" s="246"/>
      <c r="T1481" s="241"/>
      <c r="U1481" s="238"/>
      <c r="V1481" s="238"/>
      <c r="W1481" s="238"/>
      <c r="X1481" s="498"/>
      <c r="Y1481" s="415"/>
      <c r="Z1481" s="416" t="s">
        <v>38</v>
      </c>
      <c r="AA1481" s="379" t="s">
        <v>38</v>
      </c>
      <c r="AB1481" s="246"/>
      <c r="AC1481" s="250"/>
      <c r="AD1481" s="251"/>
      <c r="AE1481" s="252"/>
      <c r="AF1481" s="656"/>
      <c r="AG1481" s="246"/>
      <c r="AJ1481" s="255"/>
    </row>
    <row r="1482" spans="1:36" s="319" customFormat="1" ht="11.25" customHeight="1" thickBot="1" x14ac:dyDescent="0.25">
      <c r="A1482" s="1115">
        <v>1</v>
      </c>
      <c r="B1482" s="996"/>
      <c r="C1482" s="320"/>
      <c r="D1482" s="916" t="s">
        <v>2183</v>
      </c>
      <c r="E1482" s="245">
        <v>1</v>
      </c>
      <c r="F1482" s="241" t="s">
        <v>2180</v>
      </c>
      <c r="G1482" s="246">
        <v>4.5</v>
      </c>
      <c r="H1482" s="246"/>
      <c r="I1482" s="241"/>
      <c r="J1482" s="360"/>
      <c r="K1482" s="241"/>
      <c r="L1482" s="241" t="s">
        <v>2114</v>
      </c>
      <c r="M1482" s="245">
        <v>1400</v>
      </c>
      <c r="N1482" s="238"/>
      <c r="O1482" s="248"/>
      <c r="P1482" s="248"/>
      <c r="Q1482" s="248"/>
      <c r="R1482" s="238"/>
      <c r="S1482" s="246"/>
      <c r="T1482" s="241" t="s">
        <v>2091</v>
      </c>
      <c r="U1482" s="238" t="s">
        <v>2080</v>
      </c>
      <c r="V1482" s="238" t="s">
        <v>2183</v>
      </c>
      <c r="W1482" s="238" t="s">
        <v>2184</v>
      </c>
      <c r="X1482" s="320" t="s">
        <v>1078</v>
      </c>
      <c r="Y1482" s="415">
        <v>41085</v>
      </c>
      <c r="Z1482" s="416">
        <f>Y1482+365</f>
        <v>41450</v>
      </c>
      <c r="AA1482" s="379">
        <v>42911</v>
      </c>
      <c r="AB1482" s="246"/>
      <c r="AC1482" s="250">
        <v>26000</v>
      </c>
      <c r="AD1482" s="251"/>
      <c r="AE1482" s="252"/>
      <c r="AF1482" s="246" t="s">
        <v>2185</v>
      </c>
      <c r="AG1482" s="246"/>
      <c r="AJ1482" s="255" t="str">
        <f t="shared" si="418"/>
        <v>STHL1379</v>
      </c>
    </row>
    <row r="1483" spans="1:36" s="147" customFormat="1" ht="11.25" customHeight="1" thickBot="1" x14ac:dyDescent="0.25">
      <c r="A1483" s="1115">
        <v>1</v>
      </c>
      <c r="B1483" s="1004"/>
      <c r="C1483" s="266" t="s">
        <v>50</v>
      </c>
      <c r="D1483" s="892" t="s">
        <v>2183</v>
      </c>
      <c r="E1483" s="256">
        <v>1</v>
      </c>
      <c r="F1483" s="240" t="s">
        <v>2181</v>
      </c>
      <c r="G1483" s="257">
        <v>4.5</v>
      </c>
      <c r="H1483" s="257"/>
      <c r="I1483" s="240"/>
      <c r="J1483" s="358"/>
      <c r="K1483" s="240"/>
      <c r="L1483" s="240" t="s">
        <v>2114</v>
      </c>
      <c r="M1483" s="258">
        <v>1400</v>
      </c>
      <c r="N1483" s="239"/>
      <c r="O1483" s="259"/>
      <c r="P1483" s="259"/>
      <c r="Q1483" s="259"/>
      <c r="R1483" s="239"/>
      <c r="S1483" s="257"/>
      <c r="T1483" s="240" t="s">
        <v>2091</v>
      </c>
      <c r="U1483" s="239" t="s">
        <v>2080</v>
      </c>
      <c r="V1483" s="239" t="s">
        <v>2183</v>
      </c>
      <c r="W1483" s="239" t="s">
        <v>2186</v>
      </c>
      <c r="X1483" s="237">
        <v>1379</v>
      </c>
      <c r="Y1483" s="415">
        <v>41085</v>
      </c>
      <c r="Z1483" s="416">
        <f>Y1483+365</f>
        <v>41450</v>
      </c>
      <c r="AA1483" s="379">
        <v>42911</v>
      </c>
      <c r="AB1483" s="257"/>
      <c r="AC1483" s="260">
        <v>26000</v>
      </c>
      <c r="AD1483" s="261"/>
      <c r="AE1483" s="262"/>
      <c r="AF1483" s="257"/>
      <c r="AG1483" s="257"/>
      <c r="AJ1483" s="255" t="str">
        <f t="shared" si="418"/>
        <v>STHL1379</v>
      </c>
    </row>
    <row r="1484" spans="1:36" s="147" customFormat="1" ht="11.25" customHeight="1" thickBot="1" x14ac:dyDescent="0.25">
      <c r="A1484" s="1129"/>
      <c r="B1484" s="1004"/>
      <c r="C1484" s="320"/>
      <c r="D1484" s="905"/>
      <c r="E1484" s="324"/>
      <c r="F1484" s="241"/>
      <c r="G1484" s="246"/>
      <c r="H1484" s="246"/>
      <c r="I1484" s="241"/>
      <c r="J1484" s="360"/>
      <c r="K1484" s="241"/>
      <c r="L1484" s="241"/>
      <c r="M1484" s="245"/>
      <c r="N1484" s="238"/>
      <c r="O1484" s="248"/>
      <c r="P1484" s="248"/>
      <c r="Q1484" s="248"/>
      <c r="R1484" s="238"/>
      <c r="S1484" s="246"/>
      <c r="T1484" s="241"/>
      <c r="U1484" s="238"/>
      <c r="V1484" s="238"/>
      <c r="W1484" s="238"/>
      <c r="X1484" s="272"/>
      <c r="Y1484" s="415"/>
      <c r="Z1484" s="416" t="s">
        <v>38</v>
      </c>
      <c r="AA1484" s="379" t="s">
        <v>38</v>
      </c>
      <c r="AB1484" s="246"/>
      <c r="AC1484" s="250"/>
      <c r="AD1484" s="251"/>
      <c r="AE1484" s="252"/>
      <c r="AF1484" s="246"/>
      <c r="AG1484" s="246"/>
      <c r="AJ1484" s="255" t="str">
        <f t="shared" si="418"/>
        <v/>
      </c>
    </row>
    <row r="1485" spans="1:36" s="147" customFormat="1" ht="11.25" customHeight="1" thickBot="1" x14ac:dyDescent="0.25">
      <c r="A1485" s="1129"/>
      <c r="B1485" s="1249"/>
      <c r="C1485" s="320"/>
      <c r="D1485" s="905"/>
      <c r="E1485" s="324"/>
      <c r="F1485" s="241"/>
      <c r="G1485" s="246"/>
      <c r="H1485" s="246"/>
      <c r="I1485" s="241"/>
      <c r="J1485" s="360"/>
      <c r="K1485" s="241"/>
      <c r="L1485" s="241"/>
      <c r="M1485" s="245"/>
      <c r="N1485" s="238"/>
      <c r="O1485" s="248"/>
      <c r="P1485" s="248"/>
      <c r="Q1485" s="248"/>
      <c r="R1485" s="238"/>
      <c r="S1485" s="246"/>
      <c r="T1485" s="241"/>
      <c r="U1485" s="238"/>
      <c r="V1485" s="238"/>
      <c r="W1485" s="238"/>
      <c r="X1485" s="272"/>
      <c r="Y1485" s="415"/>
      <c r="Z1485" s="416"/>
      <c r="AA1485" s="379"/>
      <c r="AB1485" s="246"/>
      <c r="AC1485" s="250"/>
      <c r="AD1485" s="251"/>
      <c r="AE1485" s="252"/>
      <c r="AF1485" s="246"/>
      <c r="AG1485" s="246"/>
      <c r="AJ1485" s="255"/>
    </row>
    <row r="1486" spans="1:36" s="156" customFormat="1" ht="10.5" thickBot="1" x14ac:dyDescent="0.25">
      <c r="A1486" s="1115">
        <v>1</v>
      </c>
      <c r="B1486" s="1053"/>
      <c r="C1486" s="613"/>
      <c r="D1486" s="613" t="s">
        <v>1207</v>
      </c>
      <c r="E1486" s="613">
        <v>1</v>
      </c>
      <c r="F1486" s="613" t="s">
        <v>2130</v>
      </c>
      <c r="G1486" s="613"/>
      <c r="H1486" s="613"/>
      <c r="I1486" s="613"/>
      <c r="J1486" s="613"/>
      <c r="K1486" s="613"/>
      <c r="L1486" s="613" t="s">
        <v>2137</v>
      </c>
      <c r="M1486" s="613">
        <v>1000</v>
      </c>
      <c r="N1486" s="613" t="s">
        <v>2138</v>
      </c>
      <c r="O1486" s="613">
        <v>270</v>
      </c>
      <c r="P1486" s="613">
        <v>400</v>
      </c>
      <c r="Q1486" s="613">
        <v>850</v>
      </c>
      <c r="R1486" s="613" t="s">
        <v>2143</v>
      </c>
      <c r="S1486" s="613"/>
      <c r="T1486" s="613" t="s">
        <v>61</v>
      </c>
      <c r="U1486" s="613" t="s">
        <v>44</v>
      </c>
      <c r="V1486" s="613" t="s">
        <v>2187</v>
      </c>
      <c r="W1486" s="151" t="s">
        <v>353</v>
      </c>
      <c r="X1486" s="448"/>
      <c r="Y1486" s="429" t="s">
        <v>47</v>
      </c>
      <c r="Z1486" s="427" t="e">
        <f t="shared" ref="Z1486:Z1487" si="445">Y1486+366</f>
        <v>#VALUE!</v>
      </c>
      <c r="AA1486" s="269"/>
      <c r="AB1486" s="447"/>
      <c r="AC1486" s="250"/>
      <c r="AD1486" s="446"/>
      <c r="AE1486" s="449"/>
      <c r="AF1486" s="246"/>
      <c r="AG1486" s="264"/>
      <c r="AJ1486" s="255" t="str">
        <f t="shared" ref="AJ1486:AJ1487" si="446">CONCATENATE(U1486,AK1486,V1486)</f>
        <v>HL2770</v>
      </c>
    </row>
    <row r="1487" spans="1:36" s="147" customFormat="1" ht="11.25" customHeight="1" thickBot="1" x14ac:dyDescent="0.25">
      <c r="A1487" s="1115">
        <v>1</v>
      </c>
      <c r="B1487" s="1053"/>
      <c r="C1487" s="613" t="s">
        <v>50</v>
      </c>
      <c r="D1487" s="613" t="s">
        <v>1207</v>
      </c>
      <c r="E1487" s="613">
        <v>1</v>
      </c>
      <c r="F1487" s="613" t="s">
        <v>2188</v>
      </c>
      <c r="G1487" s="613"/>
      <c r="H1487" s="613"/>
      <c r="I1487" s="613"/>
      <c r="J1487" s="613"/>
      <c r="K1487" s="613"/>
      <c r="L1487" s="613" t="s">
        <v>2137</v>
      </c>
      <c r="M1487" s="613">
        <v>1000</v>
      </c>
      <c r="N1487" s="613" t="s">
        <v>2138</v>
      </c>
      <c r="O1487" s="613">
        <f ca="1">IF(MIN(OFFSET(O1487,-$E1487,0,$E1487,1))=MAX(OFFSET(O1487,-$E1487,0,$E1487,1)),OFFSET(O1487,-$E1487,0,1,1),CONCATENATE(MIN(OFFSET(O1487,-$E1487,0,$E1487,1)),"/",MAX(OFFSET(O1487,-$E1487,0,$E1487,1))))</f>
        <v>270</v>
      </c>
      <c r="P1487" s="613">
        <f ca="1">IF(MIN(OFFSET(P1487,-$E1487,0,$E1487,1))=MAX(OFFSET(P1487,-$E1487,0,$E1487,1)),OFFSET(P1487,-$E1487,0,1,1),CONCATENATE(MIN(OFFSET(P1487,-$E1487,0,$E1487,1)),"/",MAX(OFFSET(P1487,-$E1487,0,$E1487,1))))</f>
        <v>400</v>
      </c>
      <c r="Q1487" s="613">
        <f ca="1">IF(MIN(OFFSET(Q1487,-$E1487,0,$E1487,1))=MAX(OFFSET(Q1487,-$E1487,0,$E1487,1)),OFFSET(Q1487,-$E1487,0,1,1),CONCATENATE(MIN(OFFSET(Q1487,-$E1487,0,$E1487,1)),"/",MAX(OFFSET(Q1487,-$E1487,0,$E1487,1))))</f>
        <v>850</v>
      </c>
      <c r="R1487" s="613" t="s">
        <v>2189</v>
      </c>
      <c r="S1487" s="613"/>
      <c r="T1487" s="613" t="s">
        <v>61</v>
      </c>
      <c r="U1487" s="613" t="s">
        <v>44</v>
      </c>
      <c r="V1487" s="613" t="s">
        <v>2187</v>
      </c>
      <c r="W1487" s="987" t="s">
        <v>2190</v>
      </c>
      <c r="X1487" s="613" t="s">
        <v>2187</v>
      </c>
      <c r="Y1487" s="429" t="s">
        <v>47</v>
      </c>
      <c r="Z1487" s="427" t="e">
        <f t="shared" si="445"/>
        <v>#VALUE!</v>
      </c>
      <c r="AA1487" s="269"/>
      <c r="AB1487" s="257"/>
      <c r="AC1487" s="260"/>
      <c r="AD1487" s="261"/>
      <c r="AE1487" s="262"/>
      <c r="AF1487" s="257"/>
      <c r="AG1487" s="257"/>
      <c r="AJ1487" s="255" t="str">
        <f t="shared" si="446"/>
        <v>HL2770</v>
      </c>
    </row>
    <row r="1488" spans="1:36" s="147" customFormat="1" ht="11.25" customHeight="1" thickBot="1" x14ac:dyDescent="0.25">
      <c r="A1488" s="1129"/>
      <c r="B1488" s="1249"/>
      <c r="C1488" s="320"/>
      <c r="D1488" s="905"/>
      <c r="E1488" s="324"/>
      <c r="F1488" s="241"/>
      <c r="G1488" s="246"/>
      <c r="H1488" s="246"/>
      <c r="I1488" s="241"/>
      <c r="J1488" s="360"/>
      <c r="K1488" s="241"/>
      <c r="L1488" s="241"/>
      <c r="M1488" s="245"/>
      <c r="N1488" s="238"/>
      <c r="O1488" s="248"/>
      <c r="P1488" s="248"/>
      <c r="Q1488" s="248"/>
      <c r="R1488" s="238"/>
      <c r="S1488" s="246"/>
      <c r="T1488" s="241"/>
      <c r="U1488" s="238"/>
      <c r="V1488" s="238"/>
      <c r="W1488" s="238"/>
      <c r="X1488" s="272"/>
      <c r="Y1488" s="415"/>
      <c r="Z1488" s="416"/>
      <c r="AA1488" s="379"/>
      <c r="AB1488" s="246"/>
      <c r="AC1488" s="250"/>
      <c r="AD1488" s="251"/>
      <c r="AE1488" s="252"/>
      <c r="AF1488" s="246"/>
      <c r="AG1488" s="246"/>
      <c r="AJ1488" s="255"/>
    </row>
    <row r="1489" spans="1:36" ht="11.25" customHeight="1" thickBot="1" x14ac:dyDescent="0.25">
      <c r="A1489" s="1115">
        <v>1</v>
      </c>
      <c r="B1489" s="1052">
        <v>298393</v>
      </c>
      <c r="C1489" s="238"/>
      <c r="D1489" s="904" t="s">
        <v>2146</v>
      </c>
      <c r="E1489" s="245">
        <v>1</v>
      </c>
      <c r="F1489" s="241" t="s">
        <v>2191</v>
      </c>
      <c r="G1489" s="246"/>
      <c r="H1489" s="246"/>
      <c r="I1489" s="241"/>
      <c r="J1489" s="331"/>
      <c r="K1489" s="241"/>
      <c r="L1489" s="241" t="s">
        <v>2137</v>
      </c>
      <c r="M1489" s="245">
        <v>1000</v>
      </c>
      <c r="N1489" s="238" t="s">
        <v>2138</v>
      </c>
      <c r="O1489" s="65">
        <v>270</v>
      </c>
      <c r="P1489" s="65">
        <v>400</v>
      </c>
      <c r="Q1489" s="65">
        <v>850</v>
      </c>
      <c r="R1489" s="65" t="s">
        <v>2143</v>
      </c>
      <c r="S1489" s="246"/>
      <c r="T1489" s="241" t="s">
        <v>61</v>
      </c>
      <c r="U1489" s="238" t="s">
        <v>44</v>
      </c>
      <c r="V1489" s="238" t="s">
        <v>229</v>
      </c>
      <c r="W1489" s="241" t="s">
        <v>2192</v>
      </c>
      <c r="X1489" s="264"/>
      <c r="Y1489" s="415">
        <v>43892</v>
      </c>
      <c r="Z1489" s="417">
        <f>Y1489+365</f>
        <v>44257</v>
      </c>
      <c r="AA1489" s="379">
        <v>44889</v>
      </c>
      <c r="AB1489" s="246"/>
      <c r="AC1489" s="250">
        <v>2200</v>
      </c>
      <c r="AD1489" s="251"/>
      <c r="AE1489" s="252"/>
      <c r="AF1489" s="246" t="s">
        <v>2193</v>
      </c>
      <c r="AG1489" s="246"/>
      <c r="AJ1489" s="255" t="str">
        <f t="shared" si="418"/>
        <v>HL1600</v>
      </c>
    </row>
    <row r="1490" spans="1:36" ht="11.25" customHeight="1" thickBot="1" x14ac:dyDescent="0.25">
      <c r="A1490" s="1115">
        <v>1</v>
      </c>
      <c r="B1490" s="1052">
        <v>298393</v>
      </c>
      <c r="C1490" s="238"/>
      <c r="D1490" s="904" t="s">
        <v>2146</v>
      </c>
      <c r="E1490" s="245">
        <v>1</v>
      </c>
      <c r="F1490" s="241" t="s">
        <v>2191</v>
      </c>
      <c r="G1490" s="246"/>
      <c r="H1490" s="246"/>
      <c r="I1490" s="241"/>
      <c r="J1490" s="331"/>
      <c r="K1490" s="241"/>
      <c r="L1490" s="241" t="s">
        <v>2137</v>
      </c>
      <c r="M1490" s="245">
        <v>1000</v>
      </c>
      <c r="N1490" s="238" t="s">
        <v>2138</v>
      </c>
      <c r="O1490" s="65">
        <v>270</v>
      </c>
      <c r="P1490" s="65">
        <v>406</v>
      </c>
      <c r="Q1490" s="65">
        <v>872</v>
      </c>
      <c r="R1490" s="65" t="s">
        <v>2194</v>
      </c>
      <c r="S1490" s="246"/>
      <c r="T1490" s="241" t="s">
        <v>61</v>
      </c>
      <c r="U1490" s="238" t="s">
        <v>44</v>
      </c>
      <c r="V1490" s="238" t="s">
        <v>2195</v>
      </c>
      <c r="W1490" s="241" t="s">
        <v>2192</v>
      </c>
      <c r="X1490" s="151"/>
      <c r="Y1490" s="415">
        <v>43066</v>
      </c>
      <c r="Z1490" s="417">
        <f>Y1490+365</f>
        <v>43431</v>
      </c>
      <c r="AA1490" s="379">
        <v>44889</v>
      </c>
      <c r="AB1490" s="246"/>
      <c r="AC1490" s="250">
        <v>2200</v>
      </c>
      <c r="AD1490" s="251"/>
      <c r="AE1490" s="252"/>
      <c r="AF1490" s="246" t="s">
        <v>2196</v>
      </c>
      <c r="AG1490" s="246"/>
      <c r="AJ1490" s="255" t="str">
        <f t="shared" si="418"/>
        <v>HL1601</v>
      </c>
    </row>
    <row r="1491" spans="1:36" ht="11.25" customHeight="1" thickBot="1" x14ac:dyDescent="0.4">
      <c r="A1491" s="1115">
        <v>1</v>
      </c>
      <c r="B1491" s="1052">
        <v>298393</v>
      </c>
      <c r="C1491" s="238"/>
      <c r="D1491" s="904" t="s">
        <v>2146</v>
      </c>
      <c r="E1491" s="245">
        <v>1</v>
      </c>
      <c r="F1491" s="241" t="s">
        <v>2130</v>
      </c>
      <c r="G1491" s="246"/>
      <c r="H1491" s="246"/>
      <c r="I1491" s="241"/>
      <c r="J1491" s="331"/>
      <c r="K1491" s="241"/>
      <c r="L1491" s="241" t="s">
        <v>2137</v>
      </c>
      <c r="M1491" s="245">
        <v>1000</v>
      </c>
      <c r="N1491" s="238" t="s">
        <v>2138</v>
      </c>
      <c r="O1491" s="65">
        <v>270</v>
      </c>
      <c r="P1491" s="65">
        <v>396</v>
      </c>
      <c r="Q1491" s="65">
        <v>879</v>
      </c>
      <c r="R1491" s="65" t="s">
        <v>2194</v>
      </c>
      <c r="S1491" s="246"/>
      <c r="T1491" s="241" t="s">
        <v>61</v>
      </c>
      <c r="U1491" s="238" t="s">
        <v>44</v>
      </c>
      <c r="V1491" s="238" t="s">
        <v>547</v>
      </c>
      <c r="W1491" s="1246" t="s">
        <v>2197</v>
      </c>
      <c r="X1491" s="151"/>
      <c r="Y1491" s="415">
        <v>43864</v>
      </c>
      <c r="Z1491" s="417">
        <f>Y1491+365</f>
        <v>44229</v>
      </c>
      <c r="AA1491" s="379">
        <v>44889</v>
      </c>
      <c r="AB1491" s="246"/>
      <c r="AC1491" s="250">
        <v>2200</v>
      </c>
      <c r="AD1491" s="251"/>
      <c r="AE1491" s="252"/>
      <c r="AF1491" s="246" t="s">
        <v>2198</v>
      </c>
      <c r="AG1491" s="246"/>
      <c r="AJ1491" s="255" t="str">
        <f t="shared" si="418"/>
        <v>HL1602</v>
      </c>
    </row>
    <row r="1492" spans="1:36" s="156" customFormat="1" ht="11.25" customHeight="1" thickBot="1" x14ac:dyDescent="0.4">
      <c r="A1492" s="1115">
        <v>1</v>
      </c>
      <c r="B1492" s="1053">
        <v>298393</v>
      </c>
      <c r="C1492" s="151"/>
      <c r="D1492" s="904" t="s">
        <v>2146</v>
      </c>
      <c r="E1492" s="245">
        <v>1</v>
      </c>
      <c r="F1492" s="241" t="s">
        <v>2130</v>
      </c>
      <c r="G1492" s="246"/>
      <c r="H1492" s="246"/>
      <c r="I1492" s="241"/>
      <c r="J1492" s="331"/>
      <c r="K1492" s="241"/>
      <c r="L1492" s="241" t="s">
        <v>2137</v>
      </c>
      <c r="M1492" s="245">
        <v>1000</v>
      </c>
      <c r="N1492" s="238" t="s">
        <v>2138</v>
      </c>
      <c r="O1492" s="65">
        <v>270</v>
      </c>
      <c r="P1492" s="65">
        <v>400</v>
      </c>
      <c r="Q1492" s="65">
        <v>850</v>
      </c>
      <c r="R1492" s="65" t="s">
        <v>2143</v>
      </c>
      <c r="S1492" s="150"/>
      <c r="T1492" s="241" t="s">
        <v>61</v>
      </c>
      <c r="U1492" s="238" t="s">
        <v>44</v>
      </c>
      <c r="V1492" s="238" t="s">
        <v>931</v>
      </c>
      <c r="W1492" s="1238" t="s">
        <v>2199</v>
      </c>
      <c r="X1492" s="151"/>
      <c r="Y1492" s="415">
        <v>43864</v>
      </c>
      <c r="Z1492" s="417">
        <f t="shared" ref="Z1492:Z1494" si="447">Y1492+365</f>
        <v>44229</v>
      </c>
      <c r="AA1492" s="379">
        <v>44889</v>
      </c>
      <c r="AB1492" s="150"/>
      <c r="AC1492" s="250">
        <v>2200</v>
      </c>
      <c r="AD1492" s="154"/>
      <c r="AE1492" s="155"/>
      <c r="AF1492" s="246" t="s">
        <v>2200</v>
      </c>
      <c r="AG1492" s="150"/>
      <c r="AJ1492" s="255" t="str">
        <f t="shared" si="418"/>
        <v>HL1603</v>
      </c>
    </row>
    <row r="1493" spans="1:36" s="156" customFormat="1" ht="11.25" customHeight="1" thickBot="1" x14ac:dyDescent="0.4">
      <c r="A1493" s="1115">
        <v>1</v>
      </c>
      <c r="B1493" s="1053">
        <v>298393</v>
      </c>
      <c r="C1493" s="151"/>
      <c r="D1493" s="904" t="s">
        <v>2146</v>
      </c>
      <c r="E1493" s="245">
        <v>1</v>
      </c>
      <c r="F1493" s="241" t="s">
        <v>2130</v>
      </c>
      <c r="G1493" s="246"/>
      <c r="H1493" s="246"/>
      <c r="I1493" s="241"/>
      <c r="J1493" s="331"/>
      <c r="K1493" s="241"/>
      <c r="L1493" s="241" t="s">
        <v>2137</v>
      </c>
      <c r="M1493" s="245">
        <v>1000</v>
      </c>
      <c r="N1493" s="238" t="s">
        <v>2138</v>
      </c>
      <c r="O1493" s="65">
        <v>270</v>
      </c>
      <c r="P1493" s="65">
        <v>400</v>
      </c>
      <c r="Q1493" s="65">
        <v>850</v>
      </c>
      <c r="R1493" s="65" t="s">
        <v>2143</v>
      </c>
      <c r="S1493" s="150"/>
      <c r="T1493" s="241" t="s">
        <v>61</v>
      </c>
      <c r="U1493" s="238" t="s">
        <v>44</v>
      </c>
      <c r="V1493" s="238" t="s">
        <v>313</v>
      </c>
      <c r="W1493" s="1238" t="s">
        <v>2199</v>
      </c>
      <c r="X1493" s="151"/>
      <c r="Y1493" s="415">
        <v>43864</v>
      </c>
      <c r="Z1493" s="417">
        <f t="shared" si="447"/>
        <v>44229</v>
      </c>
      <c r="AA1493" s="379">
        <v>44889</v>
      </c>
      <c r="AB1493" s="150"/>
      <c r="AC1493" s="250">
        <v>2200</v>
      </c>
      <c r="AD1493" s="154"/>
      <c r="AE1493" s="155"/>
      <c r="AF1493" s="246" t="s">
        <v>2201</v>
      </c>
      <c r="AG1493" s="150"/>
      <c r="AJ1493" s="255" t="str">
        <f t="shared" ref="AJ1493:AJ1575" si="448">CONCATENATE(U1493,AK1493,V1493)</f>
        <v>HL1604</v>
      </c>
    </row>
    <row r="1494" spans="1:36" s="156" customFormat="1" ht="15" thickBot="1" x14ac:dyDescent="0.4">
      <c r="A1494" s="1115">
        <v>1</v>
      </c>
      <c r="B1494" s="1053">
        <v>298393</v>
      </c>
      <c r="C1494" s="264"/>
      <c r="D1494" s="904" t="s">
        <v>2146</v>
      </c>
      <c r="E1494" s="245">
        <v>1</v>
      </c>
      <c r="F1494" s="241" t="s">
        <v>2130</v>
      </c>
      <c r="G1494" s="334"/>
      <c r="H1494" s="334"/>
      <c r="I1494" s="332"/>
      <c r="J1494" s="346"/>
      <c r="K1494" s="332"/>
      <c r="L1494" s="241" t="s">
        <v>2137</v>
      </c>
      <c r="M1494" s="245">
        <v>1000</v>
      </c>
      <c r="N1494" s="238" t="s">
        <v>2138</v>
      </c>
      <c r="O1494" s="65">
        <v>270</v>
      </c>
      <c r="P1494" s="65">
        <v>400</v>
      </c>
      <c r="Q1494" s="65">
        <v>850</v>
      </c>
      <c r="R1494" s="65" t="s">
        <v>2143</v>
      </c>
      <c r="S1494" s="447"/>
      <c r="T1494" s="241" t="s">
        <v>61</v>
      </c>
      <c r="U1494" s="238" t="s">
        <v>44</v>
      </c>
      <c r="V1494" s="238" t="s">
        <v>729</v>
      </c>
      <c r="W1494" s="1246" t="s">
        <v>2197</v>
      </c>
      <c r="X1494" s="448"/>
      <c r="Y1494" s="415">
        <v>43864</v>
      </c>
      <c r="Z1494" s="417">
        <f t="shared" si="447"/>
        <v>44229</v>
      </c>
      <c r="AA1494" s="379">
        <v>44889</v>
      </c>
      <c r="AB1494" s="447"/>
      <c r="AC1494" s="250">
        <v>2200</v>
      </c>
      <c r="AD1494" s="446"/>
      <c r="AE1494" s="449"/>
      <c r="AF1494" s="246" t="s">
        <v>2202</v>
      </c>
      <c r="AG1494" s="264"/>
      <c r="AJ1494" s="255" t="str">
        <f t="shared" si="448"/>
        <v>HL1605</v>
      </c>
    </row>
    <row r="1495" spans="1:36" s="147" customFormat="1" ht="11.25" customHeight="1" thickBot="1" x14ac:dyDescent="0.25">
      <c r="A1495" s="1115">
        <v>1</v>
      </c>
      <c r="B1495" s="1053">
        <v>298393</v>
      </c>
      <c r="C1495" s="266" t="s">
        <v>50</v>
      </c>
      <c r="D1495" s="892" t="s">
        <v>2146</v>
      </c>
      <c r="E1495" s="256">
        <v>6</v>
      </c>
      <c r="F1495" s="240" t="s">
        <v>2203</v>
      </c>
      <c r="G1495" s="257"/>
      <c r="H1495" s="257"/>
      <c r="I1495" s="240"/>
      <c r="J1495" s="358"/>
      <c r="K1495" s="240"/>
      <c r="L1495" s="240" t="s">
        <v>2137</v>
      </c>
      <c r="M1495" s="239">
        <v>1000</v>
      </c>
      <c r="N1495" s="239" t="s">
        <v>2138</v>
      </c>
      <c r="O1495" s="364">
        <f ca="1">IF(MIN(OFFSET(O1495,-$E1495,0,$E1495,1))=MAX(OFFSET(O1495,-$E1495,0,$E1495,1)),OFFSET(O1495,-$E1495,0,1,1),CONCATENATE(MIN(OFFSET(O1495,-$E1495,0,$E1495,1)),"/",MAX(OFFSET(O1495,-$E1495,0,$E1495,1))))</f>
        <v>270</v>
      </c>
      <c r="P1495" s="364" t="str">
        <f ca="1">IF(MIN(OFFSET(P1495,-$E1495,0,$E1495,1))=MAX(OFFSET(P1495,-$E1495,0,$E1495,1)),OFFSET(P1495,-$E1495,0,1,1),CONCATENATE(MIN(OFFSET(P1495,-$E1495,0,$E1495,1)),"/",MAX(OFFSET(P1495,-$E1495,0,$E1495,1))))</f>
        <v>396/406</v>
      </c>
      <c r="Q1495" s="364" t="str">
        <f ca="1">IF(MIN(OFFSET(Q1495,-$E1495,0,$E1495,1))=MAX(OFFSET(Q1495,-$E1495,0,$E1495,1)),OFFSET(Q1495,-$E1495,0,1,1),CONCATENATE(MIN(OFFSET(Q1495,-$E1495,0,$E1495,1)),"/",MAX(OFFSET(Q1495,-$E1495,0,$E1495,1))))</f>
        <v>850/879</v>
      </c>
      <c r="R1495" s="239" t="s">
        <v>2145</v>
      </c>
      <c r="S1495" s="257"/>
      <c r="T1495" s="240" t="s">
        <v>61</v>
      </c>
      <c r="U1495" s="239" t="s">
        <v>44</v>
      </c>
      <c r="V1495" s="239" t="s">
        <v>2204</v>
      </c>
      <c r="W1495" s="239" t="s">
        <v>2205</v>
      </c>
      <c r="X1495" s="237" t="s">
        <v>2146</v>
      </c>
      <c r="Y1495" s="415">
        <v>43864</v>
      </c>
      <c r="Z1495" s="417">
        <f t="shared" ref="Z1495" si="449">Y1495+365</f>
        <v>44229</v>
      </c>
      <c r="AA1495" s="379">
        <v>44889</v>
      </c>
      <c r="AB1495" s="257"/>
      <c r="AC1495" s="260">
        <v>2200</v>
      </c>
      <c r="AD1495" s="261"/>
      <c r="AE1495" s="262"/>
      <c r="AF1495" s="257"/>
      <c r="AG1495" s="257"/>
      <c r="AJ1495" s="255" t="str">
        <f t="shared" si="448"/>
        <v>HL1600-1605</v>
      </c>
    </row>
    <row r="1496" spans="1:36" s="170" customFormat="1" ht="11.25" customHeight="1" thickBot="1" x14ac:dyDescent="0.25">
      <c r="A1496" s="1129"/>
      <c r="B1496" s="1000"/>
      <c r="C1496" s="162"/>
      <c r="D1496" s="912"/>
      <c r="E1496" s="190"/>
      <c r="F1496" s="159"/>
      <c r="G1496" s="160"/>
      <c r="H1496" s="160"/>
      <c r="I1496" s="159"/>
      <c r="J1496" s="188"/>
      <c r="K1496" s="159"/>
      <c r="L1496" s="159"/>
      <c r="M1496" s="161"/>
      <c r="N1496" s="162"/>
      <c r="O1496" s="163"/>
      <c r="P1496" s="163"/>
      <c r="Q1496" s="163"/>
      <c r="R1496" s="162"/>
      <c r="S1496" s="160"/>
      <c r="T1496" s="159"/>
      <c r="U1496" s="162"/>
      <c r="V1496" s="162"/>
      <c r="W1496" s="162"/>
      <c r="X1496" s="181"/>
      <c r="Y1496" s="418"/>
      <c r="Z1496" s="419" t="s">
        <v>38</v>
      </c>
      <c r="AA1496" s="379" t="s">
        <v>38</v>
      </c>
      <c r="AB1496" s="160"/>
      <c r="AC1496" s="164"/>
      <c r="AD1496" s="165"/>
      <c r="AE1496" s="166"/>
      <c r="AF1496" s="160"/>
      <c r="AG1496" s="160"/>
      <c r="AJ1496" s="255" t="str">
        <f t="shared" si="448"/>
        <v/>
      </c>
    </row>
    <row r="1497" spans="1:36" ht="11.25" customHeight="1" thickBot="1" x14ac:dyDescent="0.25">
      <c r="A1497" s="1115">
        <v>1</v>
      </c>
      <c r="B1497" s="995"/>
      <c r="C1497" s="238"/>
      <c r="D1497" s="904" t="s">
        <v>2206</v>
      </c>
      <c r="E1497" s="245">
        <v>1</v>
      </c>
      <c r="F1497" s="241" t="s">
        <v>2207</v>
      </c>
      <c r="G1497" s="246">
        <v>6.8</v>
      </c>
      <c r="H1497" s="246"/>
      <c r="I1497" s="241"/>
      <c r="J1497" s="331"/>
      <c r="K1497" s="241"/>
      <c r="L1497" s="241" t="s">
        <v>2208</v>
      </c>
      <c r="M1497" s="245">
        <v>850</v>
      </c>
      <c r="N1497" s="238"/>
      <c r="O1497" s="248"/>
      <c r="P1497" s="248"/>
      <c r="Q1497" s="248"/>
      <c r="R1497" s="238"/>
      <c r="S1497" s="246"/>
      <c r="T1497" s="241" t="s">
        <v>61</v>
      </c>
      <c r="U1497" s="238" t="s">
        <v>2080</v>
      </c>
      <c r="V1497" s="238" t="s">
        <v>2206</v>
      </c>
      <c r="W1497" s="238"/>
      <c r="X1497" s="238"/>
      <c r="Y1497" s="420">
        <v>42183</v>
      </c>
      <c r="Z1497" s="417">
        <f>Y1497+365</f>
        <v>42548</v>
      </c>
      <c r="AA1497" s="379">
        <v>44010</v>
      </c>
      <c r="AB1497" s="246"/>
      <c r="AC1497" s="250">
        <v>31000</v>
      </c>
      <c r="AD1497" s="251"/>
      <c r="AE1497" s="252"/>
      <c r="AF1497" s="246"/>
      <c r="AG1497" s="246"/>
      <c r="AJ1497" s="255" t="str">
        <f t="shared" si="448"/>
        <v>STHL1489</v>
      </c>
    </row>
    <row r="1498" spans="1:36" ht="11.25" customHeight="1" thickBot="1" x14ac:dyDescent="0.25">
      <c r="A1498" s="1115">
        <v>1</v>
      </c>
      <c r="B1498" s="995"/>
      <c r="C1498" s="266" t="s">
        <v>50</v>
      </c>
      <c r="D1498" s="892" t="s">
        <v>2206</v>
      </c>
      <c r="E1498" s="365">
        <v>1</v>
      </c>
      <c r="F1498" s="344" t="s">
        <v>2207</v>
      </c>
      <c r="G1498" s="340">
        <v>6.8</v>
      </c>
      <c r="H1498" s="340"/>
      <c r="I1498" s="344"/>
      <c r="J1498" s="358"/>
      <c r="K1498" s="344"/>
      <c r="L1498" s="344" t="s">
        <v>2208</v>
      </c>
      <c r="M1498" s="366">
        <v>850</v>
      </c>
      <c r="N1498" s="266"/>
      <c r="O1498" s="191"/>
      <c r="P1498" s="191"/>
      <c r="Q1498" s="191"/>
      <c r="R1498" s="192"/>
      <c r="S1498" s="193"/>
      <c r="T1498" s="240" t="s">
        <v>61</v>
      </c>
      <c r="U1498" s="266" t="s">
        <v>2080</v>
      </c>
      <c r="V1498" s="266" t="s">
        <v>2206</v>
      </c>
      <c r="W1498" s="239" t="s">
        <v>2209</v>
      </c>
      <c r="X1498" s="237" t="s">
        <v>2206</v>
      </c>
      <c r="Y1498" s="420">
        <v>42183</v>
      </c>
      <c r="Z1498" s="416">
        <f>Y1498+365</f>
        <v>42548</v>
      </c>
      <c r="AA1498" s="379">
        <v>44010</v>
      </c>
      <c r="AB1498" s="193"/>
      <c r="AC1498" s="367">
        <v>31000</v>
      </c>
      <c r="AD1498" s="194"/>
      <c r="AE1498" s="262"/>
      <c r="AF1498" s="340"/>
      <c r="AG1498" s="257"/>
      <c r="AJ1498" s="255" t="str">
        <f t="shared" si="448"/>
        <v>STHL1489</v>
      </c>
    </row>
    <row r="1499" spans="1:36" ht="11.25" customHeight="1" thickBot="1" x14ac:dyDescent="0.25">
      <c r="A1499" s="1129"/>
      <c r="B1499" s="995"/>
      <c r="C1499" s="320"/>
      <c r="D1499" s="905"/>
      <c r="E1499" s="369"/>
      <c r="F1499" s="265"/>
      <c r="G1499" s="327"/>
      <c r="H1499" s="327"/>
      <c r="I1499" s="265"/>
      <c r="J1499" s="360"/>
      <c r="K1499" s="265"/>
      <c r="L1499" s="265"/>
      <c r="M1499" s="326"/>
      <c r="N1499" s="320"/>
      <c r="O1499" s="201"/>
      <c r="P1499" s="201"/>
      <c r="Q1499" s="201"/>
      <c r="R1499" s="202"/>
      <c r="S1499" s="203"/>
      <c r="T1499" s="241"/>
      <c r="U1499" s="320"/>
      <c r="V1499" s="320"/>
      <c r="W1499" s="238"/>
      <c r="X1499" s="498"/>
      <c r="Y1499" s="420"/>
      <c r="Z1499" s="416" t="s">
        <v>38</v>
      </c>
      <c r="AA1499" s="379" t="s">
        <v>38</v>
      </c>
      <c r="AB1499" s="203"/>
      <c r="AC1499" s="362"/>
      <c r="AD1499" s="204"/>
      <c r="AE1499" s="252"/>
      <c r="AF1499" s="327"/>
      <c r="AG1499" s="246"/>
    </row>
    <row r="1500" spans="1:36" s="156" customFormat="1" ht="11.25" customHeight="1" thickBot="1" x14ac:dyDescent="0.25">
      <c r="A1500" s="1115">
        <v>1</v>
      </c>
      <c r="B1500" s="998"/>
      <c r="C1500" s="151"/>
      <c r="D1500" s="897" t="s">
        <v>2210</v>
      </c>
      <c r="E1500" s="148">
        <v>1</v>
      </c>
      <c r="F1500" s="149" t="s">
        <v>2211</v>
      </c>
      <c r="G1500" s="150"/>
      <c r="H1500" s="150"/>
      <c r="I1500" s="149" t="s">
        <v>2212</v>
      </c>
      <c r="J1500" s="199"/>
      <c r="K1500" s="149"/>
      <c r="L1500" s="149" t="s">
        <v>2213</v>
      </c>
      <c r="M1500" s="148">
        <v>670</v>
      </c>
      <c r="N1500" s="151"/>
      <c r="O1500" s="152"/>
      <c r="P1500" s="152"/>
      <c r="Q1500" s="152"/>
      <c r="R1500" s="151"/>
      <c r="S1500" s="150"/>
      <c r="T1500" s="149" t="s">
        <v>61</v>
      </c>
      <c r="U1500" s="151" t="s">
        <v>44</v>
      </c>
      <c r="V1500" s="151" t="s">
        <v>2214</v>
      </c>
      <c r="W1500" s="151"/>
      <c r="X1500" s="151" t="s">
        <v>1078</v>
      </c>
      <c r="Y1500" s="429" t="s">
        <v>47</v>
      </c>
      <c r="Z1500" s="427" t="e">
        <f>Y1500+365</f>
        <v>#VALUE!</v>
      </c>
      <c r="AA1500" s="610" t="s">
        <v>38</v>
      </c>
      <c r="AB1500" s="150"/>
      <c r="AC1500" s="153">
        <v>2325</v>
      </c>
      <c r="AD1500" s="154"/>
      <c r="AE1500" s="155"/>
      <c r="AF1500" s="150"/>
      <c r="AG1500" s="150"/>
      <c r="AJ1500" s="156" t="str">
        <f>CONCATENATE(U1500,AK1500,V1500)</f>
        <v>HL2443</v>
      </c>
    </row>
    <row r="1501" spans="1:36" s="156" customFormat="1" ht="11.25" customHeight="1" thickBot="1" x14ac:dyDescent="0.25">
      <c r="A1501" s="1115">
        <v>1</v>
      </c>
      <c r="B1501" s="998"/>
      <c r="C1501" s="579" t="s">
        <v>50</v>
      </c>
      <c r="D1501" s="898" t="s">
        <v>2210</v>
      </c>
      <c r="E1501" s="580">
        <v>1</v>
      </c>
      <c r="F1501" s="582" t="s">
        <v>2211</v>
      </c>
      <c r="G1501" s="216"/>
      <c r="H1501" s="216"/>
      <c r="I1501" s="582" t="s">
        <v>2212</v>
      </c>
      <c r="J1501" s="611"/>
      <c r="K1501" s="582"/>
      <c r="L1501" s="582" t="s">
        <v>2213</v>
      </c>
      <c r="M1501" s="581">
        <v>670</v>
      </c>
      <c r="N1501" s="579"/>
      <c r="O1501" s="584"/>
      <c r="P1501" s="584"/>
      <c r="Q1501" s="584"/>
      <c r="R1501" s="579"/>
      <c r="S1501" s="216"/>
      <c r="T1501" s="582" t="s">
        <v>61</v>
      </c>
      <c r="U1501" s="579" t="s">
        <v>44</v>
      </c>
      <c r="V1501" s="579" t="s">
        <v>2214</v>
      </c>
      <c r="W1501" s="579" t="s">
        <v>2215</v>
      </c>
      <c r="X1501" s="896" t="s">
        <v>2210</v>
      </c>
      <c r="Y1501" s="429" t="s">
        <v>47</v>
      </c>
      <c r="Z1501" s="427" t="e">
        <f>Y1501+365</f>
        <v>#VALUE!</v>
      </c>
      <c r="AA1501" s="610" t="s">
        <v>38</v>
      </c>
      <c r="AB1501" s="216"/>
      <c r="AC1501" s="585">
        <v>2325</v>
      </c>
      <c r="AD1501" s="586"/>
      <c r="AE1501" s="587"/>
      <c r="AF1501" s="216"/>
      <c r="AG1501" s="216"/>
      <c r="AJ1501" s="156" t="str">
        <f>CONCATENATE(U1501,AK1501,V1501)</f>
        <v>HL2443</v>
      </c>
    </row>
    <row r="1502" spans="1:36" ht="11.25" customHeight="1" thickBot="1" x14ac:dyDescent="0.25">
      <c r="A1502" s="1129"/>
      <c r="B1502" s="995"/>
      <c r="C1502" s="320"/>
      <c r="D1502" s="894"/>
      <c r="E1502" s="245"/>
      <c r="F1502" s="241"/>
      <c r="G1502" s="246"/>
      <c r="H1502" s="246"/>
      <c r="I1502" s="241"/>
      <c r="J1502" s="360"/>
      <c r="K1502" s="241"/>
      <c r="L1502" s="241"/>
      <c r="M1502" s="245"/>
      <c r="N1502" s="238"/>
      <c r="O1502" s="248"/>
      <c r="P1502" s="248"/>
      <c r="Q1502" s="248"/>
      <c r="R1502" s="238"/>
      <c r="S1502" s="246"/>
      <c r="T1502" s="241"/>
      <c r="U1502" s="238"/>
      <c r="V1502" s="238"/>
      <c r="W1502" s="238"/>
      <c r="X1502" s="272"/>
      <c r="Y1502" s="415"/>
      <c r="Z1502" s="416" t="s">
        <v>38</v>
      </c>
      <c r="AA1502" s="379" t="s">
        <v>38</v>
      </c>
      <c r="AB1502" s="246"/>
      <c r="AC1502" s="250"/>
      <c r="AD1502" s="251"/>
      <c r="AE1502" s="252"/>
      <c r="AF1502" s="246"/>
      <c r="AG1502" s="246"/>
      <c r="AJ1502" s="255" t="str">
        <f t="shared" si="448"/>
        <v/>
      </c>
    </row>
    <row r="1503" spans="1:36" s="147" customFormat="1" ht="11.25" customHeight="1" thickBot="1" x14ac:dyDescent="0.25">
      <c r="A1503" s="1115">
        <v>1</v>
      </c>
      <c r="B1503" s="1004"/>
      <c r="C1503" s="146"/>
      <c r="D1503" s="916" t="s">
        <v>2216</v>
      </c>
      <c r="E1503" s="245">
        <v>1</v>
      </c>
      <c r="F1503" s="241" t="s">
        <v>2217</v>
      </c>
      <c r="G1503" s="246"/>
      <c r="H1503" s="246"/>
      <c r="I1503" s="241"/>
      <c r="J1503" s="186"/>
      <c r="K1503" s="241"/>
      <c r="L1503" s="241" t="s">
        <v>2218</v>
      </c>
      <c r="M1503" s="245">
        <v>800</v>
      </c>
      <c r="N1503" s="238"/>
      <c r="O1503" s="248"/>
      <c r="P1503" s="248"/>
      <c r="Q1503" s="248"/>
      <c r="R1503" s="238"/>
      <c r="S1503" s="246"/>
      <c r="T1503" s="241" t="s">
        <v>61</v>
      </c>
      <c r="U1503" s="238" t="s">
        <v>2080</v>
      </c>
      <c r="V1503" s="238" t="s">
        <v>2219</v>
      </c>
      <c r="W1503" s="238"/>
      <c r="X1503" s="146" t="s">
        <v>1078</v>
      </c>
      <c r="Y1503" s="415">
        <v>42143</v>
      </c>
      <c r="Z1503" s="416">
        <f>Y1503+365</f>
        <v>42508</v>
      </c>
      <c r="AA1503" s="379">
        <v>43970</v>
      </c>
      <c r="AB1503" s="246"/>
      <c r="AC1503" s="250">
        <v>2325</v>
      </c>
      <c r="AD1503" s="251"/>
      <c r="AE1503" s="252"/>
      <c r="AF1503" s="246" t="s">
        <v>2220</v>
      </c>
      <c r="AG1503" s="246"/>
      <c r="AJ1503" s="255" t="str">
        <f t="shared" si="448"/>
        <v>STHL1183-A</v>
      </c>
    </row>
    <row r="1504" spans="1:36" s="147" customFormat="1" ht="11.25" customHeight="1" thickBot="1" x14ac:dyDescent="0.25">
      <c r="A1504" s="1115">
        <v>1</v>
      </c>
      <c r="B1504" s="1004"/>
      <c r="C1504" s="146"/>
      <c r="D1504" s="916" t="s">
        <v>2216</v>
      </c>
      <c r="E1504" s="245">
        <v>1</v>
      </c>
      <c r="F1504" s="241" t="s">
        <v>2217</v>
      </c>
      <c r="G1504" s="246"/>
      <c r="H1504" s="246"/>
      <c r="I1504" s="241"/>
      <c r="J1504" s="186"/>
      <c r="K1504" s="452"/>
      <c r="L1504" s="241" t="s">
        <v>2218</v>
      </c>
      <c r="M1504" s="245">
        <v>800</v>
      </c>
      <c r="N1504" s="238"/>
      <c r="O1504" s="248"/>
      <c r="P1504" s="248"/>
      <c r="Q1504" s="248"/>
      <c r="R1504" s="238"/>
      <c r="S1504" s="246"/>
      <c r="T1504" s="241" t="s">
        <v>61</v>
      </c>
      <c r="U1504" s="238" t="s">
        <v>2080</v>
      </c>
      <c r="V1504" s="238" t="s">
        <v>2221</v>
      </c>
      <c r="W1504" s="238"/>
      <c r="X1504" s="146" t="s">
        <v>1078</v>
      </c>
      <c r="Y1504" s="415">
        <v>43971</v>
      </c>
      <c r="Z1504" s="416">
        <f>Y1504+365</f>
        <v>44336</v>
      </c>
      <c r="AA1504" s="379">
        <v>43970</v>
      </c>
      <c r="AB1504" s="246"/>
      <c r="AC1504" s="250">
        <v>2325</v>
      </c>
      <c r="AD1504" s="251"/>
      <c r="AE1504" s="252"/>
      <c r="AF1504" s="246" t="s">
        <v>2222</v>
      </c>
      <c r="AG1504" s="246"/>
      <c r="AJ1504" s="255" t="str">
        <f t="shared" si="448"/>
        <v>STHL1183-B</v>
      </c>
    </row>
    <row r="1505" spans="1:36" s="147" customFormat="1" ht="11.25" customHeight="1" thickBot="1" x14ac:dyDescent="0.25">
      <c r="A1505" s="1115">
        <v>1</v>
      </c>
      <c r="B1505" s="1004"/>
      <c r="C1505" s="266" t="s">
        <v>50</v>
      </c>
      <c r="D1505" s="892" t="s">
        <v>2216</v>
      </c>
      <c r="E1505" s="256">
        <v>2</v>
      </c>
      <c r="F1505" s="240" t="s">
        <v>2217</v>
      </c>
      <c r="G1505" s="257"/>
      <c r="H1505" s="257"/>
      <c r="I1505" s="240"/>
      <c r="J1505" s="358"/>
      <c r="K1505" s="240"/>
      <c r="L1505" s="240" t="s">
        <v>2218</v>
      </c>
      <c r="M1505" s="258">
        <v>800</v>
      </c>
      <c r="N1505" s="239"/>
      <c r="O1505" s="259"/>
      <c r="P1505" s="259"/>
      <c r="Q1505" s="259"/>
      <c r="R1505" s="239"/>
      <c r="S1505" s="257"/>
      <c r="T1505" s="240" t="s">
        <v>61</v>
      </c>
      <c r="U1505" s="239" t="s">
        <v>2080</v>
      </c>
      <c r="V1505" s="239" t="s">
        <v>2223</v>
      </c>
      <c r="W1505" s="239" t="s">
        <v>2224</v>
      </c>
      <c r="X1505" s="237" t="s">
        <v>2216</v>
      </c>
      <c r="Y1505" s="415">
        <v>42143</v>
      </c>
      <c r="Z1505" s="416">
        <f>Y1505+365</f>
        <v>42508</v>
      </c>
      <c r="AA1505" s="379">
        <v>43970</v>
      </c>
      <c r="AB1505" s="257"/>
      <c r="AC1505" s="260">
        <v>2325</v>
      </c>
      <c r="AD1505" s="261"/>
      <c r="AE1505" s="262"/>
      <c r="AF1505" s="257"/>
      <c r="AG1505" s="257"/>
      <c r="AJ1505" s="255" t="str">
        <f t="shared" si="448"/>
        <v>STHL1183A-1183B</v>
      </c>
    </row>
    <row r="1506" spans="1:36" s="147" customFormat="1" ht="11.25" customHeight="1" thickBot="1" x14ac:dyDescent="0.25">
      <c r="A1506" s="1129"/>
      <c r="B1506" s="1004"/>
      <c r="C1506" s="320"/>
      <c r="D1506" s="905"/>
      <c r="E1506" s="324"/>
      <c r="F1506" s="241"/>
      <c r="G1506" s="246"/>
      <c r="H1506" s="246"/>
      <c r="I1506" s="241"/>
      <c r="J1506" s="360"/>
      <c r="K1506" s="241"/>
      <c r="L1506" s="241"/>
      <c r="M1506" s="245"/>
      <c r="N1506" s="238"/>
      <c r="O1506" s="248"/>
      <c r="P1506" s="248"/>
      <c r="Q1506" s="248"/>
      <c r="R1506" s="238"/>
      <c r="S1506" s="246"/>
      <c r="T1506" s="241"/>
      <c r="U1506" s="238"/>
      <c r="V1506" s="238"/>
      <c r="W1506" s="238"/>
      <c r="X1506" s="272"/>
      <c r="Y1506" s="415"/>
      <c r="Z1506" s="416" t="s">
        <v>38</v>
      </c>
      <c r="AA1506" s="379" t="s">
        <v>38</v>
      </c>
      <c r="AB1506" s="246"/>
      <c r="AC1506" s="250"/>
      <c r="AD1506" s="251"/>
      <c r="AE1506" s="252"/>
      <c r="AF1506" s="246"/>
      <c r="AG1506" s="246"/>
      <c r="AJ1506" s="255" t="str">
        <f t="shared" si="448"/>
        <v/>
      </c>
    </row>
    <row r="1507" spans="1:36" s="319" customFormat="1" ht="11.25" customHeight="1" thickBot="1" x14ac:dyDescent="0.25">
      <c r="A1507" s="1115">
        <v>1</v>
      </c>
      <c r="B1507" s="1044">
        <v>298380</v>
      </c>
      <c r="C1507" s="320"/>
      <c r="D1507" s="916" t="s">
        <v>1581</v>
      </c>
      <c r="E1507" s="245">
        <v>1</v>
      </c>
      <c r="F1507" s="241" t="s">
        <v>2130</v>
      </c>
      <c r="G1507" s="246"/>
      <c r="H1507" s="246"/>
      <c r="I1507" s="241"/>
      <c r="J1507" s="360"/>
      <c r="K1507" s="241"/>
      <c r="L1507" s="241" t="s">
        <v>2225</v>
      </c>
      <c r="M1507" s="245">
        <v>800</v>
      </c>
      <c r="N1507" s="238" t="s">
        <v>2138</v>
      </c>
      <c r="O1507" s="65">
        <v>230</v>
      </c>
      <c r="P1507" s="65">
        <v>320</v>
      </c>
      <c r="Q1507" s="65">
        <v>946</v>
      </c>
      <c r="R1507" s="65" t="s">
        <v>2139</v>
      </c>
      <c r="S1507" s="246"/>
      <c r="T1507" s="241" t="s">
        <v>61</v>
      </c>
      <c r="U1507" s="238" t="s">
        <v>44</v>
      </c>
      <c r="V1507" s="238" t="s">
        <v>2226</v>
      </c>
      <c r="W1507" s="238" t="s">
        <v>2227</v>
      </c>
      <c r="X1507" s="321"/>
      <c r="Y1507" s="415">
        <v>43971</v>
      </c>
      <c r="Z1507" s="416">
        <f>Y1507+365</f>
        <v>44336</v>
      </c>
      <c r="AA1507" s="379">
        <v>45280</v>
      </c>
      <c r="AB1507" s="246"/>
      <c r="AC1507" s="250">
        <v>1430</v>
      </c>
      <c r="AD1507" s="251"/>
      <c r="AE1507" s="252"/>
      <c r="AF1507" s="322" t="s">
        <v>2228</v>
      </c>
      <c r="AG1507" s="246"/>
      <c r="AJ1507" s="255" t="str">
        <f t="shared" si="448"/>
        <v>HL801</v>
      </c>
    </row>
    <row r="1508" spans="1:36" s="319" customFormat="1" ht="11.25" customHeight="1" thickBot="1" x14ac:dyDescent="0.25">
      <c r="A1508" s="1115">
        <v>1</v>
      </c>
      <c r="B1508" s="1044">
        <v>298380</v>
      </c>
      <c r="C1508" s="320"/>
      <c r="D1508" s="916" t="s">
        <v>1581</v>
      </c>
      <c r="E1508" s="245">
        <v>1</v>
      </c>
      <c r="F1508" s="241" t="s">
        <v>2130</v>
      </c>
      <c r="G1508" s="246"/>
      <c r="H1508" s="246"/>
      <c r="I1508" s="241"/>
      <c r="J1508" s="360"/>
      <c r="K1508" s="241"/>
      <c r="L1508" s="241" t="s">
        <v>2225</v>
      </c>
      <c r="M1508" s="245">
        <v>800</v>
      </c>
      <c r="N1508" s="238" t="s">
        <v>2138</v>
      </c>
      <c r="O1508" s="65">
        <v>230</v>
      </c>
      <c r="P1508" s="65">
        <v>321</v>
      </c>
      <c r="Q1508" s="65">
        <v>912</v>
      </c>
      <c r="R1508" s="65" t="s">
        <v>2139</v>
      </c>
      <c r="S1508" s="246"/>
      <c r="T1508" s="241" t="s">
        <v>61</v>
      </c>
      <c r="U1508" s="238" t="s">
        <v>44</v>
      </c>
      <c r="V1508" s="238" t="s">
        <v>2229</v>
      </c>
      <c r="W1508" s="238" t="s">
        <v>2227</v>
      </c>
      <c r="X1508" s="321"/>
      <c r="Y1508" s="415">
        <v>43971</v>
      </c>
      <c r="Z1508" s="416">
        <f t="shared" ref="Z1508" si="450">Y1508+365</f>
        <v>44336</v>
      </c>
      <c r="AA1508" s="379">
        <v>45280</v>
      </c>
      <c r="AB1508" s="246"/>
      <c r="AC1508" s="250">
        <v>1430</v>
      </c>
      <c r="AD1508" s="251"/>
      <c r="AE1508" s="252"/>
      <c r="AF1508" s="322" t="s">
        <v>2230</v>
      </c>
      <c r="AG1508" s="246"/>
      <c r="AJ1508" s="255" t="str">
        <f t="shared" si="448"/>
        <v>HL802</v>
      </c>
    </row>
    <row r="1509" spans="1:36" s="319" customFormat="1" ht="11.25" customHeight="1" thickBot="1" x14ac:dyDescent="0.25">
      <c r="A1509" s="1115">
        <v>1</v>
      </c>
      <c r="B1509" s="1044">
        <v>295505</v>
      </c>
      <c r="C1509" s="320"/>
      <c r="D1509" s="916" t="s">
        <v>1581</v>
      </c>
      <c r="E1509" s="245">
        <v>1</v>
      </c>
      <c r="F1509" s="241" t="s">
        <v>2130</v>
      </c>
      <c r="G1509" s="246"/>
      <c r="H1509" s="246"/>
      <c r="I1509" s="241"/>
      <c r="J1509" s="360"/>
      <c r="K1509" s="241"/>
      <c r="L1509" s="241" t="s">
        <v>2225</v>
      </c>
      <c r="M1509" s="245">
        <v>800</v>
      </c>
      <c r="N1509" s="238" t="s">
        <v>2138</v>
      </c>
      <c r="O1509" s="65">
        <v>230</v>
      </c>
      <c r="P1509" s="65">
        <v>347</v>
      </c>
      <c r="Q1509" s="65">
        <v>964</v>
      </c>
      <c r="R1509" s="65" t="s">
        <v>2139</v>
      </c>
      <c r="S1509" s="246"/>
      <c r="T1509" s="241" t="s">
        <v>61</v>
      </c>
      <c r="U1509" s="238" t="s">
        <v>44</v>
      </c>
      <c r="V1509" s="238" t="s">
        <v>2231</v>
      </c>
      <c r="W1509" s="238"/>
      <c r="X1509" s="321"/>
      <c r="Y1509" s="415">
        <v>41177</v>
      </c>
      <c r="Z1509" s="416">
        <f>Y1509+366</f>
        <v>41543</v>
      </c>
      <c r="AA1509" s="379">
        <v>42284</v>
      </c>
      <c r="AB1509" s="246"/>
      <c r="AC1509" s="250">
        <v>1430</v>
      </c>
      <c r="AD1509" s="251"/>
      <c r="AE1509" s="252"/>
      <c r="AF1509" s="246" t="s">
        <v>2232</v>
      </c>
      <c r="AG1509" s="246"/>
      <c r="AJ1509" s="255" t="str">
        <f t="shared" si="448"/>
        <v>HL803</v>
      </c>
    </row>
    <row r="1510" spans="1:36" s="319" customFormat="1" ht="11.25" customHeight="1" thickBot="1" x14ac:dyDescent="0.25">
      <c r="A1510" s="1115">
        <v>1</v>
      </c>
      <c r="B1510" s="1044">
        <v>295505</v>
      </c>
      <c r="C1510" s="320"/>
      <c r="D1510" s="916" t="s">
        <v>1581</v>
      </c>
      <c r="E1510" s="245">
        <v>1</v>
      </c>
      <c r="F1510" s="241" t="s">
        <v>2130</v>
      </c>
      <c r="G1510" s="246"/>
      <c r="H1510" s="246"/>
      <c r="I1510" s="241"/>
      <c r="J1510" s="360"/>
      <c r="K1510" s="241"/>
      <c r="L1510" s="241" t="s">
        <v>2225</v>
      </c>
      <c r="M1510" s="245">
        <v>800</v>
      </c>
      <c r="N1510" s="238" t="s">
        <v>2138</v>
      </c>
      <c r="O1510" s="65">
        <v>230</v>
      </c>
      <c r="P1510" s="65">
        <v>329</v>
      </c>
      <c r="Q1510" s="65">
        <v>948</v>
      </c>
      <c r="R1510" s="65" t="s">
        <v>2139</v>
      </c>
      <c r="S1510" s="246"/>
      <c r="T1510" s="241" t="s">
        <v>61</v>
      </c>
      <c r="U1510" s="238" t="s">
        <v>44</v>
      </c>
      <c r="V1510" s="238" t="s">
        <v>2233</v>
      </c>
      <c r="W1510" s="238"/>
      <c r="X1510" s="321"/>
      <c r="Y1510" s="415">
        <v>41177</v>
      </c>
      <c r="Z1510" s="416">
        <f>Y1510+366</f>
        <v>41543</v>
      </c>
      <c r="AA1510" s="379">
        <v>42284</v>
      </c>
      <c r="AB1510" s="246"/>
      <c r="AC1510" s="250">
        <v>1430</v>
      </c>
      <c r="AD1510" s="251"/>
      <c r="AE1510" s="252"/>
      <c r="AF1510" s="246" t="s">
        <v>2234</v>
      </c>
      <c r="AG1510" s="246"/>
      <c r="AJ1510" s="255" t="str">
        <f t="shared" si="448"/>
        <v>HL804</v>
      </c>
    </row>
    <row r="1511" spans="1:36" s="319" customFormat="1" ht="11.25" customHeight="1" thickBot="1" x14ac:dyDescent="0.25">
      <c r="A1511" s="1115">
        <v>1</v>
      </c>
      <c r="B1511" s="1044">
        <v>295505</v>
      </c>
      <c r="C1511" s="320"/>
      <c r="D1511" s="916" t="s">
        <v>1581</v>
      </c>
      <c r="E1511" s="245">
        <v>1</v>
      </c>
      <c r="F1511" s="241" t="s">
        <v>2130</v>
      </c>
      <c r="G1511" s="246"/>
      <c r="H1511" s="246"/>
      <c r="I1511" s="241"/>
      <c r="J1511" s="360"/>
      <c r="K1511" s="241"/>
      <c r="L1511" s="241" t="s">
        <v>2225</v>
      </c>
      <c r="M1511" s="245">
        <v>800</v>
      </c>
      <c r="N1511" s="238" t="s">
        <v>2138</v>
      </c>
      <c r="O1511" s="65">
        <v>230</v>
      </c>
      <c r="P1511" s="65">
        <v>342</v>
      </c>
      <c r="Q1511" s="65">
        <v>960</v>
      </c>
      <c r="R1511" s="65" t="s">
        <v>2139</v>
      </c>
      <c r="S1511" s="246"/>
      <c r="T1511" s="241" t="s">
        <v>61</v>
      </c>
      <c r="U1511" s="238" t="s">
        <v>44</v>
      </c>
      <c r="V1511" s="238" t="s">
        <v>2235</v>
      </c>
      <c r="W1511" s="238"/>
      <c r="X1511" s="315"/>
      <c r="Y1511" s="415">
        <v>41177</v>
      </c>
      <c r="Z1511" s="416">
        <f>Y1511+366</f>
        <v>41543</v>
      </c>
      <c r="AA1511" s="379">
        <v>42284</v>
      </c>
      <c r="AB1511" s="246"/>
      <c r="AC1511" s="250">
        <v>1430</v>
      </c>
      <c r="AD1511" s="251"/>
      <c r="AE1511" s="252"/>
      <c r="AF1511" s="246" t="s">
        <v>2236</v>
      </c>
      <c r="AG1511" s="246"/>
      <c r="AJ1511" s="255" t="str">
        <f t="shared" si="448"/>
        <v>HL805</v>
      </c>
    </row>
    <row r="1512" spans="1:36" s="319" customFormat="1" ht="11.25" customHeight="1" thickBot="1" x14ac:dyDescent="0.25">
      <c r="A1512" s="1115">
        <v>1</v>
      </c>
      <c r="B1512" s="1044">
        <v>295505</v>
      </c>
      <c r="C1512" s="320"/>
      <c r="D1512" s="916" t="s">
        <v>1581</v>
      </c>
      <c r="E1512" s="245">
        <v>1</v>
      </c>
      <c r="F1512" s="241" t="s">
        <v>2130</v>
      </c>
      <c r="G1512" s="246"/>
      <c r="H1512" s="246"/>
      <c r="I1512" s="241"/>
      <c r="J1512" s="360"/>
      <c r="K1512" s="241"/>
      <c r="L1512" s="241" t="s">
        <v>2225</v>
      </c>
      <c r="M1512" s="245">
        <v>800</v>
      </c>
      <c r="N1512" s="238" t="s">
        <v>2138</v>
      </c>
      <c r="O1512" s="65">
        <v>230</v>
      </c>
      <c r="P1512" s="65">
        <v>339</v>
      </c>
      <c r="Q1512" s="65">
        <v>952</v>
      </c>
      <c r="R1512" s="65" t="s">
        <v>2139</v>
      </c>
      <c r="S1512" s="246"/>
      <c r="T1512" s="241" t="s">
        <v>61</v>
      </c>
      <c r="U1512" s="238" t="s">
        <v>44</v>
      </c>
      <c r="V1512" s="238" t="s">
        <v>2237</v>
      </c>
      <c r="W1512" s="238"/>
      <c r="X1512" s="320" t="s">
        <v>1078</v>
      </c>
      <c r="Y1512" s="415">
        <v>41177</v>
      </c>
      <c r="Z1512" s="416">
        <f>Y1512+366</f>
        <v>41543</v>
      </c>
      <c r="AA1512" s="379">
        <v>42284</v>
      </c>
      <c r="AB1512" s="246"/>
      <c r="AC1512" s="250">
        <v>1430</v>
      </c>
      <c r="AD1512" s="251"/>
      <c r="AE1512" s="252"/>
      <c r="AF1512" s="246" t="s">
        <v>2238</v>
      </c>
      <c r="AG1512" s="246"/>
      <c r="AJ1512" s="255" t="str">
        <f t="shared" si="448"/>
        <v>HL806</v>
      </c>
    </row>
    <row r="1513" spans="1:36" s="147" customFormat="1" ht="11.25" customHeight="1" thickBot="1" x14ac:dyDescent="0.25">
      <c r="A1513" s="1115">
        <v>1</v>
      </c>
      <c r="B1513" s="1044">
        <v>295505</v>
      </c>
      <c r="C1513" s="266" t="s">
        <v>50</v>
      </c>
      <c r="D1513" s="892" t="s">
        <v>1581</v>
      </c>
      <c r="E1513" s="256">
        <v>6</v>
      </c>
      <c r="F1513" s="240" t="s">
        <v>2130</v>
      </c>
      <c r="G1513" s="257"/>
      <c r="H1513" s="257"/>
      <c r="I1513" s="240"/>
      <c r="J1513" s="358"/>
      <c r="K1513" s="240"/>
      <c r="L1513" s="240" t="s">
        <v>2225</v>
      </c>
      <c r="M1513" s="258">
        <v>800</v>
      </c>
      <c r="N1513" s="239" t="s">
        <v>2138</v>
      </c>
      <c r="O1513" s="364">
        <f ca="1">IF(MIN(OFFSET(O1513,-$E1513,0,$E1513,1))=MAX(OFFSET(O1513,-$E1513,0,$E1513,1)),OFFSET(O1513,-$E1513,0,1,1),CONCATENATE(MIN(OFFSET(O1513,-$E1513,0,$E1513,1)),"/",MAX(OFFSET(O1513,-$E1513,0,$E1513,1))))</f>
        <v>230</v>
      </c>
      <c r="P1513" s="364" t="str">
        <f ca="1">IF(MIN(OFFSET(P1513,-$E1513,0,$E1513,1))=MAX(OFFSET(P1513,-$E1513,0,$E1513,1)),OFFSET(P1513,-$E1513,0,1,1),CONCATENATE(MIN(OFFSET(P1513,-$E1513,0,$E1513,1)),"/",MAX(OFFSET(P1513,-$E1513,0,$E1513,1))))</f>
        <v>320/347</v>
      </c>
      <c r="Q1513" s="364" t="str">
        <f ca="1">IF(MIN(OFFSET(Q1513,-$E1513,0,$E1513,1))=MAX(OFFSET(Q1513,-$E1513,0,$E1513,1)),OFFSET(Q1513,-$E1513,0,1,1),CONCATENATE(MIN(OFFSET(Q1513,-$E1513,0,$E1513,1)),"/",MAX(OFFSET(Q1513,-$E1513,0,$E1513,1))))</f>
        <v>912/964</v>
      </c>
      <c r="R1513" s="239"/>
      <c r="S1513" s="257"/>
      <c r="T1513" s="240" t="s">
        <v>61</v>
      </c>
      <c r="U1513" s="239" t="s">
        <v>44</v>
      </c>
      <c r="V1513" s="239" t="s">
        <v>2239</v>
      </c>
      <c r="W1513" s="239"/>
      <c r="X1513" s="237">
        <v>1016</v>
      </c>
      <c r="Y1513" s="415">
        <v>41177</v>
      </c>
      <c r="Z1513" s="416">
        <f>Y1513+366</f>
        <v>41543</v>
      </c>
      <c r="AA1513" s="379">
        <v>42284</v>
      </c>
      <c r="AB1513" s="257"/>
      <c r="AC1513" s="260">
        <v>1430</v>
      </c>
      <c r="AD1513" s="261"/>
      <c r="AE1513" s="262"/>
      <c r="AF1513" s="257"/>
      <c r="AG1513" s="257"/>
      <c r="AJ1513" s="255" t="str">
        <f t="shared" si="448"/>
        <v>HL801-806</v>
      </c>
    </row>
    <row r="1514" spans="1:36" s="147" customFormat="1" ht="11.25" customHeight="1" thickBot="1" x14ac:dyDescent="0.25">
      <c r="A1514" s="1129"/>
      <c r="B1514" s="1004"/>
      <c r="C1514" s="320"/>
      <c r="D1514" s="905"/>
      <c r="E1514" s="324"/>
      <c r="F1514" s="241"/>
      <c r="G1514" s="246"/>
      <c r="H1514" s="246"/>
      <c r="I1514" s="241"/>
      <c r="J1514" s="360"/>
      <c r="K1514" s="241"/>
      <c r="L1514" s="241"/>
      <c r="M1514" s="245"/>
      <c r="N1514" s="238"/>
      <c r="O1514" s="65"/>
      <c r="P1514" s="65"/>
      <c r="Q1514" s="65"/>
      <c r="R1514" s="238"/>
      <c r="S1514" s="246"/>
      <c r="T1514" s="241"/>
      <c r="U1514" s="238"/>
      <c r="V1514" s="238"/>
      <c r="W1514" s="238"/>
      <c r="X1514" s="272"/>
      <c r="Y1514" s="415"/>
      <c r="Z1514" s="416" t="s">
        <v>38</v>
      </c>
      <c r="AA1514" s="379" t="s">
        <v>38</v>
      </c>
      <c r="AB1514" s="246"/>
      <c r="AC1514" s="250"/>
      <c r="AD1514" s="251"/>
      <c r="AE1514" s="252"/>
      <c r="AF1514" s="246"/>
      <c r="AG1514" s="246"/>
      <c r="AJ1514" s="255" t="str">
        <f t="shared" si="448"/>
        <v/>
      </c>
    </row>
    <row r="1515" spans="1:36" s="178" customFormat="1" ht="11.25" customHeight="1" thickBot="1" x14ac:dyDescent="0.25">
      <c r="A1515" s="1115">
        <v>1</v>
      </c>
      <c r="B1515" s="1044">
        <v>304101</v>
      </c>
      <c r="C1515" s="174"/>
      <c r="D1515" s="919" t="s">
        <v>406</v>
      </c>
      <c r="E1515" s="171">
        <v>1</v>
      </c>
      <c r="F1515" s="172" t="s">
        <v>2096</v>
      </c>
      <c r="G1515" s="173">
        <v>12.5</v>
      </c>
      <c r="H1515" s="173"/>
      <c r="I1515" s="172"/>
      <c r="J1515" s="195"/>
      <c r="K1515" s="172"/>
      <c r="L1515" s="172" t="s">
        <v>2173</v>
      </c>
      <c r="M1515" s="171">
        <v>800</v>
      </c>
      <c r="N1515" s="174"/>
      <c r="O1515" s="175"/>
      <c r="P1515" s="175"/>
      <c r="Q1515" s="175"/>
      <c r="R1515" s="174"/>
      <c r="S1515" s="173"/>
      <c r="T1515" s="240" t="s">
        <v>61</v>
      </c>
      <c r="U1515" s="174" t="s">
        <v>2080</v>
      </c>
      <c r="V1515" s="174" t="s">
        <v>406</v>
      </c>
      <c r="W1515" s="174"/>
      <c r="X1515" s="174"/>
      <c r="Y1515" s="415">
        <v>43944</v>
      </c>
      <c r="Z1515" s="417">
        <f>Y1515+366</f>
        <v>44310</v>
      </c>
      <c r="AA1515" s="379">
        <v>44541</v>
      </c>
      <c r="AB1515" s="173"/>
      <c r="AC1515" s="196">
        <v>3650</v>
      </c>
      <c r="AD1515" s="176"/>
      <c r="AE1515" s="177"/>
      <c r="AF1515" s="246" t="s">
        <v>2240</v>
      </c>
      <c r="AG1515" s="173"/>
      <c r="AJ1515" s="255" t="str">
        <f t="shared" si="448"/>
        <v>STHL1511</v>
      </c>
    </row>
    <row r="1516" spans="1:36" ht="11.25" customHeight="1" thickBot="1" x14ac:dyDescent="0.25">
      <c r="A1516" s="1115">
        <v>1</v>
      </c>
      <c r="B1516" s="1044">
        <v>304101</v>
      </c>
      <c r="C1516" s="239" t="s">
        <v>50</v>
      </c>
      <c r="D1516" s="892">
        <v>1511</v>
      </c>
      <c r="E1516" s="256">
        <v>1</v>
      </c>
      <c r="F1516" s="240" t="s">
        <v>2241</v>
      </c>
      <c r="G1516" s="257">
        <v>12.5</v>
      </c>
      <c r="H1516" s="257"/>
      <c r="I1516" s="240"/>
      <c r="J1516" s="368"/>
      <c r="K1516" s="240"/>
      <c r="L1516" s="240" t="s">
        <v>2173</v>
      </c>
      <c r="M1516" s="258">
        <v>800</v>
      </c>
      <c r="N1516" s="239"/>
      <c r="O1516" s="259"/>
      <c r="P1516" s="259"/>
      <c r="Q1516" s="259"/>
      <c r="R1516" s="239"/>
      <c r="S1516" s="257"/>
      <c r="T1516" s="240" t="s">
        <v>61</v>
      </c>
      <c r="U1516" s="239" t="s">
        <v>2080</v>
      </c>
      <c r="V1516" s="239" t="s">
        <v>406</v>
      </c>
      <c r="W1516" s="239" t="s">
        <v>2242</v>
      </c>
      <c r="X1516" s="197" t="s">
        <v>406</v>
      </c>
      <c r="Y1516" s="415">
        <v>43945</v>
      </c>
      <c r="Z1516" s="417">
        <f>Y1516+366</f>
        <v>44311</v>
      </c>
      <c r="AA1516" s="379">
        <v>44541</v>
      </c>
      <c r="AB1516" s="257"/>
      <c r="AC1516" s="260">
        <v>3650</v>
      </c>
      <c r="AD1516" s="261"/>
      <c r="AE1516" s="262"/>
      <c r="AF1516" s="257"/>
      <c r="AG1516" s="257"/>
      <c r="AJ1516" s="255" t="str">
        <f t="shared" si="448"/>
        <v>STHL1511</v>
      </c>
    </row>
    <row r="1517" spans="1:36" s="156" customFormat="1" ht="11.25" customHeight="1" thickBot="1" x14ac:dyDescent="0.25">
      <c r="A1517" s="1129"/>
      <c r="B1517" s="998"/>
      <c r="C1517" s="151"/>
      <c r="D1517" s="905"/>
      <c r="E1517" s="198"/>
      <c r="F1517" s="149"/>
      <c r="G1517" s="150"/>
      <c r="H1517" s="150"/>
      <c r="I1517" s="149"/>
      <c r="J1517" s="199"/>
      <c r="K1517" s="149"/>
      <c r="L1517" s="149"/>
      <c r="M1517" s="148"/>
      <c r="N1517" s="151"/>
      <c r="O1517" s="152"/>
      <c r="P1517" s="152"/>
      <c r="Q1517" s="152"/>
      <c r="R1517" s="151"/>
      <c r="S1517" s="150"/>
      <c r="T1517" s="149"/>
      <c r="U1517" s="151"/>
      <c r="V1517" s="151"/>
      <c r="W1517" s="151"/>
      <c r="X1517" s="200"/>
      <c r="Y1517" s="429"/>
      <c r="Z1517" s="427" t="s">
        <v>38</v>
      </c>
      <c r="AA1517" s="379" t="s">
        <v>38</v>
      </c>
      <c r="AB1517" s="150"/>
      <c r="AC1517" s="153"/>
      <c r="AD1517" s="154"/>
      <c r="AE1517" s="155"/>
      <c r="AF1517" s="150"/>
      <c r="AG1517" s="150"/>
      <c r="AJ1517" s="255" t="str">
        <f t="shared" si="448"/>
        <v/>
      </c>
    </row>
    <row r="1518" spans="1:36" s="147" customFormat="1" ht="11.25" customHeight="1" thickBot="1" x14ac:dyDescent="0.25">
      <c r="A1518" s="1115">
        <v>1</v>
      </c>
      <c r="B1518" s="1004"/>
      <c r="C1518" s="320"/>
      <c r="D1518" s="916" t="s">
        <v>2243</v>
      </c>
      <c r="E1518" s="326">
        <v>1</v>
      </c>
      <c r="F1518" s="265" t="s">
        <v>2244</v>
      </c>
      <c r="G1518" s="327">
        <v>14.3</v>
      </c>
      <c r="H1518" s="327"/>
      <c r="I1518" s="265"/>
      <c r="J1518" s="360"/>
      <c r="K1518" s="265"/>
      <c r="L1518" s="265" t="s">
        <v>2245</v>
      </c>
      <c r="M1518" s="326">
        <v>750</v>
      </c>
      <c r="N1518" s="320"/>
      <c r="O1518" s="201"/>
      <c r="P1518" s="201"/>
      <c r="Q1518" s="201"/>
      <c r="R1518" s="202"/>
      <c r="S1518" s="203"/>
      <c r="T1518" s="241" t="s">
        <v>2091</v>
      </c>
      <c r="U1518" s="320" t="s">
        <v>2080</v>
      </c>
      <c r="V1518" s="320" t="s">
        <v>2243</v>
      </c>
      <c r="W1518" s="202"/>
      <c r="X1518" s="202"/>
      <c r="Y1518" s="420">
        <v>41940</v>
      </c>
      <c r="Z1518" s="416">
        <f>Y1518+365</f>
        <v>42305</v>
      </c>
      <c r="AA1518" s="379">
        <v>42549</v>
      </c>
      <c r="AB1518" s="203"/>
      <c r="AC1518" s="362">
        <v>31000</v>
      </c>
      <c r="AD1518" s="204"/>
      <c r="AE1518" s="252"/>
      <c r="AF1518" s="327" t="s">
        <v>2246</v>
      </c>
      <c r="AG1518" s="246"/>
      <c r="AJ1518" s="255" t="str">
        <f t="shared" si="448"/>
        <v>STHL1422</v>
      </c>
    </row>
    <row r="1519" spans="1:36" ht="11.25" customHeight="1" thickBot="1" x14ac:dyDescent="0.25">
      <c r="A1519" s="1115">
        <v>1</v>
      </c>
      <c r="B1519" s="995"/>
      <c r="C1519" s="266" t="s">
        <v>50</v>
      </c>
      <c r="D1519" s="892" t="s">
        <v>2243</v>
      </c>
      <c r="E1519" s="365">
        <v>1</v>
      </c>
      <c r="F1519" s="344" t="s">
        <v>2247</v>
      </c>
      <c r="G1519" s="340">
        <v>14.3</v>
      </c>
      <c r="H1519" s="340"/>
      <c r="I1519" s="344"/>
      <c r="J1519" s="358"/>
      <c r="K1519" s="344"/>
      <c r="L1519" s="344" t="s">
        <v>2245</v>
      </c>
      <c r="M1519" s="366">
        <v>750</v>
      </c>
      <c r="N1519" s="266"/>
      <c r="O1519" s="191"/>
      <c r="P1519" s="191"/>
      <c r="Q1519" s="191"/>
      <c r="R1519" s="192"/>
      <c r="S1519" s="193"/>
      <c r="T1519" s="345" t="s">
        <v>61</v>
      </c>
      <c r="U1519" s="266" t="s">
        <v>2080</v>
      </c>
      <c r="V1519" s="266" t="s">
        <v>2243</v>
      </c>
      <c r="W1519" s="239" t="s">
        <v>2248</v>
      </c>
      <c r="X1519" s="237" t="s">
        <v>2243</v>
      </c>
      <c r="Y1519" s="420">
        <v>41940</v>
      </c>
      <c r="Z1519" s="416">
        <f>Y1519+365</f>
        <v>42305</v>
      </c>
      <c r="AA1519" s="379">
        <v>42549</v>
      </c>
      <c r="AB1519" s="193"/>
      <c r="AC1519" s="367">
        <v>31000</v>
      </c>
      <c r="AD1519" s="194"/>
      <c r="AE1519" s="262"/>
      <c r="AF1519" s="340" t="s">
        <v>2246</v>
      </c>
      <c r="AG1519" s="257"/>
      <c r="AJ1519" s="255" t="str">
        <f t="shared" si="448"/>
        <v>STHL1422</v>
      </c>
    </row>
    <row r="1520" spans="1:36" ht="11.25" customHeight="1" thickBot="1" x14ac:dyDescent="0.25">
      <c r="A1520" s="1129"/>
      <c r="B1520" s="995"/>
      <c r="C1520" s="320"/>
      <c r="D1520" s="905"/>
      <c r="E1520" s="369"/>
      <c r="F1520" s="265"/>
      <c r="G1520" s="327"/>
      <c r="H1520" s="327"/>
      <c r="I1520" s="265"/>
      <c r="J1520" s="360"/>
      <c r="K1520" s="265"/>
      <c r="L1520" s="265"/>
      <c r="M1520" s="326"/>
      <c r="N1520" s="320"/>
      <c r="O1520" s="201"/>
      <c r="P1520" s="201"/>
      <c r="Q1520" s="201"/>
      <c r="R1520" s="202"/>
      <c r="S1520" s="203"/>
      <c r="T1520" s="345"/>
      <c r="U1520" s="320"/>
      <c r="V1520" s="320"/>
      <c r="W1520" s="238"/>
      <c r="X1520" s="498"/>
      <c r="Y1520" s="420"/>
      <c r="Z1520" s="416" t="s">
        <v>38</v>
      </c>
      <c r="AA1520" s="379" t="s">
        <v>38</v>
      </c>
      <c r="AB1520" s="203"/>
      <c r="AC1520" s="362"/>
      <c r="AD1520" s="204"/>
      <c r="AE1520" s="252"/>
      <c r="AF1520" s="327"/>
      <c r="AG1520" s="246"/>
    </row>
    <row r="1521" spans="1:36" s="178" customFormat="1" ht="11.25" customHeight="1" thickBot="1" x14ac:dyDescent="0.25">
      <c r="A1521" s="1115">
        <v>1</v>
      </c>
      <c r="B1521" s="1044">
        <v>304195</v>
      </c>
      <c r="C1521" s="174"/>
      <c r="D1521" s="919" t="s">
        <v>2249</v>
      </c>
      <c r="E1521" s="171">
        <v>1</v>
      </c>
      <c r="F1521" s="172" t="s">
        <v>2096</v>
      </c>
      <c r="G1521" s="173">
        <v>14</v>
      </c>
      <c r="H1521" s="173"/>
      <c r="I1521" s="172"/>
      <c r="J1521" s="195"/>
      <c r="K1521" s="172"/>
      <c r="L1521" s="172" t="s">
        <v>2250</v>
      </c>
      <c r="M1521" s="171">
        <v>750</v>
      </c>
      <c r="N1521" s="174"/>
      <c r="O1521" s="175"/>
      <c r="P1521" s="175"/>
      <c r="Q1521" s="175"/>
      <c r="R1521" s="174"/>
      <c r="S1521" s="173"/>
      <c r="T1521" s="296" t="s">
        <v>61</v>
      </c>
      <c r="U1521" s="174" t="s">
        <v>2080</v>
      </c>
      <c r="V1521" s="174" t="s">
        <v>2249</v>
      </c>
      <c r="W1521" s="174"/>
      <c r="X1521" s="174"/>
      <c r="Y1521" s="415">
        <v>41318</v>
      </c>
      <c r="Z1521" s="417">
        <f>Y1521+365</f>
        <v>41683</v>
      </c>
      <c r="AA1521" s="379">
        <v>43144</v>
      </c>
      <c r="AB1521" s="173"/>
      <c r="AC1521" s="196">
        <v>12000</v>
      </c>
      <c r="AD1521" s="176"/>
      <c r="AE1521" s="177"/>
      <c r="AF1521" s="246" t="s">
        <v>2240</v>
      </c>
      <c r="AG1521" s="173"/>
      <c r="AJ1521" s="255" t="str">
        <f t="shared" ref="AJ1521:AJ1522" si="451">CONCATENATE(U1521,AK1521,V1521)</f>
        <v>STHL1713</v>
      </c>
    </row>
    <row r="1522" spans="1:36" ht="11.25" customHeight="1" thickBot="1" x14ac:dyDescent="0.25">
      <c r="A1522" s="1115">
        <v>1</v>
      </c>
      <c r="B1522" s="1044">
        <v>304195</v>
      </c>
      <c r="C1522" s="239" t="s">
        <v>50</v>
      </c>
      <c r="D1522" s="892" t="s">
        <v>2249</v>
      </c>
      <c r="E1522" s="256">
        <v>1</v>
      </c>
      <c r="F1522" s="240" t="s">
        <v>2251</v>
      </c>
      <c r="G1522" s="257">
        <v>14</v>
      </c>
      <c r="H1522" s="257"/>
      <c r="I1522" s="240"/>
      <c r="J1522" s="368"/>
      <c r="K1522" s="240"/>
      <c r="L1522" s="240" t="s">
        <v>2250</v>
      </c>
      <c r="M1522" s="258">
        <v>750</v>
      </c>
      <c r="N1522" s="239"/>
      <c r="O1522" s="259"/>
      <c r="P1522" s="259"/>
      <c r="Q1522" s="259"/>
      <c r="R1522" s="239"/>
      <c r="S1522" s="257"/>
      <c r="T1522" s="240" t="s">
        <v>61</v>
      </c>
      <c r="U1522" s="239" t="s">
        <v>2080</v>
      </c>
      <c r="V1522" s="239" t="s">
        <v>2249</v>
      </c>
      <c r="W1522" s="239" t="s">
        <v>2252</v>
      </c>
      <c r="X1522" s="197" t="s">
        <v>2249</v>
      </c>
      <c r="Y1522" s="415">
        <v>41318</v>
      </c>
      <c r="Z1522" s="417">
        <f>Y1522+365</f>
        <v>41683</v>
      </c>
      <c r="AA1522" s="379">
        <v>43144</v>
      </c>
      <c r="AB1522" s="257"/>
      <c r="AC1522" s="260">
        <v>12000</v>
      </c>
      <c r="AD1522" s="261"/>
      <c r="AE1522" s="262"/>
      <c r="AF1522" s="257"/>
      <c r="AG1522" s="257"/>
      <c r="AJ1522" s="255" t="str">
        <f t="shared" si="451"/>
        <v>STHL1713</v>
      </c>
    </row>
    <row r="1523" spans="1:36" ht="11.25" customHeight="1" thickBot="1" x14ac:dyDescent="0.25">
      <c r="A1523" s="1129"/>
      <c r="B1523" s="995"/>
      <c r="C1523" s="320"/>
      <c r="D1523" s="905"/>
      <c r="E1523" s="369"/>
      <c r="F1523" s="265"/>
      <c r="G1523" s="327"/>
      <c r="H1523" s="327"/>
      <c r="I1523" s="265"/>
      <c r="J1523" s="360"/>
      <c r="K1523" s="265"/>
      <c r="L1523" s="265"/>
      <c r="M1523" s="326"/>
      <c r="N1523" s="320"/>
      <c r="O1523" s="201"/>
      <c r="P1523" s="201"/>
      <c r="Q1523" s="201"/>
      <c r="R1523" s="202"/>
      <c r="S1523" s="203"/>
      <c r="T1523" s="345"/>
      <c r="U1523" s="320"/>
      <c r="V1523" s="320"/>
      <c r="W1523" s="238"/>
      <c r="X1523" s="498"/>
      <c r="Y1523" s="420"/>
      <c r="Z1523" s="416" t="s">
        <v>38</v>
      </c>
      <c r="AA1523" s="379" t="s">
        <v>38</v>
      </c>
      <c r="AB1523" s="203"/>
      <c r="AC1523" s="362"/>
      <c r="AD1523" s="204"/>
      <c r="AE1523" s="252"/>
      <c r="AF1523" s="327"/>
      <c r="AG1523" s="246"/>
    </row>
    <row r="1524" spans="1:36" s="156" customFormat="1" ht="11.25" customHeight="1" thickBot="1" x14ac:dyDescent="0.25">
      <c r="A1524" s="1115">
        <v>1</v>
      </c>
      <c r="B1524" s="998"/>
      <c r="C1524" s="151"/>
      <c r="D1524" s="897" t="s">
        <v>2253</v>
      </c>
      <c r="E1524" s="148">
        <v>1</v>
      </c>
      <c r="F1524" s="149" t="s">
        <v>2096</v>
      </c>
      <c r="G1524" s="150">
        <v>14</v>
      </c>
      <c r="H1524" s="150"/>
      <c r="I1524" s="149"/>
      <c r="J1524" s="199"/>
      <c r="K1524" s="149"/>
      <c r="L1524" s="149" t="s">
        <v>2250</v>
      </c>
      <c r="M1524" s="148">
        <v>750</v>
      </c>
      <c r="N1524" s="151"/>
      <c r="O1524" s="152"/>
      <c r="P1524" s="152"/>
      <c r="Q1524" s="152"/>
      <c r="R1524" s="151"/>
      <c r="S1524" s="150"/>
      <c r="T1524" s="613" t="s">
        <v>2254</v>
      </c>
      <c r="U1524" s="151" t="s">
        <v>2080</v>
      </c>
      <c r="V1524" s="151" t="s">
        <v>2249</v>
      </c>
      <c r="W1524" s="151"/>
      <c r="X1524" s="151"/>
      <c r="Y1524" s="429">
        <v>41318</v>
      </c>
      <c r="Z1524" s="427">
        <f>Y1524+365</f>
        <v>41683</v>
      </c>
      <c r="AA1524" s="610">
        <v>43144</v>
      </c>
      <c r="AB1524" s="150"/>
      <c r="AC1524" s="153">
        <v>12000</v>
      </c>
      <c r="AD1524" s="154"/>
      <c r="AE1524" s="155"/>
      <c r="AF1524" s="150" t="s">
        <v>2240</v>
      </c>
      <c r="AG1524" s="150"/>
      <c r="AJ1524" s="156" t="str">
        <f t="shared" ref="AJ1524:AJ1525" si="452">CONCATENATE(U1524,AK1524,V1524)</f>
        <v>STHL1713</v>
      </c>
    </row>
    <row r="1525" spans="1:36" s="156" customFormat="1" ht="11.25" customHeight="1" thickBot="1" x14ac:dyDescent="0.25">
      <c r="A1525" s="1115">
        <v>1</v>
      </c>
      <c r="B1525" s="998"/>
      <c r="C1525" s="579" t="s">
        <v>50</v>
      </c>
      <c r="D1525" s="892" t="s">
        <v>2253</v>
      </c>
      <c r="E1525" s="580">
        <v>1</v>
      </c>
      <c r="F1525" s="582" t="s">
        <v>2251</v>
      </c>
      <c r="G1525" s="216">
        <v>14</v>
      </c>
      <c r="H1525" s="216"/>
      <c r="I1525" s="582"/>
      <c r="J1525" s="611"/>
      <c r="K1525" s="582"/>
      <c r="L1525" s="582" t="s">
        <v>2250</v>
      </c>
      <c r="M1525" s="581">
        <v>750</v>
      </c>
      <c r="N1525" s="579"/>
      <c r="O1525" s="584"/>
      <c r="P1525" s="584"/>
      <c r="Q1525" s="584"/>
      <c r="R1525" s="579"/>
      <c r="S1525" s="216"/>
      <c r="T1525" s="582" t="s">
        <v>2254</v>
      </c>
      <c r="U1525" s="579" t="s">
        <v>2080</v>
      </c>
      <c r="V1525" s="579" t="s">
        <v>2249</v>
      </c>
      <c r="W1525" s="579" t="s">
        <v>2255</v>
      </c>
      <c r="X1525" s="499" t="s">
        <v>2253</v>
      </c>
      <c r="Y1525" s="429">
        <v>41318</v>
      </c>
      <c r="Z1525" s="427">
        <f>Y1525+365</f>
        <v>41683</v>
      </c>
      <c r="AA1525" s="610">
        <v>43144</v>
      </c>
      <c r="AB1525" s="216"/>
      <c r="AC1525" s="585">
        <v>12000</v>
      </c>
      <c r="AD1525" s="586"/>
      <c r="AE1525" s="587"/>
      <c r="AF1525" s="216"/>
      <c r="AG1525" s="216"/>
      <c r="AJ1525" s="156" t="str">
        <f t="shared" si="452"/>
        <v>STHL1713</v>
      </c>
    </row>
    <row r="1526" spans="1:36" ht="11.25" customHeight="1" thickBot="1" x14ac:dyDescent="0.25">
      <c r="A1526" s="1129"/>
      <c r="B1526" s="995"/>
      <c r="C1526" s="320"/>
      <c r="D1526" s="905"/>
      <c r="E1526" s="369"/>
      <c r="F1526" s="265"/>
      <c r="G1526" s="327"/>
      <c r="H1526" s="327"/>
      <c r="I1526" s="265"/>
      <c r="J1526" s="360"/>
      <c r="K1526" s="265"/>
      <c r="L1526" s="265"/>
      <c r="M1526" s="326"/>
      <c r="N1526" s="320"/>
      <c r="O1526" s="201"/>
      <c r="P1526" s="201"/>
      <c r="Q1526" s="201"/>
      <c r="R1526" s="202"/>
      <c r="S1526" s="203"/>
      <c r="T1526" s="241"/>
      <c r="U1526" s="320"/>
      <c r="V1526" s="320"/>
      <c r="W1526" s="238"/>
      <c r="X1526" s="272"/>
      <c r="Y1526" s="420"/>
      <c r="Z1526" s="416" t="s">
        <v>38</v>
      </c>
      <c r="AA1526" s="379" t="s">
        <v>38</v>
      </c>
      <c r="AB1526" s="203"/>
      <c r="AC1526" s="362"/>
      <c r="AD1526" s="204"/>
      <c r="AE1526" s="252"/>
      <c r="AF1526" s="327"/>
      <c r="AG1526" s="246"/>
      <c r="AJ1526" s="255" t="str">
        <f t="shared" si="448"/>
        <v/>
      </c>
    </row>
    <row r="1527" spans="1:36" s="156" customFormat="1" ht="11.25" customHeight="1" thickBot="1" x14ac:dyDescent="0.25">
      <c r="A1527" s="1129">
        <v>1</v>
      </c>
      <c r="B1527" s="1113">
        <v>309689</v>
      </c>
      <c r="C1527" s="151"/>
      <c r="D1527" s="919" t="s">
        <v>2256</v>
      </c>
      <c r="E1527" s="171">
        <v>1</v>
      </c>
      <c r="F1527" s="172" t="s">
        <v>2257</v>
      </c>
      <c r="G1527" s="173">
        <v>2</v>
      </c>
      <c r="H1527" s="173"/>
      <c r="I1527" s="172"/>
      <c r="J1527" s="195"/>
      <c r="K1527" s="172"/>
      <c r="L1527" s="172" t="s">
        <v>2258</v>
      </c>
      <c r="M1527" s="171">
        <v>700</v>
      </c>
      <c r="N1527" s="174"/>
      <c r="O1527" s="175"/>
      <c r="P1527" s="175"/>
      <c r="Q1527" s="175"/>
      <c r="R1527" s="174"/>
      <c r="S1527" s="173"/>
      <c r="T1527" s="172" t="s">
        <v>326</v>
      </c>
      <c r="U1527" s="174" t="s">
        <v>2080</v>
      </c>
      <c r="V1527" s="174" t="s">
        <v>2256</v>
      </c>
      <c r="W1527" s="174"/>
      <c r="X1527" s="174"/>
      <c r="Y1527" s="415">
        <v>43971</v>
      </c>
      <c r="Z1527" s="416">
        <f t="shared" ref="Z1527:Z1528" si="453">Y1527+365</f>
        <v>44336</v>
      </c>
      <c r="AA1527" s="379">
        <v>44255</v>
      </c>
      <c r="AB1527" s="173"/>
      <c r="AC1527" s="196">
        <v>3650</v>
      </c>
      <c r="AD1527" s="176"/>
      <c r="AE1527" s="177"/>
      <c r="AF1527" s="173" t="s">
        <v>2259</v>
      </c>
      <c r="AG1527" s="173"/>
      <c r="AJ1527" s="255" t="str">
        <f t="shared" si="448"/>
        <v>STHL1516</v>
      </c>
    </row>
    <row r="1528" spans="1:36" s="156" customFormat="1" ht="11.25" customHeight="1" thickBot="1" x14ac:dyDescent="0.25">
      <c r="A1528" s="1129">
        <v>1</v>
      </c>
      <c r="B1528" s="1113">
        <v>309689</v>
      </c>
      <c r="C1528" s="210" t="s">
        <v>50</v>
      </c>
      <c r="D1528" s="892" t="s">
        <v>2256</v>
      </c>
      <c r="E1528" s="205">
        <v>1</v>
      </c>
      <c r="F1528" s="206" t="s">
        <v>2257</v>
      </c>
      <c r="G1528" s="207">
        <v>2</v>
      </c>
      <c r="H1528" s="207"/>
      <c r="I1528" s="206"/>
      <c r="J1528" s="208"/>
      <c r="K1528" s="206"/>
      <c r="L1528" s="206" t="s">
        <v>2258</v>
      </c>
      <c r="M1528" s="209">
        <v>700</v>
      </c>
      <c r="N1528" s="210"/>
      <c r="O1528" s="211"/>
      <c r="P1528" s="211"/>
      <c r="Q1528" s="211"/>
      <c r="R1528" s="210"/>
      <c r="S1528" s="207"/>
      <c r="T1528" s="206" t="s">
        <v>326</v>
      </c>
      <c r="U1528" s="210" t="s">
        <v>2080</v>
      </c>
      <c r="V1528" s="210" t="s">
        <v>2256</v>
      </c>
      <c r="W1528" s="210" t="s">
        <v>2260</v>
      </c>
      <c r="X1528" s="212" t="s">
        <v>2256</v>
      </c>
      <c r="Y1528" s="415">
        <v>43971</v>
      </c>
      <c r="Z1528" s="416">
        <f t="shared" si="453"/>
        <v>44336</v>
      </c>
      <c r="AA1528" s="379">
        <v>44255</v>
      </c>
      <c r="AB1528" s="207"/>
      <c r="AC1528" s="213">
        <v>3650</v>
      </c>
      <c r="AD1528" s="214"/>
      <c r="AE1528" s="215"/>
      <c r="AF1528" s="207"/>
      <c r="AG1528" s="216"/>
      <c r="AJ1528" s="255" t="str">
        <f t="shared" si="448"/>
        <v>STHL1516</v>
      </c>
    </row>
    <row r="1529" spans="1:36" ht="11.25" customHeight="1" thickBot="1" x14ac:dyDescent="0.25">
      <c r="A1529" s="1129"/>
      <c r="B1529" s="995"/>
      <c r="C1529" s="320"/>
      <c r="D1529" s="905"/>
      <c r="E1529" s="369"/>
      <c r="F1529" s="265"/>
      <c r="G1529" s="327"/>
      <c r="H1529" s="327"/>
      <c r="I1529" s="265"/>
      <c r="J1529" s="360"/>
      <c r="K1529" s="265"/>
      <c r="L1529" s="265"/>
      <c r="M1529" s="326"/>
      <c r="N1529" s="320"/>
      <c r="O1529" s="201"/>
      <c r="P1529" s="201"/>
      <c r="Q1529" s="201"/>
      <c r="R1529" s="202"/>
      <c r="S1529" s="203"/>
      <c r="T1529" s="241"/>
      <c r="U1529" s="320"/>
      <c r="V1529" s="320"/>
      <c r="W1529" s="238"/>
      <c r="X1529" s="272"/>
      <c r="Y1529" s="420"/>
      <c r="Z1529" s="428" t="s">
        <v>38</v>
      </c>
      <c r="AA1529" s="379" t="s">
        <v>38</v>
      </c>
      <c r="AB1529" s="203"/>
      <c r="AC1529" s="362"/>
      <c r="AD1529" s="204"/>
      <c r="AE1529" s="252"/>
      <c r="AF1529" s="327"/>
      <c r="AG1529" s="246"/>
      <c r="AJ1529" s="255" t="str">
        <f t="shared" si="448"/>
        <v/>
      </c>
    </row>
    <row r="1530" spans="1:36" s="156" customFormat="1" ht="11.25" customHeight="1" thickBot="1" x14ac:dyDescent="0.25">
      <c r="A1530" s="1115">
        <v>1</v>
      </c>
      <c r="B1530" s="1044">
        <v>304150</v>
      </c>
      <c r="C1530" s="151"/>
      <c r="D1530" s="919" t="s">
        <v>2261</v>
      </c>
      <c r="E1530" s="171">
        <v>1</v>
      </c>
      <c r="F1530" s="172" t="s">
        <v>2096</v>
      </c>
      <c r="G1530" s="173">
        <v>12.5</v>
      </c>
      <c r="H1530" s="173"/>
      <c r="I1530" s="172"/>
      <c r="J1530" s="195"/>
      <c r="K1530" s="172"/>
      <c r="L1530" s="172" t="s">
        <v>2173</v>
      </c>
      <c r="M1530" s="171">
        <v>700</v>
      </c>
      <c r="N1530" s="174"/>
      <c r="O1530" s="175"/>
      <c r="P1530" s="175"/>
      <c r="Q1530" s="175"/>
      <c r="R1530" s="174"/>
      <c r="S1530" s="173"/>
      <c r="T1530" s="296" t="s">
        <v>61</v>
      </c>
      <c r="U1530" s="174" t="s">
        <v>2080</v>
      </c>
      <c r="V1530" s="174" t="s">
        <v>2261</v>
      </c>
      <c r="W1530" s="174"/>
      <c r="X1530" s="174"/>
      <c r="Y1530" s="415">
        <v>43731</v>
      </c>
      <c r="Z1530" s="428">
        <f>Y1530+365</f>
        <v>44096</v>
      </c>
      <c r="AA1530" s="379">
        <v>43810</v>
      </c>
      <c r="AB1530" s="173"/>
      <c r="AC1530" s="196">
        <v>3650</v>
      </c>
      <c r="AD1530" s="176"/>
      <c r="AE1530" s="177"/>
      <c r="AF1530" s="207" t="s">
        <v>2262</v>
      </c>
      <c r="AG1530" s="150"/>
      <c r="AJ1530" s="255" t="str">
        <f t="shared" si="448"/>
        <v>STHL1487</v>
      </c>
    </row>
    <row r="1531" spans="1:36" s="156" customFormat="1" ht="11.25" customHeight="1" thickBot="1" x14ac:dyDescent="0.25">
      <c r="A1531" s="1115">
        <v>1</v>
      </c>
      <c r="B1531" s="1044">
        <v>304150</v>
      </c>
      <c r="C1531" s="210" t="s">
        <v>50</v>
      </c>
      <c r="D1531" s="892" t="s">
        <v>2261</v>
      </c>
      <c r="E1531" s="205">
        <v>1</v>
      </c>
      <c r="F1531" s="206" t="s">
        <v>2263</v>
      </c>
      <c r="G1531" s="207">
        <v>12.5</v>
      </c>
      <c r="H1531" s="207"/>
      <c r="I1531" s="206"/>
      <c r="J1531" s="208"/>
      <c r="K1531" s="206"/>
      <c r="L1531" s="206" t="s">
        <v>2173</v>
      </c>
      <c r="M1531" s="209">
        <v>700</v>
      </c>
      <c r="N1531" s="210"/>
      <c r="O1531" s="211"/>
      <c r="P1531" s="211"/>
      <c r="Q1531" s="211"/>
      <c r="R1531" s="210"/>
      <c r="S1531" s="207"/>
      <c r="T1531" s="240" t="s">
        <v>61</v>
      </c>
      <c r="U1531" s="210" t="s">
        <v>2080</v>
      </c>
      <c r="V1531" s="210" t="s">
        <v>2261</v>
      </c>
      <c r="W1531" s="210" t="s">
        <v>2264</v>
      </c>
      <c r="X1531" s="212" t="s">
        <v>2261</v>
      </c>
      <c r="Y1531" s="415">
        <v>43731</v>
      </c>
      <c r="Z1531" s="428">
        <f>Y1531+365</f>
        <v>44096</v>
      </c>
      <c r="AA1531" s="379">
        <v>43810</v>
      </c>
      <c r="AB1531" s="207"/>
      <c r="AC1531" s="213">
        <v>3650</v>
      </c>
      <c r="AD1531" s="214"/>
      <c r="AE1531" s="215"/>
      <c r="AF1531" s="207" t="s">
        <v>2262</v>
      </c>
      <c r="AG1531" s="216"/>
      <c r="AJ1531" s="255" t="str">
        <f t="shared" si="448"/>
        <v>STHL1487</v>
      </c>
    </row>
    <row r="1532" spans="1:36" s="156" customFormat="1" ht="11.25" customHeight="1" thickBot="1" x14ac:dyDescent="0.25">
      <c r="A1532" s="1115"/>
      <c r="B1532" s="1044"/>
      <c r="C1532" s="174"/>
      <c r="D1532" s="945"/>
      <c r="E1532" s="503"/>
      <c r="F1532" s="172"/>
      <c r="G1532" s="173"/>
      <c r="H1532" s="173"/>
      <c r="I1532" s="172"/>
      <c r="J1532" s="195"/>
      <c r="K1532" s="172"/>
      <c r="L1532" s="172"/>
      <c r="M1532" s="171"/>
      <c r="N1532" s="174"/>
      <c r="O1532" s="175"/>
      <c r="P1532" s="175"/>
      <c r="Q1532" s="175"/>
      <c r="R1532" s="174"/>
      <c r="S1532" s="173"/>
      <c r="T1532" s="241"/>
      <c r="U1532" s="174"/>
      <c r="V1532" s="174"/>
      <c r="W1532" s="174"/>
      <c r="X1532" s="504"/>
      <c r="Y1532" s="415"/>
      <c r="Z1532" s="428"/>
      <c r="AA1532" s="379"/>
      <c r="AB1532" s="173"/>
      <c r="AC1532" s="196"/>
      <c r="AD1532" s="176"/>
      <c r="AE1532" s="177"/>
      <c r="AF1532" s="173"/>
      <c r="AG1532" s="150"/>
      <c r="AJ1532" s="255"/>
    </row>
    <row r="1533" spans="1:36" s="156" customFormat="1" ht="11.25" customHeight="1" thickBot="1" x14ac:dyDescent="0.25">
      <c r="A1533" s="1115">
        <v>1</v>
      </c>
      <c r="B1533" s="998"/>
      <c r="C1533" s="151"/>
      <c r="D1533" s="897" t="s">
        <v>654</v>
      </c>
      <c r="E1533" s="148">
        <v>1</v>
      </c>
      <c r="F1533" s="149" t="s">
        <v>2265</v>
      </c>
      <c r="G1533" s="150"/>
      <c r="H1533" s="150"/>
      <c r="I1533" s="149"/>
      <c r="J1533" s="199"/>
      <c r="K1533" s="149"/>
      <c r="L1533" s="151" t="s">
        <v>2266</v>
      </c>
      <c r="M1533" s="148">
        <v>400</v>
      </c>
      <c r="N1533" s="151" t="s">
        <v>38</v>
      </c>
      <c r="O1533" s="151" t="s">
        <v>38</v>
      </c>
      <c r="P1533" s="151" t="s">
        <v>38</v>
      </c>
      <c r="Q1533" s="151" t="s">
        <v>38</v>
      </c>
      <c r="R1533" s="151" t="s">
        <v>38</v>
      </c>
      <c r="S1533" s="150"/>
      <c r="T1533" s="149"/>
      <c r="U1533" s="151" t="s">
        <v>44</v>
      </c>
      <c r="V1533" s="1236">
        <v>2751</v>
      </c>
      <c r="W1533" s="151" t="s">
        <v>353</v>
      </c>
      <c r="X1533" s="151"/>
      <c r="Y1533" s="429" t="s">
        <v>47</v>
      </c>
      <c r="Z1533" s="427" t="e">
        <f t="shared" ref="Z1533:Z1534" si="454">Y1533+365</f>
        <v>#VALUE!</v>
      </c>
      <c r="AA1533" s="610" t="s">
        <v>38</v>
      </c>
      <c r="AB1533" s="150"/>
      <c r="AC1533" s="153" t="s">
        <v>2267</v>
      </c>
      <c r="AD1533" s="154"/>
      <c r="AE1533" s="988" t="s">
        <v>38</v>
      </c>
      <c r="AF1533" s="150" t="s">
        <v>38</v>
      </c>
      <c r="AG1533" s="150"/>
      <c r="AJ1533" s="156" t="str">
        <f>CONCATENATE(U1533,AK1533,W1533)</f>
        <v>HLOrsted</v>
      </c>
    </row>
    <row r="1534" spans="1:36" s="156" customFormat="1" ht="11.25" customHeight="1" thickBot="1" x14ac:dyDescent="0.25">
      <c r="A1534" s="1115">
        <v>1</v>
      </c>
      <c r="B1534" s="998"/>
      <c r="C1534" s="579" t="s">
        <v>50</v>
      </c>
      <c r="D1534" s="892" t="s">
        <v>654</v>
      </c>
      <c r="E1534" s="580">
        <v>1</v>
      </c>
      <c r="F1534" s="985" t="s">
        <v>2265</v>
      </c>
      <c r="G1534" s="216"/>
      <c r="H1534" s="216"/>
      <c r="I1534" s="582"/>
      <c r="J1534" s="611"/>
      <c r="K1534" s="582"/>
      <c r="L1534" s="987" t="s">
        <v>2266</v>
      </c>
      <c r="M1534" s="581">
        <v>400</v>
      </c>
      <c r="N1534" s="579" t="s">
        <v>38</v>
      </c>
      <c r="O1534" s="579" t="s">
        <v>38</v>
      </c>
      <c r="P1534" s="579" t="s">
        <v>38</v>
      </c>
      <c r="Q1534" s="579" t="s">
        <v>38</v>
      </c>
      <c r="R1534" s="579"/>
      <c r="S1534" s="216"/>
      <c r="T1534" s="582"/>
      <c r="U1534" s="579" t="s">
        <v>44</v>
      </c>
      <c r="V1534" s="1237">
        <v>2751</v>
      </c>
      <c r="W1534" s="987" t="s">
        <v>46</v>
      </c>
      <c r="X1534" s="499" t="s">
        <v>586</v>
      </c>
      <c r="Y1534" s="429" t="s">
        <v>47</v>
      </c>
      <c r="Z1534" s="427" t="e">
        <f t="shared" si="454"/>
        <v>#VALUE!</v>
      </c>
      <c r="AA1534" s="610" t="s">
        <v>38</v>
      </c>
      <c r="AB1534" s="216"/>
      <c r="AC1534" s="1235" t="s">
        <v>2268</v>
      </c>
      <c r="AD1534" s="1234"/>
      <c r="AE1534" s="1041" t="s">
        <v>38</v>
      </c>
      <c r="AF1534" s="216" t="s">
        <v>38</v>
      </c>
      <c r="AG1534" s="216"/>
      <c r="AJ1534" s="156" t="str">
        <f>CONCATENATE(U1534,AK1534,W1534)</f>
        <v xml:space="preserve">HLOrsted </v>
      </c>
    </row>
    <row r="1535" spans="1:36" s="156" customFormat="1" ht="11.25" customHeight="1" thickBot="1" x14ac:dyDescent="0.25">
      <c r="A1535" s="1115"/>
      <c r="B1535" s="1044"/>
      <c r="C1535" s="174"/>
      <c r="D1535" s="945"/>
      <c r="E1535" s="503"/>
      <c r="F1535" s="172"/>
      <c r="G1535" s="173"/>
      <c r="H1535" s="173"/>
      <c r="I1535" s="172"/>
      <c r="J1535" s="195"/>
      <c r="K1535" s="172"/>
      <c r="L1535" s="172"/>
      <c r="M1535" s="171"/>
      <c r="N1535" s="174"/>
      <c r="O1535" s="175"/>
      <c r="P1535" s="175"/>
      <c r="Q1535" s="175"/>
      <c r="R1535" s="174"/>
      <c r="S1535" s="173"/>
      <c r="T1535" s="241"/>
      <c r="U1535" s="174"/>
      <c r="V1535" s="174"/>
      <c r="W1535" s="174"/>
      <c r="X1535" s="504"/>
      <c r="Y1535" s="415"/>
      <c r="Z1535" s="428"/>
      <c r="AA1535" s="379"/>
      <c r="AB1535" s="173"/>
      <c r="AC1535" s="196"/>
      <c r="AD1535" s="176"/>
      <c r="AE1535" s="177"/>
      <c r="AF1535" s="173"/>
      <c r="AG1535" s="150"/>
      <c r="AJ1535" s="255"/>
    </row>
    <row r="1536" spans="1:36" s="156" customFormat="1" ht="11.25" customHeight="1" thickBot="1" x14ac:dyDescent="0.25">
      <c r="A1536" s="1115"/>
      <c r="B1536" s="1044"/>
      <c r="C1536" s="174"/>
      <c r="D1536" s="945"/>
      <c r="E1536" s="503"/>
      <c r="F1536" s="172"/>
      <c r="G1536" s="173"/>
      <c r="H1536" s="173"/>
      <c r="I1536" s="172"/>
      <c r="J1536" s="195"/>
      <c r="K1536" s="172"/>
      <c r="L1536" s="172"/>
      <c r="M1536" s="171"/>
      <c r="N1536" s="174"/>
      <c r="O1536" s="175"/>
      <c r="P1536" s="175"/>
      <c r="Q1536" s="175"/>
      <c r="R1536" s="174"/>
      <c r="S1536" s="173"/>
      <c r="T1536" s="241"/>
      <c r="U1536" s="174"/>
      <c r="V1536" s="174"/>
      <c r="W1536" s="174"/>
      <c r="X1536" s="504"/>
      <c r="Y1536" s="415"/>
      <c r="Z1536" s="428"/>
      <c r="AA1536" s="379"/>
      <c r="AB1536" s="173"/>
      <c r="AC1536" s="196"/>
      <c r="AD1536" s="176"/>
      <c r="AE1536" s="177"/>
      <c r="AF1536" s="173"/>
      <c r="AG1536" s="150"/>
      <c r="AJ1536" s="255"/>
    </row>
    <row r="1537" spans="1:36" s="156" customFormat="1" ht="11.25" customHeight="1" thickBot="1" x14ac:dyDescent="0.25">
      <c r="A1537" s="1115"/>
      <c r="B1537" s="1044"/>
      <c r="C1537" s="174"/>
      <c r="D1537" s="897" t="s">
        <v>2269</v>
      </c>
      <c r="E1537" s="503">
        <v>1</v>
      </c>
      <c r="F1537" s="985" t="s">
        <v>2130</v>
      </c>
      <c r="G1537" s="173"/>
      <c r="H1537" s="173"/>
      <c r="I1537" s="172"/>
      <c r="J1537" s="195"/>
      <c r="K1537" s="172"/>
      <c r="L1537" s="149" t="s">
        <v>2270</v>
      </c>
      <c r="M1537" s="148">
        <v>700</v>
      </c>
      <c r="N1537" s="174"/>
      <c r="O1537" s="175"/>
      <c r="P1537" s="175"/>
      <c r="Q1537" s="175"/>
      <c r="R1537" s="174"/>
      <c r="S1537" s="173"/>
      <c r="T1537" s="1236" t="s">
        <v>74</v>
      </c>
      <c r="U1537" s="151" t="s">
        <v>44</v>
      </c>
      <c r="V1537" s="1236">
        <v>2773</v>
      </c>
      <c r="W1537" s="151" t="s">
        <v>353</v>
      </c>
      <c r="X1537" s="504"/>
      <c r="Y1537" s="429" t="s">
        <v>47</v>
      </c>
      <c r="Z1537" s="427" t="e">
        <f t="shared" ref="Z1537:Z1540" si="455">Y1537+365</f>
        <v>#VALUE!</v>
      </c>
      <c r="AA1537" s="379"/>
      <c r="AB1537" s="173"/>
      <c r="AC1537" s="196"/>
      <c r="AD1537" s="176"/>
      <c r="AE1537" s="177"/>
      <c r="AF1537" s="173"/>
      <c r="AG1537" s="150"/>
      <c r="AJ1537" s="255"/>
    </row>
    <row r="1538" spans="1:36" s="156" customFormat="1" ht="11.25" customHeight="1" thickBot="1" x14ac:dyDescent="0.25">
      <c r="A1538" s="1115"/>
      <c r="B1538" s="1044"/>
      <c r="C1538" s="174"/>
      <c r="D1538" s="897" t="s">
        <v>2269</v>
      </c>
      <c r="E1538" s="503">
        <v>1</v>
      </c>
      <c r="F1538" s="985" t="s">
        <v>2130</v>
      </c>
      <c r="G1538" s="173"/>
      <c r="H1538" s="173"/>
      <c r="I1538" s="172"/>
      <c r="J1538" s="195"/>
      <c r="K1538" s="172"/>
      <c r="L1538" s="149" t="s">
        <v>2270</v>
      </c>
      <c r="M1538" s="148">
        <v>700</v>
      </c>
      <c r="N1538" s="174"/>
      <c r="O1538" s="175"/>
      <c r="P1538" s="175"/>
      <c r="Q1538" s="175"/>
      <c r="R1538" s="174"/>
      <c r="S1538" s="173"/>
      <c r="T1538" s="1236" t="s">
        <v>74</v>
      </c>
      <c r="U1538" s="151" t="s">
        <v>44</v>
      </c>
      <c r="V1538" s="1236">
        <v>2774</v>
      </c>
      <c r="W1538" s="151" t="s">
        <v>353</v>
      </c>
      <c r="X1538" s="504"/>
      <c r="Y1538" s="429" t="s">
        <v>47</v>
      </c>
      <c r="Z1538" s="427" t="e">
        <f t="shared" si="455"/>
        <v>#VALUE!</v>
      </c>
      <c r="AA1538" s="379"/>
      <c r="AB1538" s="173"/>
      <c r="AC1538" s="196"/>
      <c r="AD1538" s="176"/>
      <c r="AE1538" s="177"/>
      <c r="AF1538" s="173"/>
      <c r="AG1538" s="150"/>
      <c r="AJ1538" s="255"/>
    </row>
    <row r="1539" spans="1:36" s="156" customFormat="1" ht="11.25" customHeight="1" thickBot="1" x14ac:dyDescent="0.25">
      <c r="A1539" s="1115">
        <v>1</v>
      </c>
      <c r="B1539" s="998"/>
      <c r="C1539" s="151"/>
      <c r="D1539" s="897" t="s">
        <v>2269</v>
      </c>
      <c r="E1539" s="148">
        <v>1</v>
      </c>
      <c r="F1539" s="149" t="s">
        <v>2271</v>
      </c>
      <c r="G1539" s="150"/>
      <c r="H1539" s="150"/>
      <c r="I1539" s="149"/>
      <c r="J1539" s="199"/>
      <c r="K1539" s="149"/>
      <c r="L1539" s="149" t="s">
        <v>2271</v>
      </c>
      <c r="M1539" s="148">
        <v>700</v>
      </c>
      <c r="N1539" s="151" t="s">
        <v>38</v>
      </c>
      <c r="O1539" s="151" t="s">
        <v>38</v>
      </c>
      <c r="P1539" s="151" t="s">
        <v>38</v>
      </c>
      <c r="Q1539" s="151" t="s">
        <v>38</v>
      </c>
      <c r="R1539" s="151" t="s">
        <v>38</v>
      </c>
      <c r="S1539" s="150"/>
      <c r="T1539" s="1248" t="s">
        <v>74</v>
      </c>
      <c r="U1539" s="151" t="s">
        <v>44</v>
      </c>
      <c r="V1539" s="1236">
        <v>2775</v>
      </c>
      <c r="W1539" s="151" t="s">
        <v>353</v>
      </c>
      <c r="X1539" s="151"/>
      <c r="Y1539" s="429" t="s">
        <v>47</v>
      </c>
      <c r="Z1539" s="427" t="e">
        <f t="shared" si="455"/>
        <v>#VALUE!</v>
      </c>
      <c r="AA1539" s="610" t="s">
        <v>38</v>
      </c>
      <c r="AB1539" s="150"/>
      <c r="AC1539" s="153"/>
      <c r="AD1539" s="154"/>
      <c r="AE1539" s="988" t="s">
        <v>38</v>
      </c>
      <c r="AF1539" s="150" t="s">
        <v>38</v>
      </c>
      <c r="AG1539" s="150"/>
      <c r="AJ1539" s="156" t="str">
        <f>CONCATENATE(U1539,AK1539,W1539)</f>
        <v>HLOrsted</v>
      </c>
    </row>
    <row r="1540" spans="1:36" s="156" customFormat="1" ht="11.25" customHeight="1" thickBot="1" x14ac:dyDescent="0.25">
      <c r="A1540" s="1115">
        <v>1</v>
      </c>
      <c r="B1540" s="998"/>
      <c r="C1540" s="579" t="s">
        <v>50</v>
      </c>
      <c r="D1540" s="892" t="s">
        <v>2269</v>
      </c>
      <c r="E1540" s="580">
        <v>1</v>
      </c>
      <c r="F1540" s="985" t="s">
        <v>2272</v>
      </c>
      <c r="G1540" s="216"/>
      <c r="H1540" s="216"/>
      <c r="I1540" s="582"/>
      <c r="J1540" s="611"/>
      <c r="K1540" s="582"/>
      <c r="L1540" s="985" t="s">
        <v>2271</v>
      </c>
      <c r="M1540" s="581">
        <v>700</v>
      </c>
      <c r="N1540" s="579" t="s">
        <v>38</v>
      </c>
      <c r="O1540" s="579" t="s">
        <v>38</v>
      </c>
      <c r="P1540" s="579" t="s">
        <v>38</v>
      </c>
      <c r="Q1540" s="579" t="s">
        <v>38</v>
      </c>
      <c r="R1540" s="579"/>
      <c r="S1540" s="216"/>
      <c r="T1540" s="1237" t="s">
        <v>74</v>
      </c>
      <c r="U1540" s="579" t="s">
        <v>44</v>
      </c>
      <c r="V1540" s="1237" t="s">
        <v>2273</v>
      </c>
      <c r="W1540" s="987" t="s">
        <v>46</v>
      </c>
      <c r="X1540" s="499" t="s">
        <v>2269</v>
      </c>
      <c r="Y1540" s="429" t="s">
        <v>47</v>
      </c>
      <c r="Z1540" s="427" t="e">
        <f t="shared" si="455"/>
        <v>#VALUE!</v>
      </c>
      <c r="AA1540" s="610" t="s">
        <v>38</v>
      </c>
      <c r="AB1540" s="216"/>
      <c r="AC1540" s="1235"/>
      <c r="AD1540" s="1234"/>
      <c r="AE1540" s="1041" t="s">
        <v>38</v>
      </c>
      <c r="AF1540" s="216" t="s">
        <v>38</v>
      </c>
      <c r="AG1540" s="216"/>
      <c r="AJ1540" s="156" t="str">
        <f>CONCATENATE(U1540,AK1540,W1540)</f>
        <v xml:space="preserve">HLOrsted </v>
      </c>
    </row>
    <row r="1541" spans="1:36" s="156" customFormat="1" ht="11.25" customHeight="1" thickBot="1" x14ac:dyDescent="0.25">
      <c r="A1541" s="1115"/>
      <c r="B1541" s="998"/>
      <c r="C1541" s="151"/>
      <c r="D1541" s="945"/>
      <c r="E1541" s="198"/>
      <c r="F1541" s="149"/>
      <c r="G1541" s="150"/>
      <c r="H1541" s="150"/>
      <c r="I1541" s="149"/>
      <c r="J1541" s="199"/>
      <c r="K1541" s="149"/>
      <c r="L1541" s="149"/>
      <c r="M1541" s="148"/>
      <c r="N1541" s="151"/>
      <c r="O1541" s="151"/>
      <c r="P1541" s="151"/>
      <c r="Q1541" s="151"/>
      <c r="R1541" s="151"/>
      <c r="S1541" s="150"/>
      <c r="T1541" s="1236"/>
      <c r="U1541" s="151"/>
      <c r="V1541" s="1236"/>
      <c r="W1541" s="151"/>
      <c r="X1541" s="508"/>
      <c r="Y1541" s="429"/>
      <c r="Z1541" s="427"/>
      <c r="AA1541" s="610"/>
      <c r="AB1541" s="150"/>
      <c r="AC1541" s="153"/>
      <c r="AD1541" s="154"/>
      <c r="AE1541" s="988"/>
      <c r="AF1541" s="150"/>
      <c r="AG1541" s="150"/>
    </row>
    <row r="1542" spans="1:36" s="156" customFormat="1" ht="11.25" customHeight="1" thickBot="1" x14ac:dyDescent="0.25">
      <c r="A1542" s="1115">
        <v>1</v>
      </c>
      <c r="B1542" s="998"/>
      <c r="C1542" s="151"/>
      <c r="D1542" s="897" t="s">
        <v>2274</v>
      </c>
      <c r="E1542" s="148">
        <v>1</v>
      </c>
      <c r="F1542" s="985" t="s">
        <v>2130</v>
      </c>
      <c r="G1542" s="150"/>
      <c r="H1542" s="150"/>
      <c r="I1542" s="149"/>
      <c r="J1542" s="199"/>
      <c r="K1542" s="149"/>
      <c r="L1542" s="985" t="s">
        <v>2270</v>
      </c>
      <c r="M1542" s="148">
        <v>600</v>
      </c>
      <c r="N1542" s="151" t="s">
        <v>38</v>
      </c>
      <c r="O1542" s="151" t="s">
        <v>38</v>
      </c>
      <c r="P1542" s="151" t="s">
        <v>38</v>
      </c>
      <c r="Q1542" s="151" t="s">
        <v>38</v>
      </c>
      <c r="R1542" s="151" t="s">
        <v>38</v>
      </c>
      <c r="S1542" s="150"/>
      <c r="T1542" s="149"/>
      <c r="U1542" s="151" t="s">
        <v>44</v>
      </c>
      <c r="V1542" s="1236">
        <v>2776</v>
      </c>
      <c r="W1542" s="151" t="s">
        <v>353</v>
      </c>
      <c r="X1542" s="151"/>
      <c r="Y1542" s="429" t="s">
        <v>47</v>
      </c>
      <c r="Z1542" s="427" t="e">
        <f t="shared" ref="Z1542:Z1543" si="456">Y1542+365</f>
        <v>#VALUE!</v>
      </c>
      <c r="AA1542" s="610" t="s">
        <v>38</v>
      </c>
      <c r="AB1542" s="150"/>
      <c r="AC1542" s="153"/>
      <c r="AD1542" s="154"/>
      <c r="AE1542" s="988" t="s">
        <v>38</v>
      </c>
      <c r="AF1542" s="150" t="s">
        <v>38</v>
      </c>
      <c r="AG1542" s="150"/>
      <c r="AJ1542" s="156" t="str">
        <f>CONCATENATE(U1542,AK1542,W1542)</f>
        <v>HLOrsted</v>
      </c>
    </row>
    <row r="1543" spans="1:36" s="156" customFormat="1" ht="11.25" customHeight="1" thickBot="1" x14ac:dyDescent="0.25">
      <c r="A1543" s="1115">
        <v>1</v>
      </c>
      <c r="B1543" s="998"/>
      <c r="C1543" s="579" t="s">
        <v>50</v>
      </c>
      <c r="D1543" s="892" t="s">
        <v>2274</v>
      </c>
      <c r="E1543" s="580">
        <v>1</v>
      </c>
      <c r="F1543" s="985" t="s">
        <v>2130</v>
      </c>
      <c r="G1543" s="216"/>
      <c r="H1543" s="216"/>
      <c r="I1543" s="582"/>
      <c r="J1543" s="611"/>
      <c r="K1543" s="582"/>
      <c r="L1543" s="985" t="s">
        <v>2270</v>
      </c>
      <c r="M1543" s="581">
        <v>600</v>
      </c>
      <c r="N1543" s="579" t="s">
        <v>38</v>
      </c>
      <c r="O1543" s="579" t="s">
        <v>38</v>
      </c>
      <c r="P1543" s="579" t="s">
        <v>38</v>
      </c>
      <c r="Q1543" s="579" t="s">
        <v>38</v>
      </c>
      <c r="R1543" s="579"/>
      <c r="S1543" s="216"/>
      <c r="T1543" s="582"/>
      <c r="U1543" s="579" t="s">
        <v>44</v>
      </c>
      <c r="V1543" s="1237">
        <v>2776</v>
      </c>
      <c r="W1543" s="987" t="s">
        <v>46</v>
      </c>
      <c r="X1543" s="499" t="s">
        <v>2274</v>
      </c>
      <c r="Y1543" s="429" t="s">
        <v>47</v>
      </c>
      <c r="Z1543" s="427" t="e">
        <f t="shared" si="456"/>
        <v>#VALUE!</v>
      </c>
      <c r="AA1543" s="610" t="s">
        <v>38</v>
      </c>
      <c r="AB1543" s="216"/>
      <c r="AC1543" s="1235"/>
      <c r="AD1543" s="1234"/>
      <c r="AE1543" s="1041" t="s">
        <v>38</v>
      </c>
      <c r="AF1543" s="216" t="s">
        <v>38</v>
      </c>
      <c r="AG1543" s="216"/>
      <c r="AJ1543" s="156" t="str">
        <f>CONCATENATE(U1543,AK1543,W1543)</f>
        <v xml:space="preserve">HLOrsted </v>
      </c>
    </row>
    <row r="1544" spans="1:36" s="156" customFormat="1" ht="11.25" customHeight="1" thickBot="1" x14ac:dyDescent="0.25">
      <c r="A1544" s="1115"/>
      <c r="B1544" s="998"/>
      <c r="C1544" s="151"/>
      <c r="D1544" s="945"/>
      <c r="E1544" s="198"/>
      <c r="F1544" s="149"/>
      <c r="G1544" s="150"/>
      <c r="H1544" s="150"/>
      <c r="I1544" s="149"/>
      <c r="J1544" s="199"/>
      <c r="K1544" s="149"/>
      <c r="L1544" s="149"/>
      <c r="M1544" s="148"/>
      <c r="N1544" s="151"/>
      <c r="O1544" s="151"/>
      <c r="P1544" s="151"/>
      <c r="Q1544" s="151"/>
      <c r="R1544" s="151"/>
      <c r="S1544" s="150"/>
      <c r="T1544" s="1236"/>
      <c r="U1544" s="151"/>
      <c r="V1544" s="1236"/>
      <c r="W1544" s="151"/>
      <c r="X1544" s="508"/>
      <c r="Y1544" s="429"/>
      <c r="Z1544" s="427"/>
      <c r="AA1544" s="610"/>
      <c r="AB1544" s="150"/>
      <c r="AC1544" s="153"/>
      <c r="AD1544" s="154"/>
      <c r="AE1544" s="988"/>
      <c r="AF1544" s="150"/>
      <c r="AG1544" s="150"/>
    </row>
    <row r="1545" spans="1:36" s="156" customFormat="1" ht="11.25" customHeight="1" thickBot="1" x14ac:dyDescent="0.25">
      <c r="A1545" s="1115">
        <v>1</v>
      </c>
      <c r="B1545" s="998"/>
      <c r="C1545" s="151"/>
      <c r="D1545" s="897" t="s">
        <v>2275</v>
      </c>
      <c r="E1545" s="148">
        <v>1</v>
      </c>
      <c r="F1545" s="149" t="s">
        <v>2272</v>
      </c>
      <c r="G1545" s="150"/>
      <c r="H1545" s="150"/>
      <c r="I1545" s="149"/>
      <c r="J1545" s="199"/>
      <c r="K1545" s="149"/>
      <c r="L1545" s="151" t="s">
        <v>2276</v>
      </c>
      <c r="M1545" s="148">
        <v>600</v>
      </c>
      <c r="N1545" s="151" t="s">
        <v>38</v>
      </c>
      <c r="O1545" s="151" t="s">
        <v>38</v>
      </c>
      <c r="P1545" s="151" t="s">
        <v>38</v>
      </c>
      <c r="Q1545" s="151" t="s">
        <v>38</v>
      </c>
      <c r="R1545" s="151" t="s">
        <v>38</v>
      </c>
      <c r="S1545" s="150"/>
      <c r="T1545" s="149"/>
      <c r="U1545" s="151" t="s">
        <v>44</v>
      </c>
      <c r="V1545" s="1236">
        <v>2750</v>
      </c>
      <c r="W1545" s="151" t="s">
        <v>353</v>
      </c>
      <c r="X1545" s="151"/>
      <c r="Y1545" s="429" t="s">
        <v>47</v>
      </c>
      <c r="Z1545" s="427" t="e">
        <f t="shared" ref="Z1545:Z1546" si="457">Y1545+365</f>
        <v>#VALUE!</v>
      </c>
      <c r="AA1545" s="610" t="s">
        <v>38</v>
      </c>
      <c r="AB1545" s="150"/>
      <c r="AC1545" s="153" t="s">
        <v>2277</v>
      </c>
      <c r="AD1545" s="154"/>
      <c r="AE1545" s="988" t="s">
        <v>38</v>
      </c>
      <c r="AF1545" s="150" t="s">
        <v>38</v>
      </c>
      <c r="AG1545" s="150"/>
      <c r="AJ1545" s="156" t="str">
        <f>CONCATENATE(U1545,AK1545,W1545)</f>
        <v>HLOrsted</v>
      </c>
    </row>
    <row r="1546" spans="1:36" s="156" customFormat="1" ht="11.25" customHeight="1" thickBot="1" x14ac:dyDescent="0.25">
      <c r="A1546" s="1115">
        <v>1</v>
      </c>
      <c r="B1546" s="998"/>
      <c r="C1546" s="579" t="s">
        <v>50</v>
      </c>
      <c r="D1546" s="892" t="s">
        <v>2275</v>
      </c>
      <c r="E1546" s="580">
        <v>1</v>
      </c>
      <c r="F1546" s="985" t="s">
        <v>2272</v>
      </c>
      <c r="G1546" s="216"/>
      <c r="H1546" s="216"/>
      <c r="I1546" s="582"/>
      <c r="J1546" s="611"/>
      <c r="K1546" s="582"/>
      <c r="L1546" s="987" t="s">
        <v>2276</v>
      </c>
      <c r="M1546" s="581">
        <v>600</v>
      </c>
      <c r="N1546" s="579" t="s">
        <v>38</v>
      </c>
      <c r="O1546" s="579" t="s">
        <v>38</v>
      </c>
      <c r="P1546" s="579" t="s">
        <v>38</v>
      </c>
      <c r="Q1546" s="579" t="s">
        <v>38</v>
      </c>
      <c r="R1546" s="579"/>
      <c r="S1546" s="216"/>
      <c r="T1546" s="582"/>
      <c r="U1546" s="579" t="s">
        <v>44</v>
      </c>
      <c r="V1546" s="1237">
        <v>2750</v>
      </c>
      <c r="W1546" s="987" t="s">
        <v>46</v>
      </c>
      <c r="X1546" s="499" t="s">
        <v>654</v>
      </c>
      <c r="Y1546" s="429" t="s">
        <v>47</v>
      </c>
      <c r="Z1546" s="427" t="e">
        <f t="shared" si="457"/>
        <v>#VALUE!</v>
      </c>
      <c r="AA1546" s="610" t="s">
        <v>38</v>
      </c>
      <c r="AB1546" s="216"/>
      <c r="AC1546" s="1235" t="s">
        <v>2277</v>
      </c>
      <c r="AD1546" s="1234"/>
      <c r="AE1546" s="1041" t="s">
        <v>38</v>
      </c>
      <c r="AF1546" s="216" t="s">
        <v>38</v>
      </c>
      <c r="AG1546" s="216"/>
      <c r="AJ1546" s="156" t="str">
        <f>CONCATENATE(U1546,AK1546,W1546)</f>
        <v xml:space="preserve">HLOrsted </v>
      </c>
    </row>
    <row r="1547" spans="1:36" s="156" customFormat="1" ht="11.25" customHeight="1" thickBot="1" x14ac:dyDescent="0.25">
      <c r="A1547" s="1115"/>
      <c r="B1547" s="1044"/>
      <c r="C1547" s="174"/>
      <c r="D1547" s="945"/>
      <c r="E1547" s="503"/>
      <c r="F1547" s="172"/>
      <c r="G1547" s="173"/>
      <c r="H1547" s="173"/>
      <c r="I1547" s="172"/>
      <c r="J1547" s="195"/>
      <c r="K1547" s="172"/>
      <c r="L1547" s="172"/>
      <c r="M1547" s="171"/>
      <c r="N1547" s="174"/>
      <c r="O1547" s="175"/>
      <c r="P1547" s="175"/>
      <c r="Q1547" s="175"/>
      <c r="R1547" s="174"/>
      <c r="S1547" s="173"/>
      <c r="T1547" s="241"/>
      <c r="U1547" s="174"/>
      <c r="V1547" s="174"/>
      <c r="W1547" s="174"/>
      <c r="X1547" s="504"/>
      <c r="Y1547" s="415"/>
      <c r="Z1547" s="428"/>
      <c r="AA1547" s="379"/>
      <c r="AB1547" s="173"/>
      <c r="AC1547" s="196"/>
      <c r="AD1547" s="176"/>
      <c r="AE1547" s="177"/>
      <c r="AF1547" s="173"/>
      <c r="AG1547" s="150"/>
      <c r="AJ1547" s="255"/>
    </row>
    <row r="1548" spans="1:36" s="156" customFormat="1" ht="11.25" customHeight="1" thickBot="1" x14ac:dyDescent="0.25">
      <c r="A1548" s="1115"/>
      <c r="B1548" s="1044"/>
      <c r="C1548" s="174"/>
      <c r="D1548" s="897" t="s">
        <v>2278</v>
      </c>
      <c r="E1548" s="151">
        <v>1</v>
      </c>
      <c r="F1548" s="149" t="s">
        <v>2279</v>
      </c>
      <c r="G1548" s="173"/>
      <c r="H1548" s="173"/>
      <c r="I1548" s="172"/>
      <c r="J1548" s="195"/>
      <c r="K1548" s="172"/>
      <c r="L1548" s="151" t="s">
        <v>2280</v>
      </c>
      <c r="M1548" s="148">
        <v>600</v>
      </c>
      <c r="N1548" s="174"/>
      <c r="O1548" s="175"/>
      <c r="P1548" s="175"/>
      <c r="Q1548" s="175"/>
      <c r="R1548" s="174"/>
      <c r="S1548" s="173"/>
      <c r="T1548" s="241"/>
      <c r="U1548" s="151" t="s">
        <v>44</v>
      </c>
      <c r="V1548" s="151" t="s">
        <v>2281</v>
      </c>
      <c r="W1548" s="151" t="s">
        <v>353</v>
      </c>
      <c r="X1548" s="504"/>
      <c r="Y1548" s="429" t="s">
        <v>47</v>
      </c>
      <c r="Z1548" s="427" t="e">
        <f t="shared" ref="Z1548:Z1550" si="458">Y1548+365</f>
        <v>#VALUE!</v>
      </c>
      <c r="AA1548" s="379"/>
      <c r="AB1548" s="173"/>
      <c r="AC1548" s="1232">
        <v>1325.6</v>
      </c>
      <c r="AD1548" s="176"/>
      <c r="AE1548" s="177"/>
      <c r="AF1548" s="173"/>
      <c r="AG1548" s="150"/>
      <c r="AJ1548" s="255"/>
    </row>
    <row r="1549" spans="1:36" s="156" customFormat="1" ht="11.25" customHeight="1" thickBot="1" x14ac:dyDescent="0.25">
      <c r="A1549" s="1115"/>
      <c r="B1549" s="1044"/>
      <c r="C1549" s="174"/>
      <c r="D1549" s="897" t="s">
        <v>2278</v>
      </c>
      <c r="E1549" s="151">
        <v>1</v>
      </c>
      <c r="F1549" s="149" t="s">
        <v>2279</v>
      </c>
      <c r="G1549" s="173"/>
      <c r="H1549" s="173"/>
      <c r="I1549" s="172"/>
      <c r="J1549" s="195"/>
      <c r="K1549" s="172"/>
      <c r="L1549" s="151" t="s">
        <v>2280</v>
      </c>
      <c r="M1549" s="148">
        <v>600</v>
      </c>
      <c r="N1549" s="174"/>
      <c r="O1549" s="175"/>
      <c r="P1549" s="175"/>
      <c r="Q1549" s="175"/>
      <c r="R1549" s="174"/>
      <c r="S1549" s="173"/>
      <c r="T1549" s="241"/>
      <c r="U1549" s="151" t="s">
        <v>44</v>
      </c>
      <c r="V1549" s="151" t="s">
        <v>2282</v>
      </c>
      <c r="W1549" s="151" t="s">
        <v>353</v>
      </c>
      <c r="X1549" s="504"/>
      <c r="Y1549" s="429" t="s">
        <v>47</v>
      </c>
      <c r="Z1549" s="427" t="e">
        <f t="shared" si="458"/>
        <v>#VALUE!</v>
      </c>
      <c r="AA1549" s="379"/>
      <c r="AB1549" s="173"/>
      <c r="AC1549" s="1232">
        <v>1325.6</v>
      </c>
      <c r="AD1549" s="176"/>
      <c r="AE1549" s="177"/>
      <c r="AF1549" s="173"/>
      <c r="AG1549" s="150"/>
      <c r="AJ1549" s="255"/>
    </row>
    <row r="1550" spans="1:36" s="156" customFormat="1" ht="11.25" customHeight="1" thickBot="1" x14ac:dyDescent="0.25">
      <c r="A1550" s="1115"/>
      <c r="B1550" s="1044"/>
      <c r="C1550" s="174"/>
      <c r="D1550" s="897" t="s">
        <v>2278</v>
      </c>
      <c r="E1550" s="151">
        <v>1</v>
      </c>
      <c r="F1550" s="149" t="s">
        <v>2279</v>
      </c>
      <c r="G1550" s="173"/>
      <c r="H1550" s="173"/>
      <c r="I1550" s="172"/>
      <c r="J1550" s="195"/>
      <c r="K1550" s="172"/>
      <c r="L1550" s="151" t="s">
        <v>2280</v>
      </c>
      <c r="M1550" s="148">
        <v>600</v>
      </c>
      <c r="N1550" s="174"/>
      <c r="O1550" s="175"/>
      <c r="P1550" s="175"/>
      <c r="Q1550" s="175"/>
      <c r="R1550" s="174"/>
      <c r="S1550" s="173"/>
      <c r="T1550" s="241"/>
      <c r="U1550" s="151" t="s">
        <v>44</v>
      </c>
      <c r="V1550" s="151" t="s">
        <v>2283</v>
      </c>
      <c r="W1550" s="151" t="s">
        <v>353</v>
      </c>
      <c r="X1550" s="504"/>
      <c r="Y1550" s="429" t="s">
        <v>47</v>
      </c>
      <c r="Z1550" s="427" t="e">
        <f t="shared" si="458"/>
        <v>#VALUE!</v>
      </c>
      <c r="AA1550" s="379"/>
      <c r="AB1550" s="173"/>
      <c r="AC1550" s="1232">
        <v>1325.6</v>
      </c>
      <c r="AD1550" s="176"/>
      <c r="AE1550" s="177"/>
      <c r="AF1550" s="173"/>
      <c r="AG1550" s="150"/>
      <c r="AJ1550" s="255"/>
    </row>
    <row r="1551" spans="1:36" s="156" customFormat="1" ht="11.25" customHeight="1" thickBot="1" x14ac:dyDescent="0.25">
      <c r="A1551" s="1115">
        <v>1</v>
      </c>
      <c r="B1551" s="998"/>
      <c r="C1551" s="151"/>
      <c r="D1551" s="897" t="s">
        <v>2278</v>
      </c>
      <c r="E1551" s="148">
        <v>1</v>
      </c>
      <c r="F1551" s="149" t="s">
        <v>2279</v>
      </c>
      <c r="G1551" s="150"/>
      <c r="H1551" s="150"/>
      <c r="I1551" s="149"/>
      <c r="J1551" s="199"/>
      <c r="K1551" s="149"/>
      <c r="L1551" s="151" t="s">
        <v>2280</v>
      </c>
      <c r="M1551" s="148">
        <v>600</v>
      </c>
      <c r="N1551" s="151" t="s">
        <v>38</v>
      </c>
      <c r="O1551" s="151" t="s">
        <v>38</v>
      </c>
      <c r="P1551" s="151" t="s">
        <v>38</v>
      </c>
      <c r="Q1551" s="151" t="s">
        <v>38</v>
      </c>
      <c r="R1551" s="151" t="s">
        <v>38</v>
      </c>
      <c r="S1551" s="150"/>
      <c r="T1551" s="149"/>
      <c r="U1551" s="151" t="s">
        <v>44</v>
      </c>
      <c r="V1551" s="151" t="s">
        <v>2284</v>
      </c>
      <c r="W1551" s="151" t="s">
        <v>353</v>
      </c>
      <c r="X1551" s="151"/>
      <c r="Y1551" s="429" t="s">
        <v>47</v>
      </c>
      <c r="Z1551" s="427" t="e">
        <f t="shared" ref="Z1551:Z1552" si="459">Y1551+365</f>
        <v>#VALUE!</v>
      </c>
      <c r="AA1551" s="610" t="s">
        <v>38</v>
      </c>
      <c r="AB1551" s="150"/>
      <c r="AC1551" s="1232">
        <v>1325.6</v>
      </c>
      <c r="AD1551" s="154"/>
      <c r="AE1551" s="988" t="s">
        <v>38</v>
      </c>
      <c r="AF1551" s="150" t="s">
        <v>38</v>
      </c>
      <c r="AG1551" s="150"/>
      <c r="AJ1551" s="156" t="str">
        <f t="shared" ref="AJ1551:AJ1552" si="460">CONCATENATE(U1551,AK1551,V1551)</f>
        <v>HL2749</v>
      </c>
    </row>
    <row r="1552" spans="1:36" s="156" customFormat="1" ht="11.25" customHeight="1" thickBot="1" x14ac:dyDescent="0.25">
      <c r="A1552" s="1115">
        <v>1</v>
      </c>
      <c r="B1552" s="998"/>
      <c r="C1552" s="579" t="s">
        <v>50</v>
      </c>
      <c r="D1552" s="892" t="s">
        <v>2278</v>
      </c>
      <c r="E1552" s="580">
        <v>4</v>
      </c>
      <c r="F1552" s="985" t="s">
        <v>2279</v>
      </c>
      <c r="G1552" s="216"/>
      <c r="H1552" s="216"/>
      <c r="I1552" s="582"/>
      <c r="J1552" s="611"/>
      <c r="K1552" s="582"/>
      <c r="L1552" s="579" t="s">
        <v>38</v>
      </c>
      <c r="M1552" s="581">
        <v>600</v>
      </c>
      <c r="N1552" s="579" t="s">
        <v>38</v>
      </c>
      <c r="O1552" s="579" t="s">
        <v>38</v>
      </c>
      <c r="P1552" s="579" t="s">
        <v>38</v>
      </c>
      <c r="Q1552" s="579" t="s">
        <v>38</v>
      </c>
      <c r="R1552" s="579"/>
      <c r="S1552" s="216"/>
      <c r="T1552" s="582"/>
      <c r="U1552" s="579" t="s">
        <v>44</v>
      </c>
      <c r="V1552" s="987" t="s">
        <v>2285</v>
      </c>
      <c r="W1552" s="987" t="s">
        <v>46</v>
      </c>
      <c r="X1552" s="499" t="s">
        <v>2278</v>
      </c>
      <c r="Y1552" s="429" t="s">
        <v>47</v>
      </c>
      <c r="Z1552" s="427" t="e">
        <f t="shared" si="459"/>
        <v>#VALUE!</v>
      </c>
      <c r="AA1552" s="610" t="s">
        <v>38</v>
      </c>
      <c r="AB1552" s="216"/>
      <c r="AC1552" s="1233">
        <v>1325.6</v>
      </c>
      <c r="AD1552" s="586"/>
      <c r="AE1552" s="1041" t="s">
        <v>38</v>
      </c>
      <c r="AF1552" s="216" t="s">
        <v>38</v>
      </c>
      <c r="AG1552" s="216"/>
      <c r="AJ1552" s="156" t="str">
        <f t="shared" si="460"/>
        <v>HL2746/2749</v>
      </c>
    </row>
    <row r="1553" spans="1:36" s="156" customFormat="1" ht="11.25" customHeight="1" thickBot="1" x14ac:dyDescent="0.25">
      <c r="A1553" s="1115"/>
      <c r="B1553" s="1044"/>
      <c r="C1553" s="174"/>
      <c r="D1553" s="945"/>
      <c r="E1553" s="503"/>
      <c r="F1553" s="172"/>
      <c r="G1553" s="173"/>
      <c r="H1553" s="173"/>
      <c r="I1553" s="172"/>
      <c r="J1553" s="195"/>
      <c r="K1553" s="172"/>
      <c r="L1553" s="172"/>
      <c r="M1553" s="171"/>
      <c r="N1553" s="174"/>
      <c r="O1553" s="175"/>
      <c r="P1553" s="175"/>
      <c r="Q1553" s="175"/>
      <c r="R1553" s="174"/>
      <c r="S1553" s="173"/>
      <c r="T1553" s="241"/>
      <c r="U1553" s="174"/>
      <c r="V1553" s="174"/>
      <c r="W1553" s="174"/>
      <c r="X1553" s="504"/>
      <c r="Y1553" s="415"/>
      <c r="Z1553" s="428"/>
      <c r="AA1553" s="379"/>
      <c r="AB1553" s="173"/>
      <c r="AC1553" s="196"/>
      <c r="AD1553" s="176"/>
      <c r="AE1553" s="177"/>
      <c r="AF1553" s="173"/>
      <c r="AG1553" s="150"/>
      <c r="AJ1553" s="255"/>
    </row>
    <row r="1554" spans="1:36" s="156" customFormat="1" ht="11.25" customHeight="1" thickBot="1" x14ac:dyDescent="0.25">
      <c r="A1554" s="1115">
        <v>1</v>
      </c>
      <c r="B1554" s="998"/>
      <c r="C1554" s="151"/>
      <c r="D1554" s="897" t="s">
        <v>2286</v>
      </c>
      <c r="E1554" s="148">
        <v>1</v>
      </c>
      <c r="F1554" s="1021" t="s">
        <v>2287</v>
      </c>
      <c r="G1554" s="150"/>
      <c r="H1554" s="150"/>
      <c r="I1554" s="149"/>
      <c r="J1554" s="199"/>
      <c r="K1554" s="149"/>
      <c r="L1554" s="151" t="s">
        <v>2288</v>
      </c>
      <c r="M1554" s="148">
        <v>600</v>
      </c>
      <c r="N1554" s="151" t="s">
        <v>38</v>
      </c>
      <c r="O1554" s="151" t="s">
        <v>38</v>
      </c>
      <c r="P1554" s="151" t="s">
        <v>38</v>
      </c>
      <c r="Q1554" s="151" t="s">
        <v>38</v>
      </c>
      <c r="R1554" s="151" t="s">
        <v>38</v>
      </c>
      <c r="S1554" s="150"/>
      <c r="T1554" s="149"/>
      <c r="U1554" s="151" t="s">
        <v>44</v>
      </c>
      <c r="V1554" s="1023" t="s">
        <v>2289</v>
      </c>
      <c r="W1554" s="1023" t="s">
        <v>46</v>
      </c>
      <c r="X1554" s="151"/>
      <c r="Y1554" s="429" t="s">
        <v>47</v>
      </c>
      <c r="Z1554" s="427" t="e">
        <f t="shared" ref="Z1554" si="461">Y1554+365</f>
        <v>#VALUE!</v>
      </c>
      <c r="AA1554" s="610" t="s">
        <v>38</v>
      </c>
      <c r="AB1554" s="150"/>
      <c r="AC1554" s="153"/>
      <c r="AD1554" s="154"/>
      <c r="AE1554" s="988" t="s">
        <v>38</v>
      </c>
      <c r="AF1554" s="150" t="s">
        <v>38</v>
      </c>
      <c r="AG1554" s="150"/>
      <c r="AJ1554" s="156" t="str">
        <f t="shared" ref="AJ1554" si="462">CONCATENATE(U1554,AK1554,V1554)</f>
        <v>HL2745</v>
      </c>
    </row>
    <row r="1555" spans="1:36" s="156" customFormat="1" ht="11.25" customHeight="1" thickBot="1" x14ac:dyDescent="0.25">
      <c r="A1555" s="1115">
        <v>1</v>
      </c>
      <c r="B1555" s="998"/>
      <c r="C1555" s="151"/>
      <c r="D1555" s="897" t="s">
        <v>2286</v>
      </c>
      <c r="E1555" s="148">
        <v>1</v>
      </c>
      <c r="F1555" s="1021" t="s">
        <v>2290</v>
      </c>
      <c r="G1555" s="150"/>
      <c r="H1555" s="150"/>
      <c r="I1555" s="149"/>
      <c r="J1555" s="199"/>
      <c r="K1555" s="149"/>
      <c r="L1555" s="151" t="s">
        <v>2288</v>
      </c>
      <c r="M1555" s="148">
        <v>600</v>
      </c>
      <c r="N1555" s="151" t="s">
        <v>38</v>
      </c>
      <c r="O1555" s="151" t="s">
        <v>38</v>
      </c>
      <c r="P1555" s="151" t="s">
        <v>38</v>
      </c>
      <c r="Q1555" s="151" t="s">
        <v>38</v>
      </c>
      <c r="R1555" s="151" t="s">
        <v>38</v>
      </c>
      <c r="S1555" s="150"/>
      <c r="T1555" s="149"/>
      <c r="U1555" s="151" t="s">
        <v>44</v>
      </c>
      <c r="V1555" s="1023" t="s">
        <v>2291</v>
      </c>
      <c r="W1555" s="1023" t="s">
        <v>46</v>
      </c>
      <c r="X1555" s="151"/>
      <c r="Y1555" s="429" t="s">
        <v>47</v>
      </c>
      <c r="Z1555" s="427" t="e">
        <f t="shared" ref="Z1555:Z1556" si="463">Y1555+365</f>
        <v>#VALUE!</v>
      </c>
      <c r="AA1555" s="610" t="s">
        <v>38</v>
      </c>
      <c r="AB1555" s="150"/>
      <c r="AC1555" s="153"/>
      <c r="AD1555" s="154"/>
      <c r="AE1555" s="988" t="s">
        <v>38</v>
      </c>
      <c r="AF1555" s="150" t="s">
        <v>38</v>
      </c>
      <c r="AG1555" s="150"/>
      <c r="AJ1555" s="156" t="str">
        <f t="shared" ref="AJ1555:AJ1556" si="464">CONCATENATE(U1555,AK1555,V1555)</f>
        <v>HL2744</v>
      </c>
    </row>
    <row r="1556" spans="1:36" s="156" customFormat="1" ht="11.25" customHeight="1" thickBot="1" x14ac:dyDescent="0.25">
      <c r="A1556" s="1115">
        <v>1</v>
      </c>
      <c r="B1556" s="998"/>
      <c r="C1556" s="579" t="s">
        <v>50</v>
      </c>
      <c r="D1556" s="892" t="s">
        <v>2286</v>
      </c>
      <c r="E1556" s="580">
        <v>2</v>
      </c>
      <c r="F1556" s="1021" t="s">
        <v>2290</v>
      </c>
      <c r="G1556" s="216"/>
      <c r="H1556" s="216"/>
      <c r="I1556" s="582"/>
      <c r="J1556" s="611"/>
      <c r="K1556" s="582"/>
      <c r="L1556" s="987" t="s">
        <v>2288</v>
      </c>
      <c r="M1556" s="581">
        <v>600</v>
      </c>
      <c r="N1556" s="579" t="s">
        <v>38</v>
      </c>
      <c r="O1556" s="579" t="s">
        <v>38</v>
      </c>
      <c r="P1556" s="579" t="s">
        <v>38</v>
      </c>
      <c r="Q1556" s="579" t="s">
        <v>38</v>
      </c>
      <c r="R1556" s="579"/>
      <c r="S1556" s="216"/>
      <c r="T1556" s="582"/>
      <c r="U1556" s="579" t="s">
        <v>44</v>
      </c>
      <c r="V1556" s="1023" t="s">
        <v>2292</v>
      </c>
      <c r="W1556" s="1023" t="s">
        <v>46</v>
      </c>
      <c r="X1556" s="499" t="s">
        <v>2286</v>
      </c>
      <c r="Y1556" s="429" t="s">
        <v>47</v>
      </c>
      <c r="Z1556" s="427" t="e">
        <f t="shared" si="463"/>
        <v>#VALUE!</v>
      </c>
      <c r="AA1556" s="610" t="s">
        <v>38</v>
      </c>
      <c r="AB1556" s="216"/>
      <c r="AC1556" s="585" t="s">
        <v>2293</v>
      </c>
      <c r="AD1556" s="586"/>
      <c r="AE1556" s="1041" t="s">
        <v>38</v>
      </c>
      <c r="AF1556" s="216" t="s">
        <v>38</v>
      </c>
      <c r="AG1556" s="216"/>
      <c r="AJ1556" s="156" t="str">
        <f t="shared" si="464"/>
        <v>HL2744 +2745</v>
      </c>
    </row>
    <row r="1557" spans="1:36" s="156" customFormat="1" ht="11.25" customHeight="1" thickBot="1" x14ac:dyDescent="0.25">
      <c r="A1557" s="1129"/>
      <c r="B1557" s="998"/>
      <c r="C1557" s="174"/>
      <c r="D1557" s="945"/>
      <c r="E1557" s="503"/>
      <c r="F1557" s="172"/>
      <c r="G1557" s="173"/>
      <c r="H1557" s="173"/>
      <c r="I1557" s="172"/>
      <c r="J1557" s="195"/>
      <c r="K1557" s="172"/>
      <c r="L1557" s="172"/>
      <c r="M1557" s="171"/>
      <c r="N1557" s="174"/>
      <c r="O1557" s="175"/>
      <c r="P1557" s="175"/>
      <c r="Q1557" s="175"/>
      <c r="R1557" s="174"/>
      <c r="S1557" s="173"/>
      <c r="T1557" s="241"/>
      <c r="U1557" s="174"/>
      <c r="V1557" s="174"/>
      <c r="W1557" s="174"/>
      <c r="X1557" s="504"/>
      <c r="Y1557" s="415"/>
      <c r="Z1557" s="428"/>
      <c r="AA1557" s="379"/>
      <c r="AB1557" s="173"/>
      <c r="AC1557" s="196"/>
      <c r="AD1557" s="176"/>
      <c r="AE1557" s="177"/>
      <c r="AF1557" s="173"/>
      <c r="AG1557" s="150"/>
      <c r="AJ1557" s="255"/>
    </row>
    <row r="1558" spans="1:36" s="156" customFormat="1" ht="11.25" customHeight="1" thickBot="1" x14ac:dyDescent="0.25">
      <c r="A1558" s="1115">
        <v>1</v>
      </c>
      <c r="B1558" s="998"/>
      <c r="C1558" s="151"/>
      <c r="D1558" s="897" t="s">
        <v>2294</v>
      </c>
      <c r="E1558" s="148">
        <v>1</v>
      </c>
      <c r="F1558" s="1021" t="s">
        <v>2295</v>
      </c>
      <c r="G1558" s="150"/>
      <c r="H1558" s="150"/>
      <c r="I1558" s="149"/>
      <c r="J1558" s="199"/>
      <c r="K1558" s="149"/>
      <c r="L1558" s="151" t="s">
        <v>38</v>
      </c>
      <c r="M1558" s="148">
        <v>600</v>
      </c>
      <c r="N1558" s="151" t="s">
        <v>38</v>
      </c>
      <c r="O1558" s="151" t="s">
        <v>38</v>
      </c>
      <c r="P1558" s="151" t="s">
        <v>38</v>
      </c>
      <c r="Q1558" s="151" t="s">
        <v>38</v>
      </c>
      <c r="R1558" s="151" t="s">
        <v>38</v>
      </c>
      <c r="S1558" s="150"/>
      <c r="T1558" s="149"/>
      <c r="U1558" s="151" t="s">
        <v>44</v>
      </c>
      <c r="V1558" s="1023" t="s">
        <v>2296</v>
      </c>
      <c r="W1558" s="1023" t="s">
        <v>46</v>
      </c>
      <c r="X1558" s="151"/>
      <c r="Y1558" s="429" t="s">
        <v>47</v>
      </c>
      <c r="Z1558" s="427" t="e">
        <f t="shared" ref="Z1558:Z1559" si="465">Y1558+365</f>
        <v>#VALUE!</v>
      </c>
      <c r="AA1558" s="610" t="s">
        <v>38</v>
      </c>
      <c r="AB1558" s="150"/>
      <c r="AC1558" s="153">
        <v>960</v>
      </c>
      <c r="AD1558" s="154"/>
      <c r="AE1558" s="988" t="s">
        <v>38</v>
      </c>
      <c r="AF1558" s="150" t="s">
        <v>38</v>
      </c>
      <c r="AG1558" s="150"/>
      <c r="AJ1558" s="156" t="str">
        <f t="shared" ref="AJ1558:AJ1559" si="466">CONCATENATE(U1558,AK1558,V1558)</f>
        <v>HL2505</v>
      </c>
    </row>
    <row r="1559" spans="1:36" s="156" customFormat="1" ht="11.25" customHeight="1" thickBot="1" x14ac:dyDescent="0.25">
      <c r="A1559" s="1115">
        <v>1</v>
      </c>
      <c r="B1559" s="998"/>
      <c r="C1559" s="579" t="s">
        <v>50</v>
      </c>
      <c r="D1559" s="892" t="s">
        <v>2294</v>
      </c>
      <c r="E1559" s="580">
        <v>1</v>
      </c>
      <c r="F1559" s="1021" t="s">
        <v>2295</v>
      </c>
      <c r="G1559" s="216"/>
      <c r="H1559" s="216"/>
      <c r="I1559" s="582"/>
      <c r="J1559" s="611"/>
      <c r="K1559" s="582"/>
      <c r="L1559" s="579" t="s">
        <v>38</v>
      </c>
      <c r="M1559" s="581">
        <v>600</v>
      </c>
      <c r="N1559" s="579" t="s">
        <v>38</v>
      </c>
      <c r="O1559" s="579" t="s">
        <v>38</v>
      </c>
      <c r="P1559" s="579" t="s">
        <v>38</v>
      </c>
      <c r="Q1559" s="579" t="s">
        <v>38</v>
      </c>
      <c r="R1559" s="579"/>
      <c r="S1559" s="216"/>
      <c r="T1559" s="582"/>
      <c r="U1559" s="579" t="s">
        <v>44</v>
      </c>
      <c r="V1559" s="1023" t="s">
        <v>2296</v>
      </c>
      <c r="W1559" s="1023" t="s">
        <v>46</v>
      </c>
      <c r="X1559" s="499" t="s">
        <v>2294</v>
      </c>
      <c r="Y1559" s="429" t="s">
        <v>47</v>
      </c>
      <c r="Z1559" s="427" t="e">
        <f t="shared" si="465"/>
        <v>#VALUE!</v>
      </c>
      <c r="AA1559" s="610" t="s">
        <v>38</v>
      </c>
      <c r="AB1559" s="216"/>
      <c r="AC1559" s="585">
        <v>960</v>
      </c>
      <c r="AD1559" s="586"/>
      <c r="AE1559" s="1041" t="s">
        <v>38</v>
      </c>
      <c r="AF1559" s="216" t="s">
        <v>38</v>
      </c>
      <c r="AG1559" s="216"/>
      <c r="AJ1559" s="156" t="str">
        <f t="shared" si="466"/>
        <v>HL2505</v>
      </c>
    </row>
    <row r="1560" spans="1:36" s="147" customFormat="1" ht="11.25" customHeight="1" thickBot="1" x14ac:dyDescent="0.25">
      <c r="A1560" s="1129"/>
      <c r="B1560" s="1004"/>
      <c r="C1560" s="320"/>
      <c r="D1560" s="221"/>
      <c r="E1560" s="245"/>
      <c r="F1560" s="241"/>
      <c r="G1560" s="246"/>
      <c r="H1560" s="246"/>
      <c r="I1560" s="241"/>
      <c r="J1560" s="360"/>
      <c r="K1560" s="241"/>
      <c r="L1560" s="241"/>
      <c r="M1560" s="245"/>
      <c r="N1560" s="238"/>
      <c r="O1560" s="248"/>
      <c r="P1560" s="248"/>
      <c r="Q1560" s="248"/>
      <c r="R1560" s="238"/>
      <c r="S1560" s="246"/>
      <c r="T1560" s="241"/>
      <c r="U1560" s="238"/>
      <c r="V1560" s="238"/>
      <c r="W1560" s="238"/>
      <c r="X1560" s="272"/>
      <c r="Y1560" s="415"/>
      <c r="Z1560" s="416" t="s">
        <v>38</v>
      </c>
      <c r="AA1560" s="379" t="s">
        <v>38</v>
      </c>
      <c r="AB1560" s="246"/>
      <c r="AC1560" s="250"/>
      <c r="AD1560" s="251"/>
      <c r="AE1560" s="252"/>
      <c r="AF1560" s="246"/>
      <c r="AG1560" s="246"/>
      <c r="AJ1560" s="255" t="str">
        <f t="shared" si="448"/>
        <v/>
      </c>
    </row>
    <row r="1561" spans="1:36" s="178" customFormat="1" ht="11.25" customHeight="1" thickBot="1" x14ac:dyDescent="0.25">
      <c r="A1561" s="1115">
        <v>1</v>
      </c>
      <c r="B1561" s="1044">
        <v>304146</v>
      </c>
      <c r="C1561" s="174"/>
      <c r="D1561" s="919" t="s">
        <v>2297</v>
      </c>
      <c r="E1561" s="171">
        <v>1</v>
      </c>
      <c r="F1561" s="172" t="s">
        <v>2096</v>
      </c>
      <c r="G1561" s="217" t="s">
        <v>2298</v>
      </c>
      <c r="H1561" s="173"/>
      <c r="I1561" s="172"/>
      <c r="J1561" s="195"/>
      <c r="K1561" s="172"/>
      <c r="L1561" s="172" t="s">
        <v>2299</v>
      </c>
      <c r="M1561" s="171">
        <v>600</v>
      </c>
      <c r="N1561" s="174"/>
      <c r="O1561" s="175"/>
      <c r="P1561" s="175"/>
      <c r="Q1561" s="175"/>
      <c r="R1561" s="174"/>
      <c r="S1561" s="173"/>
      <c r="T1561" s="296" t="s">
        <v>61</v>
      </c>
      <c r="U1561" s="174" t="s">
        <v>2080</v>
      </c>
      <c r="V1561" s="174" t="s">
        <v>2297</v>
      </c>
      <c r="W1561" s="174" t="s">
        <v>2300</v>
      </c>
      <c r="X1561" s="174"/>
      <c r="Y1561" s="415">
        <v>44279</v>
      </c>
      <c r="Z1561" s="428">
        <f>Y1561+365</f>
        <v>44644</v>
      </c>
      <c r="AA1561" s="379">
        <v>46105</v>
      </c>
      <c r="AB1561" s="173"/>
      <c r="AC1561" s="218">
        <v>3700</v>
      </c>
      <c r="AD1561" s="176"/>
      <c r="AE1561" s="177"/>
      <c r="AF1561" s="173" t="s">
        <v>2301</v>
      </c>
      <c r="AG1561" s="173"/>
      <c r="AJ1561" s="255" t="str">
        <f t="shared" si="448"/>
        <v>STHL1485</v>
      </c>
    </row>
    <row r="1562" spans="1:36" s="178" customFormat="1" ht="11.25" customHeight="1" thickBot="1" x14ac:dyDescent="0.25">
      <c r="A1562" s="1115">
        <v>1</v>
      </c>
      <c r="B1562" s="1044">
        <v>304146</v>
      </c>
      <c r="C1562" s="210" t="s">
        <v>50</v>
      </c>
      <c r="D1562" s="892" t="s">
        <v>2297</v>
      </c>
      <c r="E1562" s="205">
        <v>1</v>
      </c>
      <c r="F1562" s="206" t="s">
        <v>2302</v>
      </c>
      <c r="G1562" s="217" t="s">
        <v>2298</v>
      </c>
      <c r="H1562" s="207"/>
      <c r="I1562" s="206"/>
      <c r="J1562" s="208"/>
      <c r="K1562" s="206"/>
      <c r="L1562" s="206" t="s">
        <v>2299</v>
      </c>
      <c r="M1562" s="209">
        <v>600</v>
      </c>
      <c r="N1562" s="210"/>
      <c r="O1562" s="211"/>
      <c r="P1562" s="211"/>
      <c r="Q1562" s="211"/>
      <c r="R1562" s="210"/>
      <c r="S1562" s="207"/>
      <c r="T1562" s="296" t="s">
        <v>61</v>
      </c>
      <c r="U1562" s="210" t="s">
        <v>2080</v>
      </c>
      <c r="V1562" s="210" t="s">
        <v>2297</v>
      </c>
      <c r="W1562" s="210" t="s">
        <v>2300</v>
      </c>
      <c r="X1562" s="212" t="s">
        <v>2297</v>
      </c>
      <c r="Y1562" s="415">
        <v>44279</v>
      </c>
      <c r="Z1562" s="428">
        <f>Y1562+365</f>
        <v>44644</v>
      </c>
      <c r="AA1562" s="379">
        <v>46105</v>
      </c>
      <c r="AB1562" s="207"/>
      <c r="AC1562" s="219">
        <v>3700</v>
      </c>
      <c r="AD1562" s="214"/>
      <c r="AE1562" s="215"/>
      <c r="AF1562" s="207" t="s">
        <v>2301</v>
      </c>
      <c r="AG1562" s="207"/>
      <c r="AJ1562" s="255" t="str">
        <f t="shared" si="448"/>
        <v>STHL1485</v>
      </c>
    </row>
    <row r="1563" spans="1:36" s="178" customFormat="1" ht="11.25" customHeight="1" thickBot="1" x14ac:dyDescent="0.25">
      <c r="A1563" s="1129"/>
      <c r="B1563" s="1112"/>
      <c r="C1563" s="174"/>
      <c r="D1563" s="919"/>
      <c r="E1563" s="171"/>
      <c r="F1563" s="172"/>
      <c r="G1563" s="173"/>
      <c r="H1563" s="173"/>
      <c r="I1563" s="172"/>
      <c r="J1563" s="195"/>
      <c r="K1563" s="172"/>
      <c r="L1563" s="172"/>
      <c r="M1563" s="171"/>
      <c r="N1563" s="174"/>
      <c r="O1563" s="175"/>
      <c r="P1563" s="175"/>
      <c r="Q1563" s="175"/>
      <c r="R1563" s="174"/>
      <c r="S1563" s="173"/>
      <c r="T1563" s="172"/>
      <c r="U1563" s="174"/>
      <c r="V1563" s="174"/>
      <c r="W1563" s="174"/>
      <c r="X1563" s="182"/>
      <c r="Y1563" s="431"/>
      <c r="Z1563" s="428" t="s">
        <v>38</v>
      </c>
      <c r="AA1563" s="379" t="s">
        <v>38</v>
      </c>
      <c r="AB1563" s="173"/>
      <c r="AC1563" s="196"/>
      <c r="AD1563" s="176"/>
      <c r="AE1563" s="177"/>
      <c r="AF1563" s="173"/>
      <c r="AG1563" s="173"/>
      <c r="AJ1563" s="255" t="str">
        <f t="shared" si="448"/>
        <v/>
      </c>
    </row>
    <row r="1564" spans="1:36" s="178" customFormat="1" ht="11.25" customHeight="1" thickBot="1" x14ac:dyDescent="0.25">
      <c r="A1564" s="1115">
        <v>1</v>
      </c>
      <c r="B1564" s="1044">
        <v>304109</v>
      </c>
      <c r="C1564" s="174"/>
      <c r="D1564" s="919" t="s">
        <v>2303</v>
      </c>
      <c r="E1564" s="171">
        <v>1</v>
      </c>
      <c r="F1564" s="172" t="s">
        <v>2096</v>
      </c>
      <c r="G1564" s="217" t="s">
        <v>2298</v>
      </c>
      <c r="H1564" s="173"/>
      <c r="I1564" s="172"/>
      <c r="J1564" s="195"/>
      <c r="K1564" s="172"/>
      <c r="L1564" s="172" t="s">
        <v>2299</v>
      </c>
      <c r="M1564" s="171">
        <v>600</v>
      </c>
      <c r="N1564" s="174"/>
      <c r="O1564" s="175"/>
      <c r="P1564" s="175"/>
      <c r="Q1564" s="175"/>
      <c r="R1564" s="174"/>
      <c r="S1564" s="173"/>
      <c r="T1564" s="296" t="s">
        <v>61</v>
      </c>
      <c r="U1564" s="174" t="s">
        <v>2080</v>
      </c>
      <c r="V1564" s="174" t="s">
        <v>2303</v>
      </c>
      <c r="W1564" s="174" t="s">
        <v>2300</v>
      </c>
      <c r="X1564" s="174"/>
      <c r="Y1564" s="415">
        <v>44279</v>
      </c>
      <c r="Z1564" s="428">
        <f>Y1564+365</f>
        <v>44644</v>
      </c>
      <c r="AA1564" s="379">
        <v>46105</v>
      </c>
      <c r="AB1564" s="173"/>
      <c r="AC1564" s="218">
        <v>3700</v>
      </c>
      <c r="AD1564" s="176"/>
      <c r="AE1564" s="177"/>
      <c r="AF1564" s="173" t="s">
        <v>2304</v>
      </c>
      <c r="AG1564" s="173"/>
      <c r="AJ1564" s="255" t="str">
        <f t="shared" si="448"/>
        <v>STHL1486</v>
      </c>
    </row>
    <row r="1565" spans="1:36" s="178" customFormat="1" ht="11.25" customHeight="1" thickBot="1" x14ac:dyDescent="0.25">
      <c r="A1565" s="1115">
        <v>1</v>
      </c>
      <c r="B1565" s="1044">
        <v>304109</v>
      </c>
      <c r="C1565" s="210" t="s">
        <v>50</v>
      </c>
      <c r="D1565" s="892" t="s">
        <v>2303</v>
      </c>
      <c r="E1565" s="205">
        <v>1</v>
      </c>
      <c r="F1565" s="206" t="s">
        <v>2302</v>
      </c>
      <c r="G1565" s="217" t="s">
        <v>2298</v>
      </c>
      <c r="H1565" s="207"/>
      <c r="I1565" s="206"/>
      <c r="J1565" s="208"/>
      <c r="K1565" s="206"/>
      <c r="L1565" s="206" t="s">
        <v>2299</v>
      </c>
      <c r="M1565" s="209">
        <v>600</v>
      </c>
      <c r="N1565" s="210"/>
      <c r="O1565" s="211"/>
      <c r="P1565" s="211"/>
      <c r="Q1565" s="211"/>
      <c r="R1565" s="210"/>
      <c r="S1565" s="207"/>
      <c r="T1565" s="296" t="s">
        <v>61</v>
      </c>
      <c r="U1565" s="210" t="s">
        <v>2080</v>
      </c>
      <c r="V1565" s="210" t="s">
        <v>2303</v>
      </c>
      <c r="W1565" s="210" t="s">
        <v>2300</v>
      </c>
      <c r="X1565" s="212" t="s">
        <v>2303</v>
      </c>
      <c r="Y1565" s="415">
        <v>44279</v>
      </c>
      <c r="Z1565" s="428">
        <f>Y1565+365</f>
        <v>44644</v>
      </c>
      <c r="AA1565" s="379">
        <v>46105</v>
      </c>
      <c r="AB1565" s="207"/>
      <c r="AC1565" s="219">
        <v>3700</v>
      </c>
      <c r="AD1565" s="214"/>
      <c r="AE1565" s="215"/>
      <c r="AF1565" s="207" t="s">
        <v>2304</v>
      </c>
      <c r="AG1565" s="207"/>
      <c r="AJ1565" s="255" t="str">
        <f t="shared" si="448"/>
        <v>STHL1486</v>
      </c>
    </row>
    <row r="1566" spans="1:36" ht="11.25" customHeight="1" thickBot="1" x14ac:dyDescent="0.25">
      <c r="A1566" s="1129"/>
      <c r="B1566" s="1112"/>
      <c r="C1566" s="238"/>
      <c r="D1566" s="916"/>
      <c r="E1566" s="245"/>
      <c r="F1566" s="241"/>
      <c r="G1566" s="246"/>
      <c r="H1566" s="246"/>
      <c r="I1566" s="241"/>
      <c r="J1566" s="331"/>
      <c r="K1566" s="241"/>
      <c r="L1566" s="241"/>
      <c r="M1566" s="245"/>
      <c r="N1566" s="238"/>
      <c r="O1566" s="248"/>
      <c r="P1566" s="248"/>
      <c r="Q1566" s="248"/>
      <c r="R1566" s="238"/>
      <c r="S1566" s="246"/>
      <c r="T1566" s="241"/>
      <c r="U1566" s="238"/>
      <c r="V1566" s="238"/>
      <c r="W1566" s="238"/>
      <c r="X1566" s="272"/>
      <c r="Y1566" s="429"/>
      <c r="Z1566" s="416" t="s">
        <v>38</v>
      </c>
      <c r="AA1566" s="379" t="s">
        <v>38</v>
      </c>
      <c r="AB1566" s="246"/>
      <c r="AC1566" s="250"/>
      <c r="AD1566" s="251"/>
      <c r="AE1566" s="252"/>
      <c r="AF1566" s="246"/>
      <c r="AG1566" s="246"/>
      <c r="AJ1566" s="255" t="str">
        <f t="shared" si="448"/>
        <v/>
      </c>
    </row>
    <row r="1567" spans="1:36" s="147" customFormat="1" ht="11.25" customHeight="1" thickBot="1" x14ac:dyDescent="0.25">
      <c r="A1567" s="1115">
        <v>1</v>
      </c>
      <c r="B1567" s="1044">
        <v>303846</v>
      </c>
      <c r="C1567" s="146"/>
      <c r="D1567" s="916" t="s">
        <v>2305</v>
      </c>
      <c r="E1567" s="245">
        <v>1</v>
      </c>
      <c r="F1567" s="241" t="s">
        <v>2089</v>
      </c>
      <c r="G1567" s="246"/>
      <c r="H1567" s="246"/>
      <c r="I1567" s="241"/>
      <c r="J1567" s="186"/>
      <c r="K1567" s="241"/>
      <c r="L1567" s="241" t="s">
        <v>2173</v>
      </c>
      <c r="M1567" s="245">
        <v>600</v>
      </c>
      <c r="N1567" s="238"/>
      <c r="O1567" s="248"/>
      <c r="P1567" s="248"/>
      <c r="Q1567" s="248"/>
      <c r="R1567" s="238"/>
      <c r="S1567" s="246"/>
      <c r="T1567" s="241" t="s">
        <v>61</v>
      </c>
      <c r="U1567" s="238" t="s">
        <v>2080</v>
      </c>
      <c r="V1567" s="238" t="s">
        <v>2305</v>
      </c>
      <c r="W1567" s="238" t="s">
        <v>2306</v>
      </c>
      <c r="X1567" s="146" t="s">
        <v>1078</v>
      </c>
      <c r="Y1567" s="415">
        <v>39658</v>
      </c>
      <c r="Z1567" s="416">
        <f>Y1567+365</f>
        <v>40023</v>
      </c>
      <c r="AA1567" s="379">
        <v>41115</v>
      </c>
      <c r="AB1567" s="246"/>
      <c r="AC1567" s="250">
        <v>3070</v>
      </c>
      <c r="AD1567" s="251"/>
      <c r="AE1567" s="252"/>
      <c r="AF1567" s="246" t="s">
        <v>2307</v>
      </c>
      <c r="AG1567" s="246"/>
      <c r="AJ1567" s="255" t="str">
        <f t="shared" si="448"/>
        <v>STHL1394</v>
      </c>
    </row>
    <row r="1568" spans="1:36" s="147" customFormat="1" ht="11.25" customHeight="1" thickBot="1" x14ac:dyDescent="0.25">
      <c r="A1568" s="1115">
        <v>1</v>
      </c>
      <c r="B1568" s="1044">
        <v>303846</v>
      </c>
      <c r="C1568" s="266" t="s">
        <v>50</v>
      </c>
      <c r="D1568" s="892" t="s">
        <v>2305</v>
      </c>
      <c r="E1568" s="256">
        <v>1</v>
      </c>
      <c r="F1568" s="344" t="s">
        <v>2308</v>
      </c>
      <c r="G1568" s="257"/>
      <c r="H1568" s="257"/>
      <c r="I1568" s="240"/>
      <c r="J1568" s="358"/>
      <c r="K1568" s="240"/>
      <c r="L1568" s="240" t="s">
        <v>2173</v>
      </c>
      <c r="M1568" s="258">
        <v>600</v>
      </c>
      <c r="N1568" s="239"/>
      <c r="O1568" s="259"/>
      <c r="P1568" s="259"/>
      <c r="Q1568" s="259"/>
      <c r="R1568" s="239"/>
      <c r="S1568" s="257"/>
      <c r="T1568" s="240" t="s">
        <v>61</v>
      </c>
      <c r="U1568" s="239" t="s">
        <v>2080</v>
      </c>
      <c r="V1568" s="239" t="s">
        <v>2305</v>
      </c>
      <c r="W1568" s="239" t="s">
        <v>2309</v>
      </c>
      <c r="X1568" s="237" t="s">
        <v>2305</v>
      </c>
      <c r="Y1568" s="415">
        <v>39658</v>
      </c>
      <c r="Z1568" s="416">
        <f>Y1568+365</f>
        <v>40023</v>
      </c>
      <c r="AA1568" s="379">
        <v>41115</v>
      </c>
      <c r="AB1568" s="257"/>
      <c r="AC1568" s="260">
        <v>3070</v>
      </c>
      <c r="AD1568" s="261"/>
      <c r="AE1568" s="262"/>
      <c r="AF1568" s="257" t="s">
        <v>2307</v>
      </c>
      <c r="AG1568" s="257"/>
      <c r="AJ1568" s="255" t="str">
        <f t="shared" si="448"/>
        <v>STHL1394</v>
      </c>
    </row>
    <row r="1569" spans="1:36" s="147" customFormat="1" ht="11.25" customHeight="1" thickBot="1" x14ac:dyDescent="0.25">
      <c r="A1569" s="1129"/>
      <c r="B1569" s="1004"/>
      <c r="C1569" s="320"/>
      <c r="D1569" s="905"/>
      <c r="E1569" s="324"/>
      <c r="F1569" s="265"/>
      <c r="G1569" s="246"/>
      <c r="H1569" s="246"/>
      <c r="I1569" s="241"/>
      <c r="J1569" s="360"/>
      <c r="K1569" s="241"/>
      <c r="L1569" s="241"/>
      <c r="M1569" s="245"/>
      <c r="N1569" s="238"/>
      <c r="O1569" s="248"/>
      <c r="P1569" s="248"/>
      <c r="Q1569" s="248"/>
      <c r="R1569" s="238"/>
      <c r="S1569" s="246"/>
      <c r="T1569" s="241"/>
      <c r="U1569" s="238"/>
      <c r="V1569" s="238"/>
      <c r="W1569" s="238"/>
      <c r="X1569" s="498"/>
      <c r="Y1569" s="415"/>
      <c r="Z1569" s="416" t="s">
        <v>38</v>
      </c>
      <c r="AA1569" s="379" t="s">
        <v>38</v>
      </c>
      <c r="AB1569" s="246"/>
      <c r="AC1569" s="250"/>
      <c r="AD1569" s="251"/>
      <c r="AE1569" s="252"/>
      <c r="AF1569" s="246"/>
      <c r="AG1569" s="246"/>
      <c r="AJ1569" s="255"/>
    </row>
    <row r="1570" spans="1:36" s="147" customFormat="1" ht="11.25" customHeight="1" thickBot="1" x14ac:dyDescent="0.25">
      <c r="A1570" s="1115">
        <v>1</v>
      </c>
      <c r="B1570" s="1004"/>
      <c r="C1570" s="146"/>
      <c r="D1570" s="916" t="s">
        <v>2310</v>
      </c>
      <c r="E1570" s="245">
        <v>1</v>
      </c>
      <c r="F1570" s="241" t="s">
        <v>2311</v>
      </c>
      <c r="G1570" s="246"/>
      <c r="H1570" s="246"/>
      <c r="I1570" s="241"/>
      <c r="J1570" s="186"/>
      <c r="K1570" s="241"/>
      <c r="L1570" s="241" t="s">
        <v>2173</v>
      </c>
      <c r="M1570" s="245">
        <v>600</v>
      </c>
      <c r="N1570" s="238"/>
      <c r="O1570" s="248"/>
      <c r="P1570" s="248"/>
      <c r="Q1570" s="248"/>
      <c r="R1570" s="238"/>
      <c r="S1570" s="246"/>
      <c r="T1570" s="241" t="s">
        <v>61</v>
      </c>
      <c r="U1570" s="238" t="s">
        <v>2080</v>
      </c>
      <c r="V1570" s="238" t="s">
        <v>2310</v>
      </c>
      <c r="W1570" s="238" t="s">
        <v>2312</v>
      </c>
      <c r="X1570" s="146" t="s">
        <v>1078</v>
      </c>
      <c r="Y1570" s="415">
        <v>41793</v>
      </c>
      <c r="Z1570" s="416">
        <f>Y1570+365</f>
        <v>42158</v>
      </c>
      <c r="AA1570" s="379">
        <v>44350</v>
      </c>
      <c r="AB1570" s="246"/>
      <c r="AC1570" s="566">
        <v>24800</v>
      </c>
      <c r="AD1570" s="251"/>
      <c r="AE1570" s="252"/>
      <c r="AF1570" s="246" t="s">
        <v>2307</v>
      </c>
      <c r="AG1570" s="246"/>
      <c r="AJ1570" s="255" t="str">
        <f t="shared" ref="AJ1570:AJ1571" si="467">CONCATENATE(U1570,AK1570,V1570)</f>
        <v>STHL1536</v>
      </c>
    </row>
    <row r="1571" spans="1:36" s="147" customFormat="1" ht="11.25" customHeight="1" thickBot="1" x14ac:dyDescent="0.25">
      <c r="A1571" s="1115">
        <v>1</v>
      </c>
      <c r="B1571" s="1004"/>
      <c r="C1571" s="266" t="s">
        <v>50</v>
      </c>
      <c r="D1571" s="892" t="s">
        <v>2310</v>
      </c>
      <c r="E1571" s="256">
        <v>1</v>
      </c>
      <c r="F1571" s="344" t="s">
        <v>2311</v>
      </c>
      <c r="G1571" s="257"/>
      <c r="H1571" s="257"/>
      <c r="I1571" s="240"/>
      <c r="J1571" s="358"/>
      <c r="K1571" s="240"/>
      <c r="L1571" s="240" t="s">
        <v>2173</v>
      </c>
      <c r="M1571" s="258">
        <v>600</v>
      </c>
      <c r="N1571" s="239"/>
      <c r="O1571" s="259"/>
      <c r="P1571" s="259"/>
      <c r="Q1571" s="259"/>
      <c r="R1571" s="239"/>
      <c r="S1571" s="257"/>
      <c r="T1571" s="240" t="s">
        <v>61</v>
      </c>
      <c r="U1571" s="239" t="s">
        <v>2080</v>
      </c>
      <c r="V1571" s="239" t="s">
        <v>2310</v>
      </c>
      <c r="W1571" s="239" t="s">
        <v>2312</v>
      </c>
      <c r="X1571" s="237" t="s">
        <v>2310</v>
      </c>
      <c r="Y1571" s="415">
        <v>41793</v>
      </c>
      <c r="Z1571" s="416">
        <f>Y1571+365</f>
        <v>42158</v>
      </c>
      <c r="AA1571" s="379">
        <v>44350</v>
      </c>
      <c r="AB1571" s="257"/>
      <c r="AC1571" s="567">
        <v>24800</v>
      </c>
      <c r="AD1571" s="261"/>
      <c r="AE1571" s="262"/>
      <c r="AF1571" s="257" t="s">
        <v>2313</v>
      </c>
      <c r="AG1571" s="257"/>
      <c r="AJ1571" s="255" t="str">
        <f t="shared" si="467"/>
        <v>STHL1536</v>
      </c>
    </row>
    <row r="1572" spans="1:36" s="147" customFormat="1" ht="11.25" customHeight="1" thickBot="1" x14ac:dyDescent="0.25">
      <c r="A1572" s="1129"/>
      <c r="B1572" s="1004"/>
      <c r="C1572" s="320"/>
      <c r="D1572" s="905"/>
      <c r="E1572" s="324"/>
      <c r="F1572" s="265"/>
      <c r="G1572" s="246"/>
      <c r="H1572" s="246"/>
      <c r="I1572" s="241"/>
      <c r="J1572" s="360"/>
      <c r="K1572" s="241"/>
      <c r="L1572" s="241"/>
      <c r="M1572" s="245"/>
      <c r="N1572" s="238"/>
      <c r="O1572" s="248"/>
      <c r="P1572" s="248"/>
      <c r="Q1572" s="248"/>
      <c r="R1572" s="238"/>
      <c r="S1572" s="246"/>
      <c r="T1572" s="241"/>
      <c r="U1572" s="238"/>
      <c r="V1572" s="238"/>
      <c r="W1572" s="238"/>
      <c r="X1572" s="498"/>
      <c r="Y1572" s="415"/>
      <c r="Z1572" s="416" t="s">
        <v>38</v>
      </c>
      <c r="AA1572" s="379" t="s">
        <v>38</v>
      </c>
      <c r="AB1572" s="246"/>
      <c r="AC1572" s="566"/>
      <c r="AD1572" s="251"/>
      <c r="AE1572" s="252"/>
      <c r="AF1572" s="246"/>
      <c r="AG1572" s="246"/>
      <c r="AJ1572" s="255"/>
    </row>
    <row r="1573" spans="1:36" s="147" customFormat="1" ht="11.25" customHeight="1" thickBot="1" x14ac:dyDescent="0.25">
      <c r="A1573" s="1115">
        <v>1</v>
      </c>
      <c r="B1573" s="1113">
        <v>307169</v>
      </c>
      <c r="C1573" s="146"/>
      <c r="D1573" s="916" t="s">
        <v>1850</v>
      </c>
      <c r="E1573" s="245">
        <v>1</v>
      </c>
      <c r="F1573" s="241" t="s">
        <v>2130</v>
      </c>
      <c r="G1573" s="246"/>
      <c r="H1573" s="246"/>
      <c r="I1573" s="241"/>
      <c r="J1573" s="186"/>
      <c r="K1573" s="241"/>
      <c r="L1573" s="241" t="s">
        <v>2225</v>
      </c>
      <c r="M1573" s="245">
        <v>600</v>
      </c>
      <c r="N1573" s="238" t="s">
        <v>2138</v>
      </c>
      <c r="O1573" s="65">
        <v>200</v>
      </c>
      <c r="P1573" s="65">
        <v>291</v>
      </c>
      <c r="Q1573" s="65">
        <v>816</v>
      </c>
      <c r="R1573" s="238" t="s">
        <v>2139</v>
      </c>
      <c r="S1573" s="246"/>
      <c r="T1573" s="241" t="s">
        <v>61</v>
      </c>
      <c r="U1573" s="238" t="s">
        <v>44</v>
      </c>
      <c r="V1573" s="238" t="s">
        <v>2314</v>
      </c>
      <c r="W1573" s="238" t="s">
        <v>2315</v>
      </c>
      <c r="X1573" s="145"/>
      <c r="Y1573" s="415">
        <v>44040</v>
      </c>
      <c r="Z1573" s="416" t="s">
        <v>1610</v>
      </c>
      <c r="AA1573" s="416" t="s">
        <v>1611</v>
      </c>
      <c r="AB1573" s="246"/>
      <c r="AC1573" s="250">
        <v>1031</v>
      </c>
      <c r="AD1573" s="251"/>
      <c r="AE1573" s="252">
        <v>5625</v>
      </c>
      <c r="AF1573" s="322" t="s">
        <v>2316</v>
      </c>
      <c r="AG1573" s="246"/>
      <c r="AJ1573" s="255" t="str">
        <f t="shared" si="448"/>
        <v>HL601</v>
      </c>
    </row>
    <row r="1574" spans="1:36" s="147" customFormat="1" ht="11.25" customHeight="1" thickBot="1" x14ac:dyDescent="0.25">
      <c r="A1574" s="1115">
        <v>1</v>
      </c>
      <c r="B1574" s="1114">
        <v>307169</v>
      </c>
      <c r="C1574" s="146"/>
      <c r="D1574" s="916" t="s">
        <v>1850</v>
      </c>
      <c r="E1574" s="245">
        <v>1</v>
      </c>
      <c r="F1574" s="241" t="s">
        <v>2130</v>
      </c>
      <c r="G1574" s="246"/>
      <c r="H1574" s="246"/>
      <c r="I1574" s="241"/>
      <c r="J1574" s="186"/>
      <c r="K1574" s="241"/>
      <c r="L1574" s="241" t="s">
        <v>2225</v>
      </c>
      <c r="M1574" s="245">
        <v>600</v>
      </c>
      <c r="N1574" s="238" t="s">
        <v>2138</v>
      </c>
      <c r="O1574" s="65">
        <v>200</v>
      </c>
      <c r="P1574" s="65">
        <v>291</v>
      </c>
      <c r="Q1574" s="65">
        <v>798</v>
      </c>
      <c r="R1574" s="238" t="s">
        <v>2139</v>
      </c>
      <c r="S1574" s="246"/>
      <c r="T1574" s="241" t="s">
        <v>61</v>
      </c>
      <c r="U1574" s="238" t="s">
        <v>44</v>
      </c>
      <c r="V1574" s="238" t="s">
        <v>2317</v>
      </c>
      <c r="W1574" s="238" t="s">
        <v>2315</v>
      </c>
      <c r="X1574" s="272"/>
      <c r="Y1574" s="415">
        <v>44040</v>
      </c>
      <c r="Z1574" s="416" t="s">
        <v>1610</v>
      </c>
      <c r="AA1574" s="416" t="s">
        <v>1611</v>
      </c>
      <c r="AB1574" s="246"/>
      <c r="AC1574" s="250">
        <v>1031</v>
      </c>
      <c r="AD1574" s="251"/>
      <c r="AE1574" s="252">
        <v>5625</v>
      </c>
      <c r="AF1574" s="322" t="s">
        <v>2318</v>
      </c>
      <c r="AG1574" s="246"/>
      <c r="AJ1574" s="255" t="str">
        <f t="shared" si="448"/>
        <v>HL602</v>
      </c>
    </row>
    <row r="1575" spans="1:36" ht="11.25" customHeight="1" thickBot="1" x14ac:dyDescent="0.25">
      <c r="A1575" s="1115">
        <v>1</v>
      </c>
      <c r="B1575" s="1114">
        <v>307169</v>
      </c>
      <c r="C1575" s="266" t="s">
        <v>50</v>
      </c>
      <c r="D1575" s="892">
        <v>1120</v>
      </c>
      <c r="E1575" s="256">
        <v>2</v>
      </c>
      <c r="F1575" s="240" t="s">
        <v>2130</v>
      </c>
      <c r="G1575" s="257"/>
      <c r="H1575" s="257"/>
      <c r="I1575" s="240"/>
      <c r="J1575" s="358"/>
      <c r="K1575" s="240"/>
      <c r="L1575" s="240" t="s">
        <v>2225</v>
      </c>
      <c r="M1575" s="258">
        <v>600</v>
      </c>
      <c r="N1575" s="239" t="s">
        <v>2138</v>
      </c>
      <c r="O1575" s="364">
        <f ca="1">IF(MIN(OFFSET(O1575,-$E1575,0,$E1575,1))=MAX(OFFSET(O1575,-$E1575,0,$E1575,1)),OFFSET(O1575,-$E1575,0,1,1),CONCATENATE(MIN(OFFSET(O1575,-$E1575,0,$E1575,1)),"/",MAX(OFFSET(O1575,-$E1575,0,$E1575,1))))</f>
        <v>200</v>
      </c>
      <c r="P1575" s="364">
        <f ca="1">IF(MIN(OFFSET(P1575,-$E1575,0,$E1575,1))=MAX(OFFSET(P1575,-$E1575,0,$E1575,1)),OFFSET(P1575,-$E1575,0,1,1),CONCATENATE(MIN(OFFSET(P1575,-$E1575,0,$E1575,1)),"/",MAX(OFFSET(P1575,-$E1575,0,$E1575,1))))</f>
        <v>291</v>
      </c>
      <c r="Q1575" s="364" t="str">
        <f ca="1">IF(MIN(OFFSET(Q1575,-$E1575,0,$E1575,1))=MAX(OFFSET(Q1575,-$E1575,0,$E1575,1)),OFFSET(Q1575,-$E1575,0,1,1),CONCATENATE(MIN(OFFSET(Q1575,-$E1575,0,$E1575,1)),"/",MAX(OFFSET(Q1575,-$E1575,0,$E1575,1))))</f>
        <v>798/816</v>
      </c>
      <c r="R1575" s="239"/>
      <c r="S1575" s="257"/>
      <c r="T1575" s="240" t="s">
        <v>61</v>
      </c>
      <c r="U1575" s="239" t="s">
        <v>44</v>
      </c>
      <c r="V1575" s="239" t="s">
        <v>2319</v>
      </c>
      <c r="W1575" s="239" t="s">
        <v>2315</v>
      </c>
      <c r="X1575" s="237">
        <v>1120</v>
      </c>
      <c r="Y1575" s="415">
        <v>44040</v>
      </c>
      <c r="Z1575" s="416" t="s">
        <v>1610</v>
      </c>
      <c r="AA1575" s="416" t="s">
        <v>1611</v>
      </c>
      <c r="AB1575" s="257"/>
      <c r="AC1575" s="260">
        <v>1031</v>
      </c>
      <c r="AD1575" s="261"/>
      <c r="AE1575" s="262"/>
      <c r="AF1575" s="257"/>
      <c r="AG1575" s="257"/>
      <c r="AJ1575" s="255" t="str">
        <f t="shared" si="448"/>
        <v>HL601-602</v>
      </c>
    </row>
    <row r="1576" spans="1:36" ht="11.25" customHeight="1" thickBot="1" x14ac:dyDescent="0.25">
      <c r="A1576" s="1129"/>
      <c r="B1576" s="1112"/>
      <c r="C1576" s="238"/>
      <c r="D1576" s="916"/>
      <c r="E1576" s="245"/>
      <c r="F1576" s="241"/>
      <c r="G1576" s="246"/>
      <c r="H1576" s="246"/>
      <c r="I1576" s="241"/>
      <c r="J1576" s="331"/>
      <c r="K1576" s="241"/>
      <c r="L1576" s="241"/>
      <c r="M1576" s="245"/>
      <c r="N1576" s="238"/>
      <c r="O1576" s="65"/>
      <c r="P1576" s="65"/>
      <c r="Q1576" s="65"/>
      <c r="R1576" s="238"/>
      <c r="S1576" s="246"/>
      <c r="T1576" s="241"/>
      <c r="U1576" s="238"/>
      <c r="V1576" s="238"/>
      <c r="W1576" s="238"/>
      <c r="X1576" s="315"/>
      <c r="Y1576" s="415"/>
      <c r="Z1576" s="416" t="s">
        <v>38</v>
      </c>
      <c r="AA1576" s="379" t="s">
        <v>38</v>
      </c>
      <c r="AB1576" s="246"/>
      <c r="AC1576" s="250"/>
      <c r="AD1576" s="251"/>
      <c r="AE1576" s="252"/>
      <c r="AF1576" s="246"/>
      <c r="AG1576" s="246"/>
      <c r="AJ1576" s="255" t="str">
        <f t="shared" ref="AJ1576:AJ1651" si="468">CONCATENATE(U1576,AK1576,V1576)</f>
        <v/>
      </c>
    </row>
    <row r="1577" spans="1:36" s="319" customFormat="1" ht="11.25" customHeight="1" thickBot="1" x14ac:dyDescent="0.25">
      <c r="A1577" s="1115">
        <v>1</v>
      </c>
      <c r="B1577" s="1113">
        <v>307851</v>
      </c>
      <c r="C1577" s="320"/>
      <c r="D1577" s="916" t="s">
        <v>1682</v>
      </c>
      <c r="E1577" s="245">
        <v>1</v>
      </c>
      <c r="F1577" s="241" t="s">
        <v>2130</v>
      </c>
      <c r="G1577" s="246"/>
      <c r="H1577" s="246"/>
      <c r="I1577" s="241"/>
      <c r="J1577" s="360"/>
      <c r="K1577" s="241"/>
      <c r="L1577" s="241" t="s">
        <v>2320</v>
      </c>
      <c r="M1577" s="245">
        <v>600</v>
      </c>
      <c r="N1577" s="238" t="s">
        <v>2138</v>
      </c>
      <c r="O1577" s="65">
        <v>200</v>
      </c>
      <c r="P1577" s="65">
        <v>281</v>
      </c>
      <c r="Q1577" s="65">
        <v>703</v>
      </c>
      <c r="R1577" s="238" t="s">
        <v>2139</v>
      </c>
      <c r="S1577" s="246"/>
      <c r="T1577" s="241" t="s">
        <v>61</v>
      </c>
      <c r="U1577" s="238" t="s">
        <v>44</v>
      </c>
      <c r="V1577" s="238" t="s">
        <v>2321</v>
      </c>
      <c r="W1577" s="238" t="s">
        <v>2322</v>
      </c>
      <c r="X1577" s="320"/>
      <c r="Y1577" s="415">
        <v>44057</v>
      </c>
      <c r="Z1577" s="416">
        <f>Y1577+366</f>
        <v>44423</v>
      </c>
      <c r="AA1577" s="1063">
        <v>45706</v>
      </c>
      <c r="AB1577" s="1059"/>
      <c r="AC1577" s="1060">
        <v>831</v>
      </c>
      <c r="AD1577" s="1061"/>
      <c r="AE1577" s="1062">
        <v>10954</v>
      </c>
      <c r="AF1577" s="1068" t="s">
        <v>2323</v>
      </c>
      <c r="AG1577" s="1059"/>
      <c r="AJ1577" s="255" t="str">
        <f t="shared" si="468"/>
        <v>HL859</v>
      </c>
    </row>
    <row r="1578" spans="1:36" s="319" customFormat="1" ht="11.25" customHeight="1" thickBot="1" x14ac:dyDescent="0.25">
      <c r="A1578" s="1115">
        <v>1</v>
      </c>
      <c r="B1578" s="1114">
        <v>307851</v>
      </c>
      <c r="C1578" s="320"/>
      <c r="D1578" s="916" t="s">
        <v>1682</v>
      </c>
      <c r="E1578" s="245">
        <v>1</v>
      </c>
      <c r="F1578" s="241" t="s">
        <v>2130</v>
      </c>
      <c r="G1578" s="246"/>
      <c r="H1578" s="246"/>
      <c r="I1578" s="241"/>
      <c r="J1578" s="360"/>
      <c r="K1578" s="241"/>
      <c r="L1578" s="241" t="s">
        <v>2320</v>
      </c>
      <c r="M1578" s="245">
        <v>600</v>
      </c>
      <c r="N1578" s="238" t="s">
        <v>2138</v>
      </c>
      <c r="O1578" s="65">
        <v>200</v>
      </c>
      <c r="P1578" s="65">
        <v>276</v>
      </c>
      <c r="Q1578" s="65">
        <v>706</v>
      </c>
      <c r="R1578" s="238" t="s">
        <v>2139</v>
      </c>
      <c r="S1578" s="246"/>
      <c r="T1578" s="241" t="s">
        <v>61</v>
      </c>
      <c r="U1578" s="238" t="s">
        <v>44</v>
      </c>
      <c r="V1578" s="238" t="s">
        <v>2324</v>
      </c>
      <c r="W1578" s="238" t="s">
        <v>123</v>
      </c>
      <c r="X1578" s="321"/>
      <c r="Y1578" s="415">
        <v>44405</v>
      </c>
      <c r="Z1578" s="415">
        <v>44588</v>
      </c>
      <c r="AA1578" s="1063">
        <v>46414</v>
      </c>
      <c r="AB1578" s="1064"/>
      <c r="AC1578" s="1065">
        <v>831</v>
      </c>
      <c r="AD1578" s="1066"/>
      <c r="AE1578" s="1067">
        <v>10954</v>
      </c>
      <c r="AF1578" s="1069" t="s">
        <v>2325</v>
      </c>
      <c r="AG1578" s="1064"/>
      <c r="AJ1578" s="255" t="str">
        <f t="shared" si="468"/>
        <v>HL860</v>
      </c>
    </row>
    <row r="1579" spans="1:36" s="147" customFormat="1" ht="11.25" customHeight="1" thickBot="1" x14ac:dyDescent="0.25">
      <c r="A1579" s="1115">
        <v>1</v>
      </c>
      <c r="B1579" s="1114">
        <v>307851</v>
      </c>
      <c r="C1579" s="266" t="s">
        <v>50</v>
      </c>
      <c r="D1579" s="892" t="s">
        <v>1682</v>
      </c>
      <c r="E1579" s="256">
        <v>2</v>
      </c>
      <c r="F1579" s="240" t="s">
        <v>2130</v>
      </c>
      <c r="G1579" s="257"/>
      <c r="H1579" s="257"/>
      <c r="I1579" s="240"/>
      <c r="J1579" s="358"/>
      <c r="K1579" s="240"/>
      <c r="L1579" s="240" t="s">
        <v>2320</v>
      </c>
      <c r="M1579" s="258">
        <v>600</v>
      </c>
      <c r="N1579" s="239" t="s">
        <v>2138</v>
      </c>
      <c r="O1579" s="364">
        <f ca="1">IF(MIN(OFFSET(O1579,-$E1579,0,$E1579,1))=MAX(OFFSET(O1579,-$E1579,0,$E1579,1)),OFFSET(O1579,-$E1579,0,1,1),CONCATENATE(MIN(OFFSET(O1579,-$E1579,0,$E1579,1)),"/",MAX(OFFSET(O1579,-$E1579,0,$E1579,1))))</f>
        <v>200</v>
      </c>
      <c r="P1579" s="364" t="str">
        <f ca="1">IF(MIN(OFFSET(P1579,-$E1579,0,$E1579,1))=MAX(OFFSET(P1579,-$E1579,0,$E1579,1)),OFFSET(P1579,-$E1579,0,1,1),CONCATENATE(MIN(OFFSET(P1579,-$E1579,0,$E1579,1)),"/",MAX(OFFSET(P1579,-$E1579,0,$E1579,1))))</f>
        <v>276/281</v>
      </c>
      <c r="Q1579" s="364" t="str">
        <f ca="1">IF(MIN(OFFSET(Q1579,-$E1579,0,$E1579,1))=MAX(OFFSET(Q1579,-$E1579,0,$E1579,1)),OFFSET(Q1579,-$E1579,0,1,1),CONCATENATE(MIN(OFFSET(Q1579,-$E1579,0,$E1579,1)),"/",MAX(OFFSET(Q1579,-$E1579,0,$E1579,1))))</f>
        <v>703/706</v>
      </c>
      <c r="R1579" s="239"/>
      <c r="S1579" s="257"/>
      <c r="T1579" s="240" t="s">
        <v>61</v>
      </c>
      <c r="U1579" s="239" t="s">
        <v>44</v>
      </c>
      <c r="V1579" s="239" t="s">
        <v>2326</v>
      </c>
      <c r="W1579" s="239" t="s">
        <v>2327</v>
      </c>
      <c r="X1579" s="237">
        <v>1028</v>
      </c>
      <c r="Y1579" s="415">
        <v>44057</v>
      </c>
      <c r="Z1579" s="416">
        <f t="shared" ref="Z1579" si="469">Y1579+366</f>
        <v>44423</v>
      </c>
      <c r="AA1579" s="1063">
        <v>45706</v>
      </c>
      <c r="AB1579" s="1059"/>
      <c r="AC1579" s="1060">
        <v>831</v>
      </c>
      <c r="AD1579" s="1061"/>
      <c r="AE1579" s="1062"/>
      <c r="AF1579" s="1068"/>
      <c r="AG1579" s="1059"/>
      <c r="AJ1579" s="255" t="str">
        <f t="shared" si="468"/>
        <v>HL859-860</v>
      </c>
    </row>
    <row r="1580" spans="1:36" ht="11.25" customHeight="1" thickBot="1" x14ac:dyDescent="0.25">
      <c r="A1580" s="1129"/>
      <c r="B1580" s="1112"/>
      <c r="C1580" s="238"/>
      <c r="D1580" s="916"/>
      <c r="E1580" s="245"/>
      <c r="F1580" s="241"/>
      <c r="G1580" s="246"/>
      <c r="H1580" s="246"/>
      <c r="I1580" s="241"/>
      <c r="J1580" s="331"/>
      <c r="K1580" s="241"/>
      <c r="L1580" s="241"/>
      <c r="M1580" s="245"/>
      <c r="N1580" s="238"/>
      <c r="O1580" s="65"/>
      <c r="P1580" s="65"/>
      <c r="Q1580" s="65"/>
      <c r="R1580" s="238"/>
      <c r="S1580" s="246"/>
      <c r="T1580" s="241"/>
      <c r="U1580" s="238"/>
      <c r="V1580" s="238"/>
      <c r="W1580" s="238"/>
      <c r="X1580" s="315"/>
      <c r="Y1580" s="415"/>
      <c r="Z1580" s="416" t="s">
        <v>38</v>
      </c>
      <c r="AA1580" s="379" t="s">
        <v>38</v>
      </c>
      <c r="AB1580" s="246"/>
      <c r="AC1580" s="250"/>
      <c r="AD1580" s="251"/>
      <c r="AE1580" s="252"/>
      <c r="AF1580" s="246"/>
      <c r="AG1580" s="246"/>
      <c r="AJ1580" s="255" t="str">
        <f t="shared" si="468"/>
        <v/>
      </c>
    </row>
    <row r="1581" spans="1:36" s="319" customFormat="1" ht="11.25" customHeight="1" thickBot="1" x14ac:dyDescent="0.25">
      <c r="A1581" s="1115">
        <v>1</v>
      </c>
      <c r="B1581" s="1113">
        <v>307171</v>
      </c>
      <c r="C1581" s="320"/>
      <c r="D1581" s="916" t="s">
        <v>2328</v>
      </c>
      <c r="E1581" s="245">
        <v>1</v>
      </c>
      <c r="F1581" s="241" t="s">
        <v>2130</v>
      </c>
      <c r="G1581" s="246"/>
      <c r="H1581" s="246"/>
      <c r="I1581" s="241"/>
      <c r="J1581" s="360"/>
      <c r="K1581" s="241"/>
      <c r="L1581" s="241" t="s">
        <v>2270</v>
      </c>
      <c r="M1581" s="245">
        <v>600</v>
      </c>
      <c r="N1581" s="238" t="s">
        <v>2138</v>
      </c>
      <c r="O1581" s="65">
        <v>200</v>
      </c>
      <c r="P1581" s="65">
        <v>288</v>
      </c>
      <c r="Q1581" s="65">
        <v>757</v>
      </c>
      <c r="R1581" s="238" t="s">
        <v>2139</v>
      </c>
      <c r="S1581" s="246"/>
      <c r="T1581" s="241" t="s">
        <v>61</v>
      </c>
      <c r="U1581" s="238" t="s">
        <v>44</v>
      </c>
      <c r="V1581" s="238" t="s">
        <v>2329</v>
      </c>
      <c r="W1581" s="238" t="s">
        <v>2322</v>
      </c>
      <c r="X1581" s="320"/>
      <c r="Y1581" s="415">
        <v>44215</v>
      </c>
      <c r="Z1581" s="416">
        <f t="shared" ref="Z1581" si="470">Y1581+365</f>
        <v>44580</v>
      </c>
      <c r="AA1581" s="379">
        <v>46041</v>
      </c>
      <c r="AB1581" s="246"/>
      <c r="AC1581" s="250">
        <v>960</v>
      </c>
      <c r="AD1581" s="251"/>
      <c r="AE1581" s="252">
        <v>5625</v>
      </c>
      <c r="AF1581" s="322" t="s">
        <v>2330</v>
      </c>
      <c r="AG1581" s="246"/>
      <c r="AJ1581" s="255" t="str">
        <f t="shared" ref="AJ1581" si="471">CONCATENATE(U1581,AK1581,V1581)</f>
        <v>HL599</v>
      </c>
    </row>
    <row r="1582" spans="1:36" s="319" customFormat="1" ht="11.25" customHeight="1" thickBot="1" x14ac:dyDescent="0.25">
      <c r="A1582" s="1115">
        <v>1</v>
      </c>
      <c r="B1582" s="1114">
        <v>307171</v>
      </c>
      <c r="C1582" s="320"/>
      <c r="D1582" s="916" t="s">
        <v>2328</v>
      </c>
      <c r="E1582" s="245">
        <v>1</v>
      </c>
      <c r="F1582" s="241" t="s">
        <v>2130</v>
      </c>
      <c r="G1582" s="246"/>
      <c r="H1582" s="246"/>
      <c r="I1582" s="241"/>
      <c r="J1582" s="360"/>
      <c r="K1582" s="241"/>
      <c r="L1582" s="241" t="s">
        <v>2270</v>
      </c>
      <c r="M1582" s="245">
        <v>600</v>
      </c>
      <c r="N1582" s="238" t="s">
        <v>2138</v>
      </c>
      <c r="O1582" s="65">
        <v>200</v>
      </c>
      <c r="P1582" s="65">
        <v>276</v>
      </c>
      <c r="Q1582" s="65">
        <v>765</v>
      </c>
      <c r="R1582" s="238" t="s">
        <v>2139</v>
      </c>
      <c r="S1582" s="246"/>
      <c r="T1582" s="241" t="s">
        <v>61</v>
      </c>
      <c r="U1582" s="238" t="s">
        <v>44</v>
      </c>
      <c r="V1582" s="238" t="s">
        <v>2331</v>
      </c>
      <c r="W1582" s="238" t="s">
        <v>123</v>
      </c>
      <c r="X1582" s="320"/>
      <c r="Y1582" s="415">
        <v>44405</v>
      </c>
      <c r="Z1582" s="415">
        <v>44588</v>
      </c>
      <c r="AA1582" s="415">
        <v>46414</v>
      </c>
      <c r="AB1582" s="246"/>
      <c r="AC1582" s="250">
        <v>960</v>
      </c>
      <c r="AD1582" s="251"/>
      <c r="AE1582" s="252">
        <v>5625</v>
      </c>
      <c r="AF1582" s="322" t="s">
        <v>2330</v>
      </c>
      <c r="AG1582" s="246"/>
      <c r="AJ1582" s="255" t="str">
        <f t="shared" si="468"/>
        <v>HL600</v>
      </c>
    </row>
    <row r="1583" spans="1:36" s="319" customFormat="1" ht="11.25" customHeight="1" thickBot="1" x14ac:dyDescent="0.25">
      <c r="A1583" s="1115">
        <v>1</v>
      </c>
      <c r="B1583" s="1114">
        <v>307171</v>
      </c>
      <c r="C1583" s="320"/>
      <c r="D1583" s="916" t="s">
        <v>2328</v>
      </c>
      <c r="E1583" s="245">
        <v>1</v>
      </c>
      <c r="F1583" s="241" t="s">
        <v>2130</v>
      </c>
      <c r="G1583" s="246"/>
      <c r="H1583" s="246"/>
      <c r="I1583" s="241"/>
      <c r="J1583" s="360"/>
      <c r="K1583" s="241"/>
      <c r="L1583" s="241" t="s">
        <v>2270</v>
      </c>
      <c r="M1583" s="245">
        <v>600</v>
      </c>
      <c r="N1583" s="238" t="s">
        <v>2138</v>
      </c>
      <c r="O1583" s="65">
        <v>200</v>
      </c>
      <c r="P1583" s="65">
        <v>295</v>
      </c>
      <c r="Q1583" s="65">
        <v>776</v>
      </c>
      <c r="R1583" s="238" t="s">
        <v>2139</v>
      </c>
      <c r="S1583" s="246"/>
      <c r="T1583" s="241" t="s">
        <v>61</v>
      </c>
      <c r="U1583" s="238" t="s">
        <v>44</v>
      </c>
      <c r="V1583" s="238" t="s">
        <v>2332</v>
      </c>
      <c r="W1583" s="238" t="s">
        <v>123</v>
      </c>
      <c r="X1583" s="320"/>
      <c r="Y1583" s="415">
        <v>44405</v>
      </c>
      <c r="Z1583" s="415">
        <v>44588</v>
      </c>
      <c r="AA1583" s="415">
        <v>46414</v>
      </c>
      <c r="AB1583" s="246"/>
      <c r="AC1583" s="250">
        <v>960</v>
      </c>
      <c r="AD1583" s="251"/>
      <c r="AE1583" s="252">
        <v>5625</v>
      </c>
      <c r="AF1583" s="322" t="s">
        <v>2333</v>
      </c>
      <c r="AG1583" s="246"/>
      <c r="AI1583" s="370"/>
      <c r="AJ1583" s="255" t="str">
        <f t="shared" ref="AJ1583" si="472">CONCATENATE(U1583,AK1583,V1583)</f>
        <v>HL603</v>
      </c>
    </row>
    <row r="1584" spans="1:36" s="319" customFormat="1" ht="11.25" customHeight="1" thickBot="1" x14ac:dyDescent="0.25">
      <c r="A1584" s="1115">
        <v>1</v>
      </c>
      <c r="B1584" s="1114">
        <v>307171</v>
      </c>
      <c r="C1584" s="320"/>
      <c r="D1584" s="916" t="s">
        <v>2328</v>
      </c>
      <c r="E1584" s="245">
        <v>1</v>
      </c>
      <c r="F1584" s="241" t="s">
        <v>2130</v>
      </c>
      <c r="G1584" s="246"/>
      <c r="H1584" s="246"/>
      <c r="I1584" s="241"/>
      <c r="J1584" s="360"/>
      <c r="K1584" s="241"/>
      <c r="L1584" s="241" t="s">
        <v>2270</v>
      </c>
      <c r="M1584" s="245">
        <v>600</v>
      </c>
      <c r="N1584" s="238" t="s">
        <v>2138</v>
      </c>
      <c r="O1584" s="65">
        <v>200</v>
      </c>
      <c r="P1584" s="65">
        <v>282</v>
      </c>
      <c r="Q1584" s="65">
        <v>777</v>
      </c>
      <c r="R1584" s="238" t="s">
        <v>2139</v>
      </c>
      <c r="S1584" s="246"/>
      <c r="T1584" s="241" t="s">
        <v>61</v>
      </c>
      <c r="U1584" s="238" t="s">
        <v>44</v>
      </c>
      <c r="V1584" s="238" t="s">
        <v>2334</v>
      </c>
      <c r="W1584" s="1189" t="s">
        <v>2335</v>
      </c>
      <c r="X1584" s="320"/>
      <c r="Y1584" s="415">
        <v>44405</v>
      </c>
      <c r="Z1584" s="415">
        <v>44588</v>
      </c>
      <c r="AA1584" s="415">
        <v>46414</v>
      </c>
      <c r="AB1584" s="246"/>
      <c r="AC1584" s="250">
        <v>960</v>
      </c>
      <c r="AD1584" s="251"/>
      <c r="AE1584" s="252">
        <v>5625</v>
      </c>
      <c r="AF1584" s="322" t="s">
        <v>2333</v>
      </c>
      <c r="AG1584" s="246"/>
      <c r="AI1584" s="370"/>
      <c r="AJ1584" s="255" t="str">
        <f t="shared" si="468"/>
        <v>HL604</v>
      </c>
    </row>
    <row r="1585" spans="1:36" ht="11.25" customHeight="1" thickBot="1" x14ac:dyDescent="0.25">
      <c r="A1585" s="1115">
        <v>1</v>
      </c>
      <c r="B1585" s="1114">
        <v>307171</v>
      </c>
      <c r="C1585" s="266" t="s">
        <v>50</v>
      </c>
      <c r="D1585" s="892" t="s">
        <v>2328</v>
      </c>
      <c r="E1585" s="256">
        <v>4</v>
      </c>
      <c r="F1585" s="240" t="s">
        <v>2130</v>
      </c>
      <c r="G1585" s="257"/>
      <c r="H1585" s="257"/>
      <c r="I1585" s="240"/>
      <c r="J1585" s="358"/>
      <c r="K1585" s="240"/>
      <c r="L1585" s="240" t="s">
        <v>2270</v>
      </c>
      <c r="M1585" s="258">
        <v>600</v>
      </c>
      <c r="N1585" s="239" t="s">
        <v>2138</v>
      </c>
      <c r="O1585" s="364">
        <f ca="1">IF(MIN(OFFSET(O1585,-$E1585,0,$E1585,1))=MAX(OFFSET(O1585,-$E1585,0,$E1585,1)),OFFSET(O1585,-$E1585,0,1,1),CONCATENATE(MIN(OFFSET(O1585,-$E1585,0,$E1585,1)),"/",MAX(OFFSET(O1585,-$E1585,0,$E1585,1))))</f>
        <v>200</v>
      </c>
      <c r="P1585" s="364" t="str">
        <f ca="1">IF(MIN(OFFSET(P1585,-$E1585,0,$E1585,1))=MAX(OFFSET(P1585,-$E1585,0,$E1585,1)),OFFSET(P1585,-$E1585,0,1,1),CONCATENATE(MIN(OFFSET(P1585,-$E1585,0,$E1585,1)),"/",MAX(OFFSET(P1585,-$E1585,0,$E1585,1))))</f>
        <v>276/295</v>
      </c>
      <c r="Q1585" s="364" t="str">
        <f ca="1">IF(MIN(OFFSET(Q1585,-$E1585,0,$E1585,1))=MAX(OFFSET(Q1585,-$E1585,0,$E1585,1)),OFFSET(Q1585,-$E1585,0,1,1),CONCATENATE(MIN(OFFSET(Q1585,-$E1585,0,$E1585,1)),"/",MAX(OFFSET(Q1585,-$E1585,0,$E1585,1))))</f>
        <v>757/777</v>
      </c>
      <c r="R1585" s="239"/>
      <c r="S1585" s="257"/>
      <c r="T1585" s="240" t="s">
        <v>61</v>
      </c>
      <c r="U1585" s="239" t="s">
        <v>44</v>
      </c>
      <c r="V1585" s="239" t="s">
        <v>2336</v>
      </c>
      <c r="W1585" s="239" t="s">
        <v>2337</v>
      </c>
      <c r="X1585" s="237">
        <v>1159</v>
      </c>
      <c r="Y1585" s="415">
        <v>44405</v>
      </c>
      <c r="Z1585" s="415">
        <v>44588</v>
      </c>
      <c r="AA1585" s="415">
        <v>46414</v>
      </c>
      <c r="AB1585" s="257"/>
      <c r="AC1585" s="260">
        <v>960</v>
      </c>
      <c r="AD1585" s="261"/>
      <c r="AE1585" s="262"/>
      <c r="AF1585" s="257"/>
      <c r="AG1585" s="257"/>
      <c r="AJ1585" s="255" t="str">
        <f t="shared" si="468"/>
        <v>HL599+600+603+604</v>
      </c>
    </row>
    <row r="1586" spans="1:36" ht="11.25" customHeight="1" thickBot="1" x14ac:dyDescent="0.25">
      <c r="A1586" s="1129"/>
      <c r="B1586" s="995"/>
      <c r="C1586" s="320"/>
      <c r="D1586" s="905"/>
      <c r="E1586" s="324"/>
      <c r="F1586" s="241"/>
      <c r="G1586" s="246"/>
      <c r="H1586" s="246"/>
      <c r="I1586" s="241"/>
      <c r="J1586" s="360"/>
      <c r="K1586" s="241"/>
      <c r="L1586" s="241"/>
      <c r="M1586" s="245"/>
      <c r="N1586" s="238"/>
      <c r="O1586" s="65"/>
      <c r="P1586" s="65"/>
      <c r="Q1586" s="65"/>
      <c r="R1586" s="238"/>
      <c r="S1586" s="246"/>
      <c r="T1586" s="241"/>
      <c r="U1586" s="238"/>
      <c r="V1586" s="238"/>
      <c r="W1586" s="238"/>
      <c r="X1586" s="272"/>
      <c r="Y1586" s="415"/>
      <c r="Z1586" s="416" t="s">
        <v>38</v>
      </c>
      <c r="AA1586" s="379" t="s">
        <v>38</v>
      </c>
      <c r="AB1586" s="246"/>
      <c r="AC1586" s="250"/>
      <c r="AD1586" s="251"/>
      <c r="AE1586" s="252"/>
      <c r="AF1586" s="246"/>
      <c r="AG1586" s="246"/>
      <c r="AJ1586" s="255" t="str">
        <f t="shared" si="468"/>
        <v/>
      </c>
    </row>
    <row r="1587" spans="1:36" s="712" customFormat="1" ht="11.25" customHeight="1" thickBot="1" x14ac:dyDescent="0.25">
      <c r="A1587" s="1115">
        <v>1</v>
      </c>
      <c r="B1587" s="1012"/>
      <c r="C1587" s="698"/>
      <c r="D1587" s="911" t="s">
        <v>2338</v>
      </c>
      <c r="E1587" s="699">
        <v>1</v>
      </c>
      <c r="F1587" s="700" t="s">
        <v>2130</v>
      </c>
      <c r="G1587" s="701"/>
      <c r="H1587" s="701"/>
      <c r="I1587" s="700"/>
      <c r="J1587" s="702"/>
      <c r="K1587" s="700"/>
      <c r="L1587" s="700" t="s">
        <v>2270</v>
      </c>
      <c r="M1587" s="699">
        <v>600</v>
      </c>
      <c r="N1587" s="703" t="s">
        <v>2138</v>
      </c>
      <c r="O1587" s="704">
        <v>200</v>
      </c>
      <c r="P1587" s="704">
        <v>275</v>
      </c>
      <c r="Q1587" s="704">
        <v>720</v>
      </c>
      <c r="R1587" s="703" t="s">
        <v>2139</v>
      </c>
      <c r="S1587" s="701"/>
      <c r="T1587" s="700" t="s">
        <v>61</v>
      </c>
      <c r="U1587" s="703" t="s">
        <v>44</v>
      </c>
      <c r="V1587" s="703" t="s">
        <v>118</v>
      </c>
      <c r="W1587" s="703" t="s">
        <v>2339</v>
      </c>
      <c r="X1587" s="698"/>
      <c r="Y1587" s="705">
        <v>42388</v>
      </c>
      <c r="Z1587" s="706">
        <f>Y1587+366</f>
        <v>42754</v>
      </c>
      <c r="AA1587" s="707">
        <v>43849</v>
      </c>
      <c r="AB1587" s="701"/>
      <c r="AC1587" s="708">
        <v>960</v>
      </c>
      <c r="AD1587" s="709"/>
      <c r="AE1587" s="710">
        <v>5625</v>
      </c>
      <c r="AF1587" s="711" t="s">
        <v>2340</v>
      </c>
      <c r="AG1587" s="701"/>
      <c r="AI1587" s="713"/>
      <c r="AJ1587" s="714" t="str">
        <f t="shared" si="468"/>
        <v>HL1801</v>
      </c>
    </row>
    <row r="1588" spans="1:36" s="714" customFormat="1" ht="11.25" customHeight="1" thickBot="1" x14ac:dyDescent="0.25">
      <c r="A1588" s="1115">
        <v>1</v>
      </c>
      <c r="B1588" s="1013"/>
      <c r="C1588" s="715" t="s">
        <v>50</v>
      </c>
      <c r="D1588" s="910" t="s">
        <v>2338</v>
      </c>
      <c r="E1588" s="716">
        <v>1</v>
      </c>
      <c r="F1588" s="717" t="s">
        <v>2130</v>
      </c>
      <c r="G1588" s="718"/>
      <c r="H1588" s="718"/>
      <c r="I1588" s="717"/>
      <c r="J1588" s="719"/>
      <c r="K1588" s="717"/>
      <c r="L1588" s="717" t="s">
        <v>2270</v>
      </c>
      <c r="M1588" s="720">
        <v>600</v>
      </c>
      <c r="N1588" s="721" t="s">
        <v>2138</v>
      </c>
      <c r="O1588" s="722">
        <f ca="1">IF(MIN(OFFSET(O1588,-$E1588,0,$E1588,1))=MAX(OFFSET(O1588,-$E1588,0,$E1588,1)),OFFSET(O1588,-$E1588,0,1,1),CONCATENATE(MIN(OFFSET(O1588,-$E1588,0,$E1588,1)),"/",MAX(OFFSET(O1588,-$E1588,0,$E1588,1))))</f>
        <v>200</v>
      </c>
      <c r="P1588" s="722">
        <f ca="1">IF(MIN(OFFSET(P1588,-$E1588,0,$E1588,1))=MAX(OFFSET(P1588,-$E1588,0,$E1588,1)),OFFSET(P1588,-$E1588,0,1,1),CONCATENATE(MIN(OFFSET(P1588,-$E1588,0,$E1588,1)),"/",MAX(OFFSET(P1588,-$E1588,0,$E1588,1))))</f>
        <v>275</v>
      </c>
      <c r="Q1588" s="722">
        <f ca="1">IF(MIN(OFFSET(Q1588,-$E1588,0,$E1588,1))=MAX(OFFSET(Q1588,-$E1588,0,$E1588,1)),OFFSET(Q1588,-$E1588,0,1,1),CONCATENATE(MIN(OFFSET(Q1588,-$E1588,0,$E1588,1)),"/",MAX(OFFSET(Q1588,-$E1588,0,$E1588,1))))</f>
        <v>720</v>
      </c>
      <c r="R1588" s="721"/>
      <c r="S1588" s="718"/>
      <c r="T1588" s="717" t="s">
        <v>61</v>
      </c>
      <c r="U1588" s="721" t="s">
        <v>44</v>
      </c>
      <c r="V1588" s="721" t="s">
        <v>118</v>
      </c>
      <c r="W1588" s="721" t="s">
        <v>2341</v>
      </c>
      <c r="X1588" s="723" t="s">
        <v>2338</v>
      </c>
      <c r="Y1588" s="705">
        <v>42388</v>
      </c>
      <c r="Z1588" s="706">
        <f>Y1588+366</f>
        <v>42754</v>
      </c>
      <c r="AA1588" s="707">
        <v>43849</v>
      </c>
      <c r="AB1588" s="718"/>
      <c r="AC1588" s="724">
        <v>960</v>
      </c>
      <c r="AD1588" s="725"/>
      <c r="AE1588" s="726"/>
      <c r="AF1588" s="718"/>
      <c r="AG1588" s="718"/>
      <c r="AJ1588" s="714" t="str">
        <f t="shared" si="468"/>
        <v>HL1801</v>
      </c>
    </row>
    <row r="1589" spans="1:36" ht="11.25" customHeight="1" thickBot="1" x14ac:dyDescent="0.25">
      <c r="A1589" s="1129"/>
      <c r="B1589" s="995"/>
      <c r="C1589" s="320"/>
      <c r="D1589" s="905"/>
      <c r="E1589" s="324"/>
      <c r="F1589" s="241"/>
      <c r="G1589" s="246"/>
      <c r="H1589" s="246"/>
      <c r="I1589" s="241"/>
      <c r="J1589" s="360"/>
      <c r="K1589" s="241"/>
      <c r="L1589" s="241"/>
      <c r="M1589" s="245"/>
      <c r="N1589" s="238"/>
      <c r="O1589" s="65"/>
      <c r="P1589" s="65"/>
      <c r="Q1589" s="65"/>
      <c r="R1589" s="238"/>
      <c r="S1589" s="246"/>
      <c r="T1589" s="241"/>
      <c r="U1589" s="238"/>
      <c r="V1589" s="238"/>
      <c r="W1589" s="238"/>
      <c r="X1589" s="272"/>
      <c r="Y1589" s="415"/>
      <c r="Z1589" s="416" t="s">
        <v>38</v>
      </c>
      <c r="AA1589" s="379" t="s">
        <v>38</v>
      </c>
      <c r="AB1589" s="246"/>
      <c r="AC1589" s="250"/>
      <c r="AD1589" s="251"/>
      <c r="AE1589" s="252"/>
      <c r="AF1589" s="246"/>
      <c r="AG1589" s="246"/>
      <c r="AJ1589" s="255" t="str">
        <f>CONCATENATE(U1589,AK1589,V1589)</f>
        <v/>
      </c>
    </row>
    <row r="1590" spans="1:36" s="156" customFormat="1" ht="12" customHeight="1" thickBot="1" x14ac:dyDescent="0.25">
      <c r="A1590" s="1115">
        <v>1</v>
      </c>
      <c r="B1590" s="1044">
        <v>306860</v>
      </c>
      <c r="C1590" s="174"/>
      <c r="D1590" s="919" t="s">
        <v>2342</v>
      </c>
      <c r="E1590" s="171">
        <v>1</v>
      </c>
      <c r="F1590" s="172" t="s">
        <v>2343</v>
      </c>
      <c r="G1590" s="173"/>
      <c r="H1590" s="173"/>
      <c r="I1590" s="172"/>
      <c r="J1590" s="195"/>
      <c r="K1590" s="172"/>
      <c r="L1590" s="172" t="s">
        <v>2208</v>
      </c>
      <c r="M1590" s="171">
        <v>600</v>
      </c>
      <c r="N1590" s="174" t="s">
        <v>38</v>
      </c>
      <c r="O1590" s="222" t="s">
        <v>38</v>
      </c>
      <c r="P1590" s="222" t="s">
        <v>38</v>
      </c>
      <c r="Q1590" s="222" t="s">
        <v>38</v>
      </c>
      <c r="R1590" s="174" t="s">
        <v>2139</v>
      </c>
      <c r="S1590" s="173"/>
      <c r="T1590" s="172" t="s">
        <v>61</v>
      </c>
      <c r="U1590" s="174" t="s">
        <v>44</v>
      </c>
      <c r="V1590" s="174" t="s">
        <v>2344</v>
      </c>
      <c r="W1590" s="174" t="s">
        <v>2345</v>
      </c>
      <c r="X1590" s="174"/>
      <c r="Y1590" s="431">
        <v>43501</v>
      </c>
      <c r="Z1590" s="428">
        <f t="shared" ref="Z1590" si="473">Y1590+365</f>
        <v>43866</v>
      </c>
      <c r="AA1590" s="379">
        <v>45327</v>
      </c>
      <c r="AB1590" s="173"/>
      <c r="AC1590" s="196">
        <v>69</v>
      </c>
      <c r="AD1590" s="176"/>
      <c r="AE1590" s="177"/>
      <c r="AF1590" s="174" t="s">
        <v>2346</v>
      </c>
      <c r="AG1590" s="150"/>
      <c r="AJ1590" s="255" t="str">
        <f t="shared" ref="AJ1590" si="474">CONCATENATE(U1590,AK1590,V1590)</f>
        <v>HL1744</v>
      </c>
    </row>
    <row r="1591" spans="1:36" s="156" customFormat="1" ht="12" customHeight="1" thickBot="1" x14ac:dyDescent="0.25">
      <c r="A1591" s="1115">
        <v>1</v>
      </c>
      <c r="B1591" s="1044">
        <v>306860</v>
      </c>
      <c r="C1591" s="174"/>
      <c r="D1591" s="919" t="s">
        <v>2342</v>
      </c>
      <c r="E1591" s="171">
        <v>1</v>
      </c>
      <c r="F1591" s="172" t="s">
        <v>2343</v>
      </c>
      <c r="G1591" s="173"/>
      <c r="H1591" s="173"/>
      <c r="I1591" s="172"/>
      <c r="J1591" s="195"/>
      <c r="K1591" s="172"/>
      <c r="L1591" s="172" t="s">
        <v>2208</v>
      </c>
      <c r="M1591" s="171">
        <v>600</v>
      </c>
      <c r="N1591" s="174" t="s">
        <v>38</v>
      </c>
      <c r="O1591" s="222" t="s">
        <v>38</v>
      </c>
      <c r="P1591" s="222" t="s">
        <v>38</v>
      </c>
      <c r="Q1591" s="222" t="s">
        <v>38</v>
      </c>
      <c r="R1591" s="174" t="s">
        <v>2139</v>
      </c>
      <c r="S1591" s="173"/>
      <c r="T1591" s="172" t="s">
        <v>61</v>
      </c>
      <c r="U1591" s="174" t="s">
        <v>44</v>
      </c>
      <c r="V1591" s="174" t="s">
        <v>1497</v>
      </c>
      <c r="W1591" s="174" t="s">
        <v>2345</v>
      </c>
      <c r="X1591" s="174"/>
      <c r="Y1591" s="431">
        <v>43501</v>
      </c>
      <c r="Z1591" s="428">
        <f t="shared" ref="Z1591:Z1594" si="475">Y1591+365</f>
        <v>43866</v>
      </c>
      <c r="AA1591" s="379">
        <v>45327</v>
      </c>
      <c r="AB1591" s="173"/>
      <c r="AC1591" s="196">
        <v>69</v>
      </c>
      <c r="AD1591" s="176"/>
      <c r="AE1591" s="177"/>
      <c r="AF1591" s="174" t="s">
        <v>2346</v>
      </c>
      <c r="AG1591" s="150"/>
      <c r="AJ1591" s="255" t="str">
        <f>CONCATENATE(U1591,AK1591,V1591)</f>
        <v>HL1745</v>
      </c>
    </row>
    <row r="1592" spans="1:36" s="156" customFormat="1" ht="12.75" customHeight="1" thickBot="1" x14ac:dyDescent="0.25">
      <c r="A1592" s="1115">
        <v>1</v>
      </c>
      <c r="B1592" s="1044">
        <v>306860</v>
      </c>
      <c r="C1592" s="174"/>
      <c r="D1592" s="919" t="s">
        <v>2342</v>
      </c>
      <c r="E1592" s="171">
        <v>1</v>
      </c>
      <c r="F1592" s="172" t="s">
        <v>2343</v>
      </c>
      <c r="G1592" s="173"/>
      <c r="H1592" s="173"/>
      <c r="I1592" s="172"/>
      <c r="J1592" s="195"/>
      <c r="K1592" s="172"/>
      <c r="L1592" s="172" t="s">
        <v>2208</v>
      </c>
      <c r="M1592" s="171">
        <v>600</v>
      </c>
      <c r="N1592" s="174" t="s">
        <v>38</v>
      </c>
      <c r="O1592" s="222" t="s">
        <v>38</v>
      </c>
      <c r="P1592" s="222" t="s">
        <v>38</v>
      </c>
      <c r="Q1592" s="222" t="s">
        <v>38</v>
      </c>
      <c r="R1592" s="174" t="s">
        <v>2139</v>
      </c>
      <c r="S1592" s="173"/>
      <c r="T1592" s="172" t="s">
        <v>61</v>
      </c>
      <c r="U1592" s="174" t="s">
        <v>44</v>
      </c>
      <c r="V1592" s="174" t="s">
        <v>2347</v>
      </c>
      <c r="W1592" s="174" t="s">
        <v>2345</v>
      </c>
      <c r="X1592" s="174"/>
      <c r="Y1592" s="431">
        <v>43501</v>
      </c>
      <c r="Z1592" s="428">
        <f t="shared" si="475"/>
        <v>43866</v>
      </c>
      <c r="AA1592" s="379">
        <v>45327</v>
      </c>
      <c r="AB1592" s="173"/>
      <c r="AC1592" s="196">
        <v>69</v>
      </c>
      <c r="AD1592" s="176"/>
      <c r="AE1592" s="177"/>
      <c r="AF1592" s="174" t="s">
        <v>2346</v>
      </c>
      <c r="AG1592" s="150"/>
      <c r="AJ1592" s="255" t="str">
        <f>CONCATENATE(U1592,AK1592,V1592)</f>
        <v>HL1746</v>
      </c>
    </row>
    <row r="1593" spans="1:36" s="156" customFormat="1" ht="12" customHeight="1" thickBot="1" x14ac:dyDescent="0.25">
      <c r="A1593" s="1115">
        <v>1</v>
      </c>
      <c r="B1593" s="1044">
        <v>306860</v>
      </c>
      <c r="C1593" s="174"/>
      <c r="D1593" s="919" t="s">
        <v>2342</v>
      </c>
      <c r="E1593" s="171">
        <v>1</v>
      </c>
      <c r="F1593" s="172" t="s">
        <v>2343</v>
      </c>
      <c r="G1593" s="173"/>
      <c r="H1593" s="173"/>
      <c r="I1593" s="172"/>
      <c r="J1593" s="195"/>
      <c r="K1593" s="172"/>
      <c r="L1593" s="172" t="s">
        <v>2208</v>
      </c>
      <c r="M1593" s="171">
        <v>600</v>
      </c>
      <c r="N1593" s="174" t="s">
        <v>38</v>
      </c>
      <c r="O1593" s="222" t="s">
        <v>38</v>
      </c>
      <c r="P1593" s="222" t="s">
        <v>38</v>
      </c>
      <c r="Q1593" s="222" t="s">
        <v>38</v>
      </c>
      <c r="R1593" s="174" t="s">
        <v>2139</v>
      </c>
      <c r="S1593" s="173"/>
      <c r="T1593" s="172" t="s">
        <v>61</v>
      </c>
      <c r="U1593" s="174" t="s">
        <v>44</v>
      </c>
      <c r="V1593" s="174" t="s">
        <v>2348</v>
      </c>
      <c r="W1593" s="174" t="s">
        <v>2345</v>
      </c>
      <c r="X1593" s="174"/>
      <c r="Y1593" s="431">
        <v>43501</v>
      </c>
      <c r="Z1593" s="428">
        <f t="shared" si="475"/>
        <v>43866</v>
      </c>
      <c r="AA1593" s="379">
        <v>45327</v>
      </c>
      <c r="AB1593" s="173"/>
      <c r="AC1593" s="196">
        <v>69</v>
      </c>
      <c r="AD1593" s="176"/>
      <c r="AE1593" s="177"/>
      <c r="AF1593" s="174" t="s">
        <v>2346</v>
      </c>
      <c r="AG1593" s="150"/>
      <c r="AJ1593" s="255" t="str">
        <f>CONCATENATE(U1593,AK1593,V1593)</f>
        <v>HL1747</v>
      </c>
    </row>
    <row r="1594" spans="1:36" s="147" customFormat="1" ht="12" customHeight="1" thickBot="1" x14ac:dyDescent="0.25">
      <c r="A1594" s="1115">
        <v>1</v>
      </c>
      <c r="B1594" s="1044">
        <v>306860</v>
      </c>
      <c r="C1594" s="266" t="s">
        <v>50</v>
      </c>
      <c r="D1594" s="892" t="s">
        <v>2342</v>
      </c>
      <c r="E1594" s="256">
        <v>4</v>
      </c>
      <c r="F1594" s="240" t="s">
        <v>2343</v>
      </c>
      <c r="G1594" s="257"/>
      <c r="H1594" s="257"/>
      <c r="I1594" s="240"/>
      <c r="J1594" s="358"/>
      <c r="K1594" s="240"/>
      <c r="L1594" s="240" t="s">
        <v>2208</v>
      </c>
      <c r="M1594" s="258">
        <v>600</v>
      </c>
      <c r="N1594" s="239" t="s">
        <v>38</v>
      </c>
      <c r="O1594" s="364" t="str">
        <f ca="1">IF(MIN(OFFSET(O1594,-$E1594,0,$E1594,1))=MAX(OFFSET(O1594,-$E1594,0,$E1594,1)),OFFSET(O1594,-$E1594,0,1,1),CONCATENATE(MIN(OFFSET(O1594,-$E1594,0,$E1594,1)),"/",MAX(OFFSET(O1594,-$E1594,0,$E1594,1))))</f>
        <v>-</v>
      </c>
      <c r="P1594" s="364" t="str">
        <f ca="1">IF(MIN(OFFSET(P1594,-$E1594,0,$E1594,1))=MAX(OFFSET(P1594,-$E1594,0,$E1594,1)),OFFSET(P1594,-$E1594,0,1,1),CONCATENATE(MIN(OFFSET(P1594,-$E1594,0,$E1594,1)),"/",MAX(OFFSET(P1594,-$E1594,0,$E1594,1))))</f>
        <v>-</v>
      </c>
      <c r="Q1594" s="364" t="str">
        <f ca="1">IF(MIN(OFFSET(Q1594,-$E1594,0,$E1594,1))=MAX(OFFSET(Q1594,-$E1594,0,$E1594,1)),OFFSET(Q1594,-$E1594,0,1,1),CONCATENATE(MIN(OFFSET(Q1594,-$E1594,0,$E1594,1)),"/",MAX(OFFSET(Q1594,-$E1594,0,$E1594,1))))</f>
        <v>-</v>
      </c>
      <c r="R1594" s="239"/>
      <c r="S1594" s="257"/>
      <c r="T1594" s="240" t="s">
        <v>61</v>
      </c>
      <c r="U1594" s="239" t="s">
        <v>44</v>
      </c>
      <c r="V1594" s="239" t="s">
        <v>2349</v>
      </c>
      <c r="W1594" s="239"/>
      <c r="X1594" s="237" t="s">
        <v>2350</v>
      </c>
      <c r="Y1594" s="431">
        <v>43501</v>
      </c>
      <c r="Z1594" s="428">
        <f t="shared" si="475"/>
        <v>43866</v>
      </c>
      <c r="AA1594" s="379">
        <v>45327</v>
      </c>
      <c r="AB1594" s="257"/>
      <c r="AC1594" s="260">
        <v>69</v>
      </c>
      <c r="AD1594" s="261"/>
      <c r="AE1594" s="262"/>
      <c r="AF1594" s="257"/>
      <c r="AG1594" s="257"/>
      <c r="AJ1594" s="255" t="str">
        <f>CONCATENATE(U1594,AK1594,V1594)</f>
        <v>HL1744-1747</v>
      </c>
    </row>
    <row r="1595" spans="1:36" s="147" customFormat="1" ht="12" customHeight="1" thickBot="1" x14ac:dyDescent="0.25">
      <c r="A1595" s="1115"/>
      <c r="B1595" s="1044"/>
      <c r="C1595" s="320"/>
      <c r="D1595" s="945"/>
      <c r="E1595" s="324"/>
      <c r="F1595" s="241"/>
      <c r="G1595" s="246"/>
      <c r="H1595" s="246"/>
      <c r="I1595" s="241"/>
      <c r="J1595" s="360"/>
      <c r="K1595" s="241"/>
      <c r="L1595" s="241"/>
      <c r="M1595" s="245"/>
      <c r="N1595" s="238"/>
      <c r="O1595" s="65"/>
      <c r="P1595" s="65"/>
      <c r="Q1595" s="65"/>
      <c r="R1595" s="238"/>
      <c r="S1595" s="246"/>
      <c r="T1595" s="241"/>
      <c r="U1595" s="238"/>
      <c r="V1595" s="238"/>
      <c r="W1595" s="238"/>
      <c r="X1595" s="498"/>
      <c r="Y1595" s="431"/>
      <c r="Z1595" s="428"/>
      <c r="AA1595" s="379"/>
      <c r="AB1595" s="246"/>
      <c r="AC1595" s="250"/>
      <c r="AD1595" s="251"/>
      <c r="AE1595" s="252"/>
      <c r="AF1595" s="246"/>
      <c r="AG1595" s="246"/>
      <c r="AJ1595" s="255"/>
    </row>
    <row r="1596" spans="1:36" s="319" customFormat="1" ht="11.25" customHeight="1" thickBot="1" x14ac:dyDescent="0.25">
      <c r="A1596" s="1115">
        <v>1</v>
      </c>
      <c r="B1596" s="1144"/>
      <c r="C1596" s="1146"/>
      <c r="D1596" s="1026" t="s">
        <v>2351</v>
      </c>
      <c r="E1596" s="1022">
        <v>1</v>
      </c>
      <c r="F1596" s="1021" t="s">
        <v>2130</v>
      </c>
      <c r="G1596" s="1020"/>
      <c r="H1596" s="1020"/>
      <c r="I1596" s="1021"/>
      <c r="J1596" s="1027"/>
      <c r="K1596" s="1021"/>
      <c r="L1596" s="1021" t="s">
        <v>2131</v>
      </c>
      <c r="M1596" s="1022">
        <v>600</v>
      </c>
      <c r="N1596" s="1023" t="s">
        <v>2085</v>
      </c>
      <c r="O1596" s="1025" t="s">
        <v>38</v>
      </c>
      <c r="P1596" s="1025" t="s">
        <v>38</v>
      </c>
      <c r="Q1596" s="1025" t="s">
        <v>38</v>
      </c>
      <c r="R1596" s="1023" t="s">
        <v>38</v>
      </c>
      <c r="S1596" s="1020"/>
      <c r="T1596" s="1021" t="s">
        <v>61</v>
      </c>
      <c r="U1596" s="1023" t="s">
        <v>44</v>
      </c>
      <c r="V1596" s="987" t="s">
        <v>2352</v>
      </c>
      <c r="W1596" s="987" t="s">
        <v>46</v>
      </c>
      <c r="X1596" s="1033"/>
      <c r="Y1596" s="1034" t="s">
        <v>47</v>
      </c>
      <c r="Z1596" s="427" t="e">
        <f t="shared" ref="Z1596:Z1597" si="476">Y1596+366</f>
        <v>#VALUE!</v>
      </c>
      <c r="AA1596" s="269"/>
      <c r="AB1596" s="327"/>
      <c r="AC1596" s="1040"/>
      <c r="AD1596" s="329"/>
      <c r="AE1596" s="329" t="s">
        <v>38</v>
      </c>
      <c r="AF1596" s="326" t="s">
        <v>38</v>
      </c>
      <c r="AG1596" s="326"/>
      <c r="AJ1596" s="255" t="str">
        <f t="shared" ref="AJ1596:AJ1597" si="477">CONCATENATE(U1596,AK1596,V1596)</f>
        <v>HL2765</v>
      </c>
    </row>
    <row r="1597" spans="1:36" ht="11.25" customHeight="1" thickBot="1" x14ac:dyDescent="0.25">
      <c r="A1597" s="1115">
        <v>1</v>
      </c>
      <c r="B1597" s="1141"/>
      <c r="C1597" s="1145" t="s">
        <v>50</v>
      </c>
      <c r="D1597" s="1026" t="s">
        <v>2351</v>
      </c>
      <c r="E1597" s="1028">
        <v>1</v>
      </c>
      <c r="F1597" s="613" t="s">
        <v>2130</v>
      </c>
      <c r="G1597" s="875"/>
      <c r="H1597" s="875"/>
      <c r="I1597" s="613"/>
      <c r="J1597" s="1029"/>
      <c r="K1597" s="613"/>
      <c r="L1597" s="1021" t="s">
        <v>2134</v>
      </c>
      <c r="M1597" s="1022">
        <v>600</v>
      </c>
      <c r="N1597" s="1024" t="s">
        <v>2085</v>
      </c>
      <c r="O1597" s="1031" t="s">
        <v>38</v>
      </c>
      <c r="P1597" s="1031" t="s">
        <v>38</v>
      </c>
      <c r="Q1597" s="1031" t="s">
        <v>38</v>
      </c>
      <c r="R1597" s="1024"/>
      <c r="S1597" s="875"/>
      <c r="T1597" s="613" t="s">
        <v>61</v>
      </c>
      <c r="U1597" s="1024" t="s">
        <v>44</v>
      </c>
      <c r="V1597" s="1024" t="s">
        <v>2352</v>
      </c>
      <c r="W1597" s="987" t="s">
        <v>46</v>
      </c>
      <c r="X1597" s="1032" t="s">
        <v>2351</v>
      </c>
      <c r="Y1597" s="429" t="s">
        <v>47</v>
      </c>
      <c r="Z1597" s="427" t="e">
        <f t="shared" si="476"/>
        <v>#VALUE!</v>
      </c>
      <c r="AA1597" s="269"/>
      <c r="AB1597" s="257"/>
      <c r="AC1597" s="1040"/>
      <c r="AD1597" s="261"/>
      <c r="AE1597" s="262" t="s">
        <v>38</v>
      </c>
      <c r="AF1597" s="257" t="s">
        <v>38</v>
      </c>
      <c r="AG1597" s="257"/>
      <c r="AJ1597" s="255" t="str">
        <f t="shared" si="477"/>
        <v>HL2765</v>
      </c>
    </row>
    <row r="1598" spans="1:36" s="147" customFormat="1" ht="12" customHeight="1" thickBot="1" x14ac:dyDescent="0.25">
      <c r="A1598" s="1129"/>
      <c r="B1598" s="1004"/>
      <c r="C1598" s="320"/>
      <c r="D1598" s="905"/>
      <c r="E1598" s="324"/>
      <c r="F1598" s="241"/>
      <c r="G1598" s="246"/>
      <c r="H1598" s="246"/>
      <c r="I1598" s="241"/>
      <c r="J1598" s="360"/>
      <c r="K1598" s="241"/>
      <c r="L1598" s="241"/>
      <c r="M1598" s="245"/>
      <c r="N1598" s="238"/>
      <c r="O1598" s="65"/>
      <c r="P1598" s="65"/>
      <c r="Q1598" s="65"/>
      <c r="R1598" s="238"/>
      <c r="S1598" s="246"/>
      <c r="T1598" s="241"/>
      <c r="U1598" s="238"/>
      <c r="V1598" s="238"/>
      <c r="W1598" s="238"/>
      <c r="X1598" s="498"/>
      <c r="Y1598" s="431"/>
      <c r="Z1598" s="428" t="s">
        <v>38</v>
      </c>
      <c r="AA1598" s="379" t="s">
        <v>38</v>
      </c>
      <c r="AB1598" s="246"/>
      <c r="AC1598" s="250"/>
      <c r="AD1598" s="251"/>
      <c r="AE1598" s="252"/>
      <c r="AF1598" s="246"/>
      <c r="AG1598" s="246"/>
      <c r="AJ1598" s="255"/>
    </row>
    <row r="1599" spans="1:36" ht="11.25" customHeight="1" thickBot="1" x14ac:dyDescent="0.25">
      <c r="A1599" s="1129">
        <v>1</v>
      </c>
      <c r="B1599" s="995"/>
      <c r="C1599" s="238"/>
      <c r="D1599" s="904" t="s">
        <v>2353</v>
      </c>
      <c r="E1599" s="245">
        <v>1</v>
      </c>
      <c r="F1599" s="241" t="s">
        <v>2354</v>
      </c>
      <c r="G1599" s="246" t="s">
        <v>2355</v>
      </c>
      <c r="H1599" s="246"/>
      <c r="I1599" s="241"/>
      <c r="J1599" s="331"/>
      <c r="K1599" s="241"/>
      <c r="L1599" s="241" t="s">
        <v>2356</v>
      </c>
      <c r="M1599" s="245">
        <v>465</v>
      </c>
      <c r="N1599" s="238"/>
      <c r="O1599" s="248"/>
      <c r="P1599" s="248"/>
      <c r="Q1599" s="248"/>
      <c r="R1599" s="238"/>
      <c r="S1599" s="246"/>
      <c r="T1599" s="241" t="s">
        <v>38</v>
      </c>
      <c r="U1599" s="238" t="s">
        <v>38</v>
      </c>
      <c r="V1599" s="238" t="s">
        <v>38</v>
      </c>
      <c r="W1599" s="238"/>
      <c r="X1599" s="238"/>
      <c r="Y1599" s="415">
        <v>42426</v>
      </c>
      <c r="Z1599" s="417">
        <f>Y1599+366</f>
        <v>42792</v>
      </c>
      <c r="AA1599" s="379">
        <f>Z1599</f>
        <v>42792</v>
      </c>
      <c r="AB1599" s="246"/>
      <c r="AC1599" s="301">
        <v>4350</v>
      </c>
      <c r="AD1599" s="251"/>
      <c r="AE1599" s="252"/>
      <c r="AF1599" s="246" t="s">
        <v>38</v>
      </c>
      <c r="AG1599" s="246"/>
      <c r="AJ1599" s="255" t="str">
        <f t="shared" ref="AJ1599:AJ1600" si="478">CONCATENATE(U1599,AK1599,V1599)</f>
        <v>--</v>
      </c>
    </row>
    <row r="1600" spans="1:36" s="147" customFormat="1" ht="11.25" customHeight="1" thickBot="1" x14ac:dyDescent="0.25">
      <c r="A1600" s="1115">
        <v>1</v>
      </c>
      <c r="B1600" s="1004"/>
      <c r="C1600" s="266" t="s">
        <v>50</v>
      </c>
      <c r="D1600" s="892" t="s">
        <v>2353</v>
      </c>
      <c r="E1600" s="256">
        <v>1</v>
      </c>
      <c r="F1600" s="240" t="s">
        <v>2354</v>
      </c>
      <c r="G1600" s="257" t="s">
        <v>2355</v>
      </c>
      <c r="H1600" s="257"/>
      <c r="I1600" s="240"/>
      <c r="J1600" s="358"/>
      <c r="K1600" s="240"/>
      <c r="L1600" s="240" t="s">
        <v>2356</v>
      </c>
      <c r="M1600" s="258">
        <v>465</v>
      </c>
      <c r="N1600" s="239"/>
      <c r="O1600" s="259"/>
      <c r="P1600" s="259"/>
      <c r="Q1600" s="259"/>
      <c r="R1600" s="239"/>
      <c r="S1600" s="257"/>
      <c r="T1600" s="240" t="s">
        <v>61</v>
      </c>
      <c r="U1600" s="239" t="s">
        <v>38</v>
      </c>
      <c r="V1600" s="239" t="s">
        <v>38</v>
      </c>
      <c r="W1600" s="239" t="s">
        <v>2357</v>
      </c>
      <c r="X1600" s="197" t="s">
        <v>297</v>
      </c>
      <c r="Y1600" s="415">
        <v>42426</v>
      </c>
      <c r="Z1600" s="416">
        <f>Y1600+366</f>
        <v>42792</v>
      </c>
      <c r="AA1600" s="379">
        <f>Z1600</f>
        <v>42792</v>
      </c>
      <c r="AB1600" s="257"/>
      <c r="AC1600" s="374">
        <v>4350</v>
      </c>
      <c r="AD1600" s="261"/>
      <c r="AE1600" s="262"/>
      <c r="AF1600" s="257"/>
      <c r="AG1600" s="257"/>
      <c r="AJ1600" s="255" t="str">
        <f t="shared" si="478"/>
        <v>--</v>
      </c>
    </row>
    <row r="1601" spans="1:36" ht="11.25" customHeight="1" thickBot="1" x14ac:dyDescent="0.25">
      <c r="A1601" s="1129"/>
      <c r="B1601" s="995"/>
      <c r="C1601" s="320"/>
      <c r="D1601" s="905"/>
      <c r="E1601" s="324"/>
      <c r="F1601" s="241"/>
      <c r="G1601" s="246"/>
      <c r="H1601" s="246"/>
      <c r="I1601" s="241"/>
      <c r="J1601" s="360"/>
      <c r="K1601" s="241"/>
      <c r="L1601" s="241"/>
      <c r="M1601" s="245"/>
      <c r="N1601" s="238"/>
      <c r="O1601" s="65"/>
      <c r="P1601" s="65"/>
      <c r="Q1601" s="65"/>
      <c r="R1601" s="238"/>
      <c r="S1601" s="246"/>
      <c r="T1601" s="241"/>
      <c r="U1601" s="238"/>
      <c r="V1601" s="238"/>
      <c r="W1601" s="238"/>
      <c r="X1601" s="498"/>
      <c r="Y1601" s="415"/>
      <c r="Z1601" s="416" t="s">
        <v>38</v>
      </c>
      <c r="AA1601" s="379" t="s">
        <v>38</v>
      </c>
      <c r="AB1601" s="246"/>
      <c r="AC1601" s="250"/>
      <c r="AD1601" s="251"/>
      <c r="AE1601" s="252"/>
      <c r="AF1601" s="246"/>
      <c r="AG1601" s="246"/>
    </row>
    <row r="1602" spans="1:36" s="147" customFormat="1" ht="12" customHeight="1" thickBot="1" x14ac:dyDescent="0.25">
      <c r="A1602" s="1115">
        <v>1</v>
      </c>
      <c r="B1602" s="1044">
        <v>306844</v>
      </c>
      <c r="C1602" s="320"/>
      <c r="D1602" s="916" t="s">
        <v>2358</v>
      </c>
      <c r="E1602" s="245">
        <v>1</v>
      </c>
      <c r="F1602" s="241" t="s">
        <v>2343</v>
      </c>
      <c r="G1602" s="246"/>
      <c r="H1602" s="246"/>
      <c r="I1602" s="241"/>
      <c r="J1602" s="360"/>
      <c r="K1602" s="241"/>
      <c r="L1602" s="241" t="s">
        <v>2208</v>
      </c>
      <c r="M1602" s="245">
        <v>500</v>
      </c>
      <c r="N1602" s="238" t="s">
        <v>2138</v>
      </c>
      <c r="O1602" s="65" t="s">
        <v>38</v>
      </c>
      <c r="P1602" s="65" t="s">
        <v>38</v>
      </c>
      <c r="Q1602" s="65" t="s">
        <v>38</v>
      </c>
      <c r="R1602" s="238" t="s">
        <v>2139</v>
      </c>
      <c r="S1602" s="246"/>
      <c r="T1602" s="241" t="s">
        <v>61</v>
      </c>
      <c r="U1602" s="238" t="s">
        <v>44</v>
      </c>
      <c r="V1602" s="238" t="s">
        <v>2359</v>
      </c>
      <c r="W1602" s="174" t="s">
        <v>2360</v>
      </c>
      <c r="X1602" s="320"/>
      <c r="Y1602" s="443">
        <v>43643</v>
      </c>
      <c r="Z1602" s="416">
        <f>Y1602+366</f>
        <v>44009</v>
      </c>
      <c r="AA1602" s="379">
        <v>45081</v>
      </c>
      <c r="AB1602" s="246"/>
      <c r="AC1602" s="196">
        <v>54</v>
      </c>
      <c r="AD1602" s="251"/>
      <c r="AE1602" s="252"/>
      <c r="AF1602" s="174" t="s">
        <v>2361</v>
      </c>
      <c r="AG1602" s="246"/>
      <c r="AJ1602" s="255" t="str">
        <f t="shared" ref="AJ1602:AJ1607" si="479">CONCATENATE(U1602,AK1602,V1602)</f>
        <v>HL1645</v>
      </c>
    </row>
    <row r="1603" spans="1:36" s="147" customFormat="1" ht="12" customHeight="1" thickBot="1" x14ac:dyDescent="0.25">
      <c r="A1603" s="1115">
        <v>1</v>
      </c>
      <c r="B1603" s="1044">
        <v>306844</v>
      </c>
      <c r="C1603" s="320"/>
      <c r="D1603" s="916" t="s">
        <v>2358</v>
      </c>
      <c r="E1603" s="245">
        <v>1</v>
      </c>
      <c r="F1603" s="241" t="s">
        <v>2343</v>
      </c>
      <c r="G1603" s="246"/>
      <c r="H1603" s="246"/>
      <c r="I1603" s="241"/>
      <c r="J1603" s="360"/>
      <c r="K1603" s="241"/>
      <c r="L1603" s="241" t="s">
        <v>2208</v>
      </c>
      <c r="M1603" s="245">
        <v>500</v>
      </c>
      <c r="N1603" s="238" t="s">
        <v>2138</v>
      </c>
      <c r="O1603" s="65" t="s">
        <v>38</v>
      </c>
      <c r="P1603" s="65" t="s">
        <v>38</v>
      </c>
      <c r="Q1603" s="65" t="s">
        <v>38</v>
      </c>
      <c r="R1603" s="238" t="s">
        <v>2139</v>
      </c>
      <c r="S1603" s="246"/>
      <c r="T1603" s="241" t="s">
        <v>61</v>
      </c>
      <c r="U1603" s="238" t="s">
        <v>44</v>
      </c>
      <c r="V1603" s="238" t="s">
        <v>2362</v>
      </c>
      <c r="W1603" s="174" t="s">
        <v>2360</v>
      </c>
      <c r="X1603" s="320"/>
      <c r="Y1603" s="443">
        <v>43643</v>
      </c>
      <c r="Z1603" s="416">
        <f t="shared" ref="Z1603:Z1607" si="480">Y1603+366</f>
        <v>44009</v>
      </c>
      <c r="AA1603" s="379">
        <v>45081</v>
      </c>
      <c r="AB1603" s="246"/>
      <c r="AC1603" s="196">
        <v>54</v>
      </c>
      <c r="AD1603" s="251"/>
      <c r="AE1603" s="252"/>
      <c r="AF1603" s="174" t="s">
        <v>2361</v>
      </c>
      <c r="AG1603" s="246"/>
      <c r="AJ1603" s="255" t="str">
        <f t="shared" si="479"/>
        <v>HL1646</v>
      </c>
    </row>
    <row r="1604" spans="1:36" s="147" customFormat="1" ht="12" customHeight="1" thickBot="1" x14ac:dyDescent="0.25">
      <c r="A1604" s="1115">
        <v>1</v>
      </c>
      <c r="B1604" s="1044">
        <v>306844</v>
      </c>
      <c r="C1604" s="320"/>
      <c r="D1604" s="916" t="s">
        <v>2358</v>
      </c>
      <c r="E1604" s="245">
        <v>1</v>
      </c>
      <c r="F1604" s="241" t="s">
        <v>2343</v>
      </c>
      <c r="G1604" s="246"/>
      <c r="H1604" s="246"/>
      <c r="I1604" s="241"/>
      <c r="J1604" s="360"/>
      <c r="K1604" s="241"/>
      <c r="L1604" s="241" t="s">
        <v>2208</v>
      </c>
      <c r="M1604" s="245">
        <v>500</v>
      </c>
      <c r="N1604" s="238" t="s">
        <v>2138</v>
      </c>
      <c r="O1604" s="65" t="s">
        <v>38</v>
      </c>
      <c r="P1604" s="65" t="s">
        <v>38</v>
      </c>
      <c r="Q1604" s="65" t="s">
        <v>38</v>
      </c>
      <c r="R1604" s="238" t="s">
        <v>2139</v>
      </c>
      <c r="S1604" s="246"/>
      <c r="T1604" s="241" t="s">
        <v>61</v>
      </c>
      <c r="U1604" s="238" t="s">
        <v>44</v>
      </c>
      <c r="V1604" s="238" t="s">
        <v>2363</v>
      </c>
      <c r="W1604" s="174" t="s">
        <v>2360</v>
      </c>
      <c r="X1604" s="320"/>
      <c r="Y1604" s="443">
        <v>43643</v>
      </c>
      <c r="Z1604" s="416">
        <f t="shared" si="480"/>
        <v>44009</v>
      </c>
      <c r="AA1604" s="379">
        <v>45081</v>
      </c>
      <c r="AB1604" s="246"/>
      <c r="AC1604" s="196">
        <v>54</v>
      </c>
      <c r="AD1604" s="251"/>
      <c r="AE1604" s="252"/>
      <c r="AF1604" s="174" t="s">
        <v>2361</v>
      </c>
      <c r="AG1604" s="246"/>
      <c r="AJ1604" s="255" t="str">
        <f t="shared" si="479"/>
        <v>HL1647</v>
      </c>
    </row>
    <row r="1605" spans="1:36" s="319" customFormat="1" ht="12.75" customHeight="1" thickBot="1" x14ac:dyDescent="0.25">
      <c r="A1605" s="1115">
        <v>1</v>
      </c>
      <c r="B1605" s="1044">
        <v>306844</v>
      </c>
      <c r="C1605" s="320"/>
      <c r="D1605" s="916" t="s">
        <v>2358</v>
      </c>
      <c r="E1605" s="245">
        <v>1</v>
      </c>
      <c r="F1605" s="241" t="s">
        <v>2343</v>
      </c>
      <c r="G1605" s="246"/>
      <c r="H1605" s="246"/>
      <c r="I1605" s="241"/>
      <c r="J1605" s="360"/>
      <c r="K1605" s="241"/>
      <c r="L1605" s="241" t="s">
        <v>2208</v>
      </c>
      <c r="M1605" s="245">
        <v>500</v>
      </c>
      <c r="N1605" s="238" t="s">
        <v>2138</v>
      </c>
      <c r="O1605" s="65" t="s">
        <v>38</v>
      </c>
      <c r="P1605" s="65" t="s">
        <v>38</v>
      </c>
      <c r="Q1605" s="65" t="s">
        <v>38</v>
      </c>
      <c r="R1605" s="238" t="s">
        <v>2139</v>
      </c>
      <c r="S1605" s="246"/>
      <c r="T1605" s="241" t="s">
        <v>61</v>
      </c>
      <c r="U1605" s="238" t="s">
        <v>44</v>
      </c>
      <c r="V1605" s="238" t="s">
        <v>1864</v>
      </c>
      <c r="W1605" s="174" t="s">
        <v>2360</v>
      </c>
      <c r="X1605" s="320"/>
      <c r="Y1605" s="443">
        <v>43643</v>
      </c>
      <c r="Z1605" s="416">
        <f t="shared" si="480"/>
        <v>44009</v>
      </c>
      <c r="AA1605" s="379">
        <v>45081</v>
      </c>
      <c r="AB1605" s="246"/>
      <c r="AC1605" s="196">
        <v>54</v>
      </c>
      <c r="AD1605" s="251"/>
      <c r="AE1605" s="252"/>
      <c r="AF1605" s="174" t="s">
        <v>2361</v>
      </c>
      <c r="AG1605" s="246"/>
      <c r="AJ1605" s="255" t="str">
        <f t="shared" si="479"/>
        <v>HL1648</v>
      </c>
    </row>
    <row r="1606" spans="1:36" s="319" customFormat="1" ht="12" customHeight="1" thickBot="1" x14ac:dyDescent="0.25">
      <c r="A1606" s="1115">
        <v>1</v>
      </c>
      <c r="B1606" s="1044">
        <v>306844</v>
      </c>
      <c r="C1606" s="320"/>
      <c r="D1606" s="916" t="s">
        <v>2358</v>
      </c>
      <c r="E1606" s="245">
        <v>1</v>
      </c>
      <c r="F1606" s="241" t="s">
        <v>2343</v>
      </c>
      <c r="G1606" s="246"/>
      <c r="H1606" s="246"/>
      <c r="I1606" s="241"/>
      <c r="J1606" s="360"/>
      <c r="K1606" s="241"/>
      <c r="L1606" s="241" t="s">
        <v>2208</v>
      </c>
      <c r="M1606" s="245">
        <v>500</v>
      </c>
      <c r="N1606" s="238" t="s">
        <v>2138</v>
      </c>
      <c r="O1606" s="65" t="s">
        <v>38</v>
      </c>
      <c r="P1606" s="65" t="s">
        <v>38</v>
      </c>
      <c r="Q1606" s="65" t="s">
        <v>38</v>
      </c>
      <c r="R1606" s="238" t="s">
        <v>2139</v>
      </c>
      <c r="S1606" s="246"/>
      <c r="T1606" s="241" t="s">
        <v>61</v>
      </c>
      <c r="U1606" s="238" t="s">
        <v>44</v>
      </c>
      <c r="V1606" s="238" t="s">
        <v>2364</v>
      </c>
      <c r="W1606" s="174" t="s">
        <v>2360</v>
      </c>
      <c r="X1606" s="320"/>
      <c r="Y1606" s="443">
        <v>43643</v>
      </c>
      <c r="Z1606" s="416">
        <f t="shared" si="480"/>
        <v>44009</v>
      </c>
      <c r="AA1606" s="379">
        <v>45081</v>
      </c>
      <c r="AB1606" s="246"/>
      <c r="AC1606" s="196">
        <v>54</v>
      </c>
      <c r="AD1606" s="251"/>
      <c r="AE1606" s="252"/>
      <c r="AF1606" s="174" t="s">
        <v>2361</v>
      </c>
      <c r="AG1606" s="246"/>
      <c r="AJ1606" s="255" t="str">
        <f t="shared" si="479"/>
        <v>HL1649</v>
      </c>
    </row>
    <row r="1607" spans="1:36" s="147" customFormat="1" ht="12" customHeight="1" thickBot="1" x14ac:dyDescent="0.25">
      <c r="A1607" s="1115">
        <v>1</v>
      </c>
      <c r="B1607" s="1044">
        <v>306844</v>
      </c>
      <c r="C1607" s="266" t="s">
        <v>50</v>
      </c>
      <c r="D1607" s="892">
        <v>1555</v>
      </c>
      <c r="E1607" s="256">
        <v>5</v>
      </c>
      <c r="F1607" s="240" t="s">
        <v>2343</v>
      </c>
      <c r="G1607" s="257"/>
      <c r="H1607" s="257"/>
      <c r="I1607" s="240"/>
      <c r="J1607" s="358"/>
      <c r="K1607" s="240"/>
      <c r="L1607" s="240" t="s">
        <v>2208</v>
      </c>
      <c r="M1607" s="258">
        <v>500</v>
      </c>
      <c r="N1607" s="239" t="s">
        <v>2138</v>
      </c>
      <c r="O1607" s="364" t="str">
        <f ca="1">IF(MIN(OFFSET(O1607,-$E1607,0,$E1607,1))=MAX(OFFSET(O1607,-$E1607,0,$E1607,1)),OFFSET(O1607,-$E1607,0,1,1),CONCATENATE(MIN(OFFSET(O1607,-$E1607,0,$E1607,1)),"/",MAX(OFFSET(O1607,-$E1607,0,$E1607,1))))</f>
        <v>-</v>
      </c>
      <c r="P1607" s="364" t="str">
        <f ca="1">IF(MIN(OFFSET(P1607,-$E1607,0,$E1607,1))=MAX(OFFSET(P1607,-$E1607,0,$E1607,1)),OFFSET(P1607,-$E1607,0,1,1),CONCATENATE(MIN(OFFSET(P1607,-$E1607,0,$E1607,1)),"/",MAX(OFFSET(P1607,-$E1607,0,$E1607,1))))</f>
        <v>-</v>
      </c>
      <c r="Q1607" s="364" t="str">
        <f ca="1">IF(MIN(OFFSET(Q1607,-$E1607,0,$E1607,1))=MAX(OFFSET(Q1607,-$E1607,0,$E1607,1)),OFFSET(Q1607,-$E1607,0,1,1),CONCATENATE(MIN(OFFSET(Q1607,-$E1607,0,$E1607,1)),"/",MAX(OFFSET(Q1607,-$E1607,0,$E1607,1))))</f>
        <v>-</v>
      </c>
      <c r="R1607" s="239"/>
      <c r="S1607" s="257"/>
      <c r="T1607" s="240" t="s">
        <v>61</v>
      </c>
      <c r="U1607" s="239" t="s">
        <v>44</v>
      </c>
      <c r="V1607" s="239" t="s">
        <v>2365</v>
      </c>
      <c r="W1607" s="239"/>
      <c r="X1607" s="237" t="s">
        <v>2358</v>
      </c>
      <c r="Y1607" s="443">
        <v>43643</v>
      </c>
      <c r="Z1607" s="416">
        <f t="shared" si="480"/>
        <v>44009</v>
      </c>
      <c r="AA1607" s="379">
        <v>45081</v>
      </c>
      <c r="AB1607" s="257"/>
      <c r="AC1607" s="260">
        <v>54</v>
      </c>
      <c r="AD1607" s="261"/>
      <c r="AE1607" s="262"/>
      <c r="AF1607" s="257"/>
      <c r="AG1607" s="257"/>
      <c r="AJ1607" s="255" t="str">
        <f t="shared" si="479"/>
        <v>HL1645-1649</v>
      </c>
    </row>
    <row r="1608" spans="1:36" s="147" customFormat="1" ht="12" customHeight="1" thickBot="1" x14ac:dyDescent="0.25">
      <c r="A1608" s="1129"/>
      <c r="B1608" s="1004"/>
      <c r="C1608" s="320"/>
      <c r="D1608" s="905"/>
      <c r="E1608" s="324"/>
      <c r="F1608" s="241"/>
      <c r="G1608" s="246"/>
      <c r="H1608" s="246"/>
      <c r="I1608" s="241"/>
      <c r="J1608" s="360"/>
      <c r="K1608" s="241"/>
      <c r="L1608" s="241"/>
      <c r="M1608" s="245"/>
      <c r="N1608" s="238"/>
      <c r="O1608" s="65"/>
      <c r="P1608" s="65"/>
      <c r="Q1608" s="65"/>
      <c r="R1608" s="238"/>
      <c r="S1608" s="246"/>
      <c r="T1608" s="241"/>
      <c r="U1608" s="238"/>
      <c r="V1608" s="238"/>
      <c r="W1608" s="238"/>
      <c r="X1608" s="498"/>
      <c r="Y1608" s="431"/>
      <c r="Z1608" s="428" t="s">
        <v>38</v>
      </c>
      <c r="AA1608" s="379" t="s">
        <v>38</v>
      </c>
      <c r="AB1608" s="246"/>
      <c r="AC1608" s="250"/>
      <c r="AD1608" s="251"/>
      <c r="AE1608" s="252"/>
      <c r="AF1608" s="246"/>
      <c r="AG1608" s="246"/>
      <c r="AJ1608" s="255" t="str">
        <f t="shared" si="468"/>
        <v/>
      </c>
    </row>
    <row r="1609" spans="1:36" ht="12" customHeight="1" thickBot="1" x14ac:dyDescent="0.25">
      <c r="A1609" s="1115">
        <v>1</v>
      </c>
      <c r="B1609" s="1044">
        <v>306848</v>
      </c>
      <c r="C1609" s="238"/>
      <c r="D1609" s="904" t="s">
        <v>2366</v>
      </c>
      <c r="E1609" s="245">
        <v>1</v>
      </c>
      <c r="F1609" s="241" t="s">
        <v>2343</v>
      </c>
      <c r="G1609" s="246"/>
      <c r="H1609" s="246"/>
      <c r="I1609" s="241"/>
      <c r="J1609" s="331"/>
      <c r="K1609" s="241"/>
      <c r="L1609" s="241" t="s">
        <v>2208</v>
      </c>
      <c r="M1609" s="245">
        <v>500</v>
      </c>
      <c r="N1609" s="238" t="s">
        <v>2138</v>
      </c>
      <c r="O1609" s="65" t="s">
        <v>38</v>
      </c>
      <c r="P1609" s="65" t="s">
        <v>38</v>
      </c>
      <c r="Q1609" s="65" t="s">
        <v>38</v>
      </c>
      <c r="R1609" s="238" t="s">
        <v>2139</v>
      </c>
      <c r="S1609" s="246"/>
      <c r="T1609" s="241" t="s">
        <v>61</v>
      </c>
      <c r="U1609" s="238" t="s">
        <v>44</v>
      </c>
      <c r="V1609" s="238" t="s">
        <v>1812</v>
      </c>
      <c r="W1609" s="238" t="s">
        <v>2367</v>
      </c>
      <c r="X1609" s="238"/>
      <c r="Y1609" s="415">
        <v>43614</v>
      </c>
      <c r="Z1609" s="417">
        <f>Y1609+366</f>
        <v>43980</v>
      </c>
      <c r="AA1609" s="379">
        <v>45441</v>
      </c>
      <c r="AB1609" s="246"/>
      <c r="AC1609" s="250">
        <v>80</v>
      </c>
      <c r="AD1609" s="251"/>
      <c r="AE1609" s="252"/>
      <c r="AF1609" s="238" t="s">
        <v>2368</v>
      </c>
      <c r="AG1609" s="246"/>
      <c r="AJ1609" s="255" t="str">
        <f t="shared" si="468"/>
        <v>HL1675</v>
      </c>
    </row>
    <row r="1610" spans="1:36" ht="12" customHeight="1" thickBot="1" x14ac:dyDescent="0.25">
      <c r="A1610" s="1115">
        <v>1</v>
      </c>
      <c r="B1610" s="1044">
        <v>306848</v>
      </c>
      <c r="C1610" s="238"/>
      <c r="D1610" s="904" t="s">
        <v>2366</v>
      </c>
      <c r="E1610" s="245">
        <v>1</v>
      </c>
      <c r="F1610" s="241" t="s">
        <v>2343</v>
      </c>
      <c r="G1610" s="246"/>
      <c r="H1610" s="246"/>
      <c r="I1610" s="241"/>
      <c r="J1610" s="331"/>
      <c r="K1610" s="241"/>
      <c r="L1610" s="241" t="s">
        <v>2208</v>
      </c>
      <c r="M1610" s="245">
        <v>500</v>
      </c>
      <c r="N1610" s="238" t="s">
        <v>2138</v>
      </c>
      <c r="O1610" s="65" t="s">
        <v>38</v>
      </c>
      <c r="P1610" s="65" t="s">
        <v>38</v>
      </c>
      <c r="Q1610" s="65" t="s">
        <v>38</v>
      </c>
      <c r="R1610" s="238" t="s">
        <v>2139</v>
      </c>
      <c r="S1610" s="246"/>
      <c r="T1610" s="241" t="s">
        <v>61</v>
      </c>
      <c r="U1610" s="238" t="s">
        <v>44</v>
      </c>
      <c r="V1610" s="238" t="s">
        <v>1824</v>
      </c>
      <c r="W1610" s="238" t="s">
        <v>2369</v>
      </c>
      <c r="X1610" s="238"/>
      <c r="Y1610" s="415">
        <v>43614</v>
      </c>
      <c r="Z1610" s="417">
        <f t="shared" ref="Z1610:Z1613" si="481">Y1610+366</f>
        <v>43980</v>
      </c>
      <c r="AA1610" s="379">
        <v>45441</v>
      </c>
      <c r="AB1610" s="246"/>
      <c r="AC1610" s="250">
        <v>80</v>
      </c>
      <c r="AD1610" s="251"/>
      <c r="AE1610" s="252"/>
      <c r="AF1610" s="238" t="s">
        <v>2370</v>
      </c>
      <c r="AG1610" s="246"/>
      <c r="AJ1610" s="255" t="str">
        <f t="shared" si="468"/>
        <v>HL1676</v>
      </c>
    </row>
    <row r="1611" spans="1:36" ht="12.75" customHeight="1" thickBot="1" x14ac:dyDescent="0.25">
      <c r="A1611" s="1115">
        <v>1</v>
      </c>
      <c r="B1611" s="1044">
        <v>306848</v>
      </c>
      <c r="C1611" s="238"/>
      <c r="D1611" s="904" t="s">
        <v>2366</v>
      </c>
      <c r="E1611" s="245">
        <v>1</v>
      </c>
      <c r="F1611" s="241" t="s">
        <v>2343</v>
      </c>
      <c r="G1611" s="246"/>
      <c r="H1611" s="246"/>
      <c r="I1611" s="241"/>
      <c r="J1611" s="331"/>
      <c r="K1611" s="241"/>
      <c r="L1611" s="241" t="s">
        <v>2208</v>
      </c>
      <c r="M1611" s="245">
        <v>500</v>
      </c>
      <c r="N1611" s="238" t="s">
        <v>2138</v>
      </c>
      <c r="O1611" s="65" t="s">
        <v>38</v>
      </c>
      <c r="P1611" s="65" t="s">
        <v>38</v>
      </c>
      <c r="Q1611" s="65" t="s">
        <v>38</v>
      </c>
      <c r="R1611" s="238" t="s">
        <v>2139</v>
      </c>
      <c r="S1611" s="246"/>
      <c r="T1611" s="241" t="s">
        <v>61</v>
      </c>
      <c r="U1611" s="238" t="s">
        <v>44</v>
      </c>
      <c r="V1611" s="238" t="s">
        <v>1832</v>
      </c>
      <c r="W1611" s="238" t="s">
        <v>2371</v>
      </c>
      <c r="X1611" s="238"/>
      <c r="Y1611" s="415">
        <v>43614</v>
      </c>
      <c r="Z1611" s="417">
        <f t="shared" si="481"/>
        <v>43980</v>
      </c>
      <c r="AA1611" s="379">
        <v>45441</v>
      </c>
      <c r="AB1611" s="246"/>
      <c r="AC1611" s="250">
        <v>80</v>
      </c>
      <c r="AD1611" s="251"/>
      <c r="AE1611" s="252"/>
      <c r="AF1611" s="238" t="s">
        <v>2372</v>
      </c>
      <c r="AG1611" s="246"/>
      <c r="AJ1611" s="255" t="str">
        <f t="shared" si="468"/>
        <v>HL1677</v>
      </c>
    </row>
    <row r="1612" spans="1:36" ht="12" customHeight="1" thickBot="1" x14ac:dyDescent="0.25">
      <c r="A1612" s="1115">
        <v>1</v>
      </c>
      <c r="B1612" s="1044">
        <v>306848</v>
      </c>
      <c r="C1612" s="238"/>
      <c r="D1612" s="904" t="s">
        <v>2366</v>
      </c>
      <c r="E1612" s="245">
        <v>1</v>
      </c>
      <c r="F1612" s="241" t="s">
        <v>2343</v>
      </c>
      <c r="G1612" s="246"/>
      <c r="H1612" s="246"/>
      <c r="I1612" s="241"/>
      <c r="J1612" s="331"/>
      <c r="K1612" s="241"/>
      <c r="L1612" s="241" t="s">
        <v>2208</v>
      </c>
      <c r="M1612" s="245">
        <v>500</v>
      </c>
      <c r="N1612" s="238" t="s">
        <v>2138</v>
      </c>
      <c r="O1612" s="65" t="s">
        <v>38</v>
      </c>
      <c r="P1612" s="65" t="s">
        <v>38</v>
      </c>
      <c r="Q1612" s="65" t="s">
        <v>38</v>
      </c>
      <c r="R1612" s="238" t="s">
        <v>2139</v>
      </c>
      <c r="S1612" s="246"/>
      <c r="T1612" s="241" t="s">
        <v>61</v>
      </c>
      <c r="U1612" s="238" t="s">
        <v>44</v>
      </c>
      <c r="V1612" s="238" t="s">
        <v>2373</v>
      </c>
      <c r="W1612" s="238" t="s">
        <v>2374</v>
      </c>
      <c r="X1612" s="238"/>
      <c r="Y1612" s="415">
        <v>43614</v>
      </c>
      <c r="Z1612" s="417">
        <f t="shared" si="481"/>
        <v>43980</v>
      </c>
      <c r="AA1612" s="379">
        <v>45441</v>
      </c>
      <c r="AB1612" s="246"/>
      <c r="AC1612" s="250">
        <v>80</v>
      </c>
      <c r="AD1612" s="251"/>
      <c r="AE1612" s="252"/>
      <c r="AF1612" s="238" t="s">
        <v>2375</v>
      </c>
      <c r="AG1612" s="246"/>
      <c r="AJ1612" s="255" t="str">
        <f t="shared" si="468"/>
        <v>HL1678</v>
      </c>
    </row>
    <row r="1613" spans="1:36" ht="12" customHeight="1" thickBot="1" x14ac:dyDescent="0.25">
      <c r="A1613" s="1115">
        <v>1</v>
      </c>
      <c r="B1613" s="1044">
        <v>306848</v>
      </c>
      <c r="C1613" s="239" t="s">
        <v>50</v>
      </c>
      <c r="D1613" s="892" t="s">
        <v>2366</v>
      </c>
      <c r="E1613" s="256">
        <v>4</v>
      </c>
      <c r="F1613" s="240" t="s">
        <v>2343</v>
      </c>
      <c r="G1613" s="257"/>
      <c r="H1613" s="257"/>
      <c r="I1613" s="240"/>
      <c r="J1613" s="368"/>
      <c r="K1613" s="240"/>
      <c r="L1613" s="240" t="s">
        <v>2208</v>
      </c>
      <c r="M1613" s="258">
        <v>500</v>
      </c>
      <c r="N1613" s="239" t="s">
        <v>2138</v>
      </c>
      <c r="O1613" s="364" t="str">
        <f ca="1">IF(MIN(OFFSET(O1613,-$E1613,0,$E1613,1))=MAX(OFFSET(O1613,-$E1613,0,$E1613,1)),OFFSET(O1613,-$E1613,0,1,1),CONCATENATE(MIN(OFFSET(O1613,-$E1613,0,$E1613,1)),"/",MAX(OFFSET(O1613,-$E1613,0,$E1613,1))))</f>
        <v>-</v>
      </c>
      <c r="P1613" s="364" t="str">
        <f ca="1">IF(MIN(OFFSET(P1613,-$E1613,0,$E1613,1))=MAX(OFFSET(P1613,-$E1613,0,$E1613,1)),OFFSET(P1613,-$E1613,0,1,1),CONCATENATE(MIN(OFFSET(P1613,-$E1613,0,$E1613,1)),"/",MAX(OFFSET(P1613,-$E1613,0,$E1613,1))))</f>
        <v>-</v>
      </c>
      <c r="Q1613" s="364" t="str">
        <f ca="1">IF(MIN(OFFSET(Q1613,-$E1613,0,$E1613,1))=MAX(OFFSET(Q1613,-$E1613,0,$E1613,1)),OFFSET(Q1613,-$E1613,0,1,1),CONCATENATE(MIN(OFFSET(Q1613,-$E1613,0,$E1613,1)),"/",MAX(OFFSET(Q1613,-$E1613,0,$E1613,1))))</f>
        <v>-</v>
      </c>
      <c r="R1613" s="239"/>
      <c r="S1613" s="257"/>
      <c r="T1613" s="240" t="s">
        <v>61</v>
      </c>
      <c r="U1613" s="239" t="s">
        <v>44</v>
      </c>
      <c r="V1613" s="239" t="s">
        <v>2376</v>
      </c>
      <c r="W1613" s="239"/>
      <c r="X1613" s="197" t="s">
        <v>2366</v>
      </c>
      <c r="Y1613" s="415">
        <v>43614</v>
      </c>
      <c r="Z1613" s="417">
        <f t="shared" si="481"/>
        <v>43980</v>
      </c>
      <c r="AA1613" s="379">
        <v>45441</v>
      </c>
      <c r="AB1613" s="257"/>
      <c r="AC1613" s="260">
        <v>80</v>
      </c>
      <c r="AD1613" s="261"/>
      <c r="AE1613" s="262"/>
      <c r="AF1613" s="257"/>
      <c r="AG1613" s="257"/>
      <c r="AJ1613" s="255" t="str">
        <f t="shared" si="468"/>
        <v>HL1675-1678</v>
      </c>
    </row>
    <row r="1614" spans="1:36" ht="11.25" customHeight="1" thickBot="1" x14ac:dyDescent="0.25">
      <c r="A1614" s="1129"/>
      <c r="B1614" s="995"/>
      <c r="C1614" s="320"/>
      <c r="D1614" s="905"/>
      <c r="E1614" s="324"/>
      <c r="F1614" s="241"/>
      <c r="G1614" s="246"/>
      <c r="H1614" s="246"/>
      <c r="I1614" s="241"/>
      <c r="J1614" s="360"/>
      <c r="K1614" s="241"/>
      <c r="L1614" s="241"/>
      <c r="M1614" s="245"/>
      <c r="N1614" s="238"/>
      <c r="O1614" s="65"/>
      <c r="P1614" s="65"/>
      <c r="Q1614" s="65"/>
      <c r="R1614" s="238"/>
      <c r="S1614" s="246"/>
      <c r="T1614" s="241"/>
      <c r="U1614" s="238"/>
      <c r="V1614" s="238"/>
      <c r="W1614" s="238"/>
      <c r="X1614" s="272"/>
      <c r="Y1614" s="415"/>
      <c r="Z1614" s="416" t="s">
        <v>38</v>
      </c>
      <c r="AA1614" s="379" t="s">
        <v>38</v>
      </c>
      <c r="AB1614" s="246"/>
      <c r="AC1614" s="250"/>
      <c r="AD1614" s="251"/>
      <c r="AE1614" s="252"/>
      <c r="AF1614" s="246"/>
      <c r="AG1614" s="246"/>
      <c r="AJ1614" s="255" t="str">
        <f t="shared" si="468"/>
        <v/>
      </c>
    </row>
    <row r="1615" spans="1:36" s="319" customFormat="1" ht="11.25" customHeight="1" thickBot="1" x14ac:dyDescent="0.25">
      <c r="A1615" s="1115">
        <v>1</v>
      </c>
      <c r="B1615" s="1113">
        <v>307109</v>
      </c>
      <c r="C1615" s="320"/>
      <c r="D1615" s="916" t="s">
        <v>2377</v>
      </c>
      <c r="E1615" s="245">
        <v>1</v>
      </c>
      <c r="F1615" s="241" t="s">
        <v>2378</v>
      </c>
      <c r="G1615" s="246"/>
      <c r="H1615" s="246"/>
      <c r="I1615" s="241"/>
      <c r="J1615" s="360"/>
      <c r="K1615" s="241"/>
      <c r="L1615" s="241" t="s">
        <v>2208</v>
      </c>
      <c r="M1615" s="245">
        <v>500</v>
      </c>
      <c r="N1615" s="238"/>
      <c r="O1615" s="65"/>
      <c r="P1615" s="65"/>
      <c r="Q1615" s="65">
        <v>580</v>
      </c>
      <c r="R1615" s="238" t="s">
        <v>2139</v>
      </c>
      <c r="S1615" s="246"/>
      <c r="T1615" s="241" t="s">
        <v>61</v>
      </c>
      <c r="U1615" s="238" t="s">
        <v>44</v>
      </c>
      <c r="V1615" s="238" t="s">
        <v>1003</v>
      </c>
      <c r="W1615" s="238" t="s">
        <v>2379</v>
      </c>
      <c r="X1615" s="320"/>
      <c r="Y1615" s="415">
        <v>44182</v>
      </c>
      <c r="Z1615" s="416">
        <f t="shared" ref="Z1615:Z1619" si="482">Y1615+365</f>
        <v>44547</v>
      </c>
      <c r="AA1615" s="379">
        <v>45350</v>
      </c>
      <c r="AB1615" s="246"/>
      <c r="AC1615" s="250">
        <v>913</v>
      </c>
      <c r="AD1615" s="251"/>
      <c r="AE1615" s="252">
        <v>4285</v>
      </c>
      <c r="AF1615" s="442" t="s">
        <v>2380</v>
      </c>
      <c r="AG1615" s="246"/>
      <c r="AJ1615" s="255" t="str">
        <f t="shared" si="468"/>
        <v>HL1780</v>
      </c>
    </row>
    <row r="1616" spans="1:36" s="319" customFormat="1" ht="11.25" customHeight="1" thickBot="1" x14ac:dyDescent="0.25">
      <c r="A1616" s="1115">
        <v>1</v>
      </c>
      <c r="B1616" s="1114">
        <v>307109</v>
      </c>
      <c r="C1616" s="320"/>
      <c r="D1616" s="916" t="s">
        <v>2377</v>
      </c>
      <c r="E1616" s="245">
        <v>1</v>
      </c>
      <c r="F1616" s="241" t="s">
        <v>2378</v>
      </c>
      <c r="G1616" s="246"/>
      <c r="H1616" s="246"/>
      <c r="I1616" s="241"/>
      <c r="J1616" s="360"/>
      <c r="K1616" s="241"/>
      <c r="L1616" s="241" t="s">
        <v>2208</v>
      </c>
      <c r="M1616" s="245">
        <v>500</v>
      </c>
      <c r="N1616" s="238"/>
      <c r="O1616" s="65"/>
      <c r="P1616" s="65"/>
      <c r="Q1616" s="65">
        <v>580</v>
      </c>
      <c r="R1616" s="238" t="s">
        <v>2139</v>
      </c>
      <c r="S1616" s="246"/>
      <c r="T1616" s="241" t="s">
        <v>61</v>
      </c>
      <c r="U1616" s="238" t="s">
        <v>44</v>
      </c>
      <c r="V1616" s="238" t="s">
        <v>1401</v>
      </c>
      <c r="W1616" s="238" t="s">
        <v>2379</v>
      </c>
      <c r="X1616" s="320"/>
      <c r="Y1616" s="415">
        <v>44182</v>
      </c>
      <c r="Z1616" s="416">
        <f t="shared" si="482"/>
        <v>44547</v>
      </c>
      <c r="AA1616" s="379">
        <v>45350</v>
      </c>
      <c r="AB1616" s="246"/>
      <c r="AC1616" s="250">
        <v>913</v>
      </c>
      <c r="AD1616" s="251"/>
      <c r="AE1616" s="252">
        <v>4285</v>
      </c>
      <c r="AF1616" s="442" t="s">
        <v>2380</v>
      </c>
      <c r="AG1616" s="246"/>
      <c r="AJ1616" s="255" t="str">
        <f t="shared" si="468"/>
        <v>HL1781</v>
      </c>
    </row>
    <row r="1617" spans="1:36" s="319" customFormat="1" ht="11.25" customHeight="1" thickBot="1" x14ac:dyDescent="0.25">
      <c r="A1617" s="1115">
        <v>1</v>
      </c>
      <c r="B1617" s="1114">
        <v>307109</v>
      </c>
      <c r="C1617" s="320"/>
      <c r="D1617" s="916" t="s">
        <v>2377</v>
      </c>
      <c r="E1617" s="245">
        <v>1</v>
      </c>
      <c r="F1617" s="241" t="s">
        <v>2378</v>
      </c>
      <c r="G1617" s="246"/>
      <c r="H1617" s="246"/>
      <c r="I1617" s="241"/>
      <c r="J1617" s="360"/>
      <c r="K1617" s="241"/>
      <c r="L1617" s="241" t="s">
        <v>2208</v>
      </c>
      <c r="M1617" s="245">
        <v>500</v>
      </c>
      <c r="N1617" s="238"/>
      <c r="O1617" s="65"/>
      <c r="P1617" s="65"/>
      <c r="Q1617" s="65">
        <v>580</v>
      </c>
      <c r="R1617" s="238" t="s">
        <v>2139</v>
      </c>
      <c r="S1617" s="246"/>
      <c r="T1617" s="241" t="s">
        <v>61</v>
      </c>
      <c r="U1617" s="238" t="s">
        <v>44</v>
      </c>
      <c r="V1617" s="238" t="s">
        <v>415</v>
      </c>
      <c r="W1617" s="238" t="s">
        <v>2379</v>
      </c>
      <c r="X1617" s="320"/>
      <c r="Y1617" s="415">
        <v>43524</v>
      </c>
      <c r="Z1617" s="416">
        <f t="shared" si="482"/>
        <v>43889</v>
      </c>
      <c r="AA1617" s="379">
        <v>45350</v>
      </c>
      <c r="AB1617" s="246"/>
      <c r="AC1617" s="250">
        <v>913</v>
      </c>
      <c r="AD1617" s="251"/>
      <c r="AE1617" s="252">
        <v>4285</v>
      </c>
      <c r="AF1617" s="442" t="s">
        <v>2380</v>
      </c>
      <c r="AG1617" s="246"/>
      <c r="AJ1617" s="255" t="str">
        <f t="shared" si="468"/>
        <v>HL1782</v>
      </c>
    </row>
    <row r="1618" spans="1:36" s="319" customFormat="1" ht="11.25" customHeight="1" thickBot="1" x14ac:dyDescent="0.25">
      <c r="A1618" s="1115">
        <v>1</v>
      </c>
      <c r="B1618" s="1114">
        <v>307109</v>
      </c>
      <c r="C1618" s="320"/>
      <c r="D1618" s="916" t="s">
        <v>2377</v>
      </c>
      <c r="E1618" s="245">
        <v>1</v>
      </c>
      <c r="F1618" s="241" t="s">
        <v>2378</v>
      </c>
      <c r="G1618" s="246"/>
      <c r="H1618" s="246"/>
      <c r="I1618" s="241"/>
      <c r="J1618" s="360"/>
      <c r="K1618" s="241"/>
      <c r="L1618" s="241" t="s">
        <v>2208</v>
      </c>
      <c r="M1618" s="245">
        <v>500</v>
      </c>
      <c r="N1618" s="238"/>
      <c r="O1618" s="65"/>
      <c r="P1618" s="65"/>
      <c r="Q1618" s="65">
        <v>580</v>
      </c>
      <c r="R1618" s="238" t="s">
        <v>2139</v>
      </c>
      <c r="S1618" s="246"/>
      <c r="T1618" s="241" t="s">
        <v>61</v>
      </c>
      <c r="U1618" s="238" t="s">
        <v>44</v>
      </c>
      <c r="V1618" s="238" t="s">
        <v>1489</v>
      </c>
      <c r="W1618" s="238" t="s">
        <v>2379</v>
      </c>
      <c r="X1618" s="320"/>
      <c r="Y1618" s="415">
        <v>43524</v>
      </c>
      <c r="Z1618" s="416">
        <f t="shared" si="482"/>
        <v>43889</v>
      </c>
      <c r="AA1618" s="379">
        <v>45350</v>
      </c>
      <c r="AB1618" s="246"/>
      <c r="AC1618" s="250">
        <v>913</v>
      </c>
      <c r="AD1618" s="251"/>
      <c r="AE1618" s="252">
        <v>4285</v>
      </c>
      <c r="AF1618" s="442" t="s">
        <v>2380</v>
      </c>
      <c r="AG1618" s="246"/>
      <c r="AJ1618" s="255" t="str">
        <f t="shared" si="468"/>
        <v>HL1783</v>
      </c>
    </row>
    <row r="1619" spans="1:36" s="147" customFormat="1" ht="11.25" customHeight="1" thickBot="1" x14ac:dyDescent="0.25">
      <c r="A1619" s="1115">
        <v>1</v>
      </c>
      <c r="B1619" s="1114">
        <v>307109</v>
      </c>
      <c r="C1619" s="266" t="s">
        <v>50</v>
      </c>
      <c r="D1619" s="892" t="s">
        <v>2377</v>
      </c>
      <c r="E1619" s="256">
        <f>SUM(E1615:E1618)</f>
        <v>4</v>
      </c>
      <c r="F1619" s="240" t="s">
        <v>2378</v>
      </c>
      <c r="G1619" s="257"/>
      <c r="H1619" s="257"/>
      <c r="I1619" s="240"/>
      <c r="J1619" s="358"/>
      <c r="K1619" s="240"/>
      <c r="L1619" s="240" t="s">
        <v>2208</v>
      </c>
      <c r="M1619" s="258">
        <v>500</v>
      </c>
      <c r="N1619" s="239" t="s">
        <v>38</v>
      </c>
      <c r="O1619" s="364" t="s">
        <v>38</v>
      </c>
      <c r="P1619" s="364" t="s">
        <v>38</v>
      </c>
      <c r="Q1619" s="364">
        <f ca="1">IF(MIN(OFFSET(Q1619,-$E1619,0,$E1619,1))=MAX(OFFSET(Q1619,-$E1619,0,$E1619,1)),OFFSET(Q1619,-$E1619,0,1,1),CONCATENATE(MIN(OFFSET(Q1619,-$E1619,0,$E1619,1)),"/",MAX(OFFSET(Q1619,-$E1619,0,$E1619,1))))</f>
        <v>580</v>
      </c>
      <c r="R1619" s="239"/>
      <c r="S1619" s="257"/>
      <c r="T1619" s="240" t="s">
        <v>61</v>
      </c>
      <c r="U1619" s="239" t="s">
        <v>44</v>
      </c>
      <c r="V1619" s="239" t="s">
        <v>2381</v>
      </c>
      <c r="W1619" s="239" t="s">
        <v>2382</v>
      </c>
      <c r="X1619" s="237" t="s">
        <v>2377</v>
      </c>
      <c r="Y1619" s="415">
        <v>44182</v>
      </c>
      <c r="Z1619" s="416">
        <f t="shared" si="482"/>
        <v>44547</v>
      </c>
      <c r="AA1619" s="379">
        <v>45350</v>
      </c>
      <c r="AB1619" s="257"/>
      <c r="AC1619" s="260">
        <v>913</v>
      </c>
      <c r="AD1619" s="261"/>
      <c r="AE1619" s="262"/>
      <c r="AF1619" s="257"/>
      <c r="AG1619" s="257"/>
      <c r="AJ1619" s="255" t="str">
        <f t="shared" si="468"/>
        <v>HL1780-1783</v>
      </c>
    </row>
    <row r="1620" spans="1:36" s="147" customFormat="1" ht="11.25" customHeight="1" thickBot="1" x14ac:dyDescent="0.25">
      <c r="A1620" s="1129"/>
      <c r="B1620" s="1004"/>
      <c r="C1620" s="320"/>
      <c r="D1620" s="905"/>
      <c r="E1620" s="324"/>
      <c r="F1620" s="241"/>
      <c r="G1620" s="246"/>
      <c r="H1620" s="246"/>
      <c r="I1620" s="241"/>
      <c r="J1620" s="360"/>
      <c r="K1620" s="241"/>
      <c r="L1620" s="241"/>
      <c r="M1620" s="245"/>
      <c r="N1620" s="238"/>
      <c r="O1620" s="65"/>
      <c r="P1620" s="65"/>
      <c r="Q1620" s="65"/>
      <c r="R1620" s="238"/>
      <c r="S1620" s="246"/>
      <c r="T1620" s="241"/>
      <c r="U1620" s="238"/>
      <c r="V1620" s="238"/>
      <c r="W1620" s="238"/>
      <c r="X1620" s="498"/>
      <c r="Y1620" s="415"/>
      <c r="Z1620" s="416" t="s">
        <v>38</v>
      </c>
      <c r="AA1620" s="379" t="s">
        <v>38</v>
      </c>
      <c r="AB1620" s="246"/>
      <c r="AC1620" s="250"/>
      <c r="AD1620" s="251"/>
      <c r="AE1620" s="252"/>
      <c r="AF1620" s="246"/>
      <c r="AG1620" s="246"/>
      <c r="AJ1620" s="255"/>
    </row>
    <row r="1621" spans="1:36" s="147" customFormat="1" ht="11.25" customHeight="1" thickBot="1" x14ac:dyDescent="0.25">
      <c r="A1621" s="1115">
        <v>1</v>
      </c>
      <c r="B1621" s="1004"/>
      <c r="C1621" s="146"/>
      <c r="D1621" s="916" t="s">
        <v>2383</v>
      </c>
      <c r="E1621" s="245">
        <v>1</v>
      </c>
      <c r="F1621" s="241" t="s">
        <v>2384</v>
      </c>
      <c r="G1621" s="246"/>
      <c r="H1621" s="246"/>
      <c r="I1621" s="241"/>
      <c r="J1621" s="186"/>
      <c r="K1621" s="241"/>
      <c r="L1621" s="241" t="s">
        <v>2385</v>
      </c>
      <c r="M1621" s="245">
        <v>500</v>
      </c>
      <c r="N1621" s="238"/>
      <c r="O1621" s="65"/>
      <c r="P1621" s="65"/>
      <c r="Q1621" s="65"/>
      <c r="R1621" s="238" t="s">
        <v>2143</v>
      </c>
      <c r="S1621" s="246"/>
      <c r="T1621" s="241" t="s">
        <v>61</v>
      </c>
      <c r="U1621" s="238" t="s">
        <v>2386</v>
      </c>
      <c r="V1621" s="238" t="s">
        <v>2387</v>
      </c>
      <c r="W1621" s="238"/>
      <c r="X1621" s="146"/>
      <c r="Y1621" s="415">
        <v>42438</v>
      </c>
      <c r="Z1621" s="432">
        <v>42959</v>
      </c>
      <c r="AA1621" s="379">
        <v>42959</v>
      </c>
      <c r="AB1621" s="246"/>
      <c r="AC1621" s="250">
        <v>400</v>
      </c>
      <c r="AD1621" s="251"/>
      <c r="AE1621" s="252"/>
      <c r="AF1621" s="246" t="s">
        <v>2388</v>
      </c>
      <c r="AG1621" s="246"/>
      <c r="AJ1621" s="255" t="str">
        <f t="shared" ref="AJ1621:AJ1629" si="483">CONCATENATE(U1621,AK1621,V1621)</f>
        <v>LM 500TS#1 025042454</v>
      </c>
    </row>
    <row r="1622" spans="1:36" s="147" customFormat="1" ht="11.25" customHeight="1" thickBot="1" x14ac:dyDescent="0.25">
      <c r="A1622" s="1115">
        <v>1</v>
      </c>
      <c r="B1622" s="1004"/>
      <c r="C1622" s="266" t="s">
        <v>50</v>
      </c>
      <c r="D1622" s="892" t="s">
        <v>2383</v>
      </c>
      <c r="E1622" s="256">
        <v>1</v>
      </c>
      <c r="F1622" s="240" t="s">
        <v>2384</v>
      </c>
      <c r="G1622" s="257" t="s">
        <v>38</v>
      </c>
      <c r="H1622" s="257"/>
      <c r="I1622" s="240"/>
      <c r="J1622" s="358"/>
      <c r="K1622" s="240"/>
      <c r="L1622" s="240" t="s">
        <v>2385</v>
      </c>
      <c r="M1622" s="258">
        <v>500</v>
      </c>
      <c r="N1622" s="239"/>
      <c r="O1622" s="364">
        <f ca="1">IF(MIN(OFFSET(O1622,-$E1622,0,$E1622,1))=MAX(OFFSET(O1622,-$E1622,0,$E1622,1)),OFFSET(O1622,-$E1622,0,1,1),CONCATENATE(MIN(OFFSET(O1622,-$E1622,0,$E1622,1)),"/",MAX(OFFSET(O1622,-$E1622,0,$E1622,1))))</f>
        <v>0</v>
      </c>
      <c r="P1622" s="364">
        <f ca="1">IF(MIN(OFFSET(P1622,-$E1622,0,$E1622,1))=MAX(OFFSET(P1622,-$E1622,0,$E1622,1)),OFFSET(P1622,-$E1622,0,1,1),CONCATENATE(MIN(OFFSET(P1622,-$E1622,0,$E1622,1)),"/",MAX(OFFSET(P1622,-$E1622,0,$E1622,1))))</f>
        <v>0</v>
      </c>
      <c r="Q1622" s="364">
        <f ca="1">IF(MIN(OFFSET(Q1622,-$E1622,0,$E1622,1))=MAX(OFFSET(Q1622,-$E1622,0,$E1622,1)),OFFSET(Q1622,-$E1622,0,1,1),CONCATENATE(MIN(OFFSET(Q1622,-$E1622,0,$E1622,1)),"/",MAX(OFFSET(Q1622,-$E1622,0,$E1622,1))))</f>
        <v>0</v>
      </c>
      <c r="R1622" s="239" t="s">
        <v>2143</v>
      </c>
      <c r="S1622" s="257"/>
      <c r="T1622" s="240" t="s">
        <v>61</v>
      </c>
      <c r="U1622" s="239" t="s">
        <v>2386</v>
      </c>
      <c r="V1622" s="239" t="s">
        <v>2387</v>
      </c>
      <c r="W1622" s="239" t="s">
        <v>2389</v>
      </c>
      <c r="X1622" s="237">
        <v>1240</v>
      </c>
      <c r="Y1622" s="415">
        <v>42438</v>
      </c>
      <c r="Z1622" s="432">
        <v>42959</v>
      </c>
      <c r="AA1622" s="379">
        <v>42959</v>
      </c>
      <c r="AB1622" s="257"/>
      <c r="AC1622" s="260">
        <v>400</v>
      </c>
      <c r="AD1622" s="261"/>
      <c r="AE1622" s="262"/>
      <c r="AF1622" s="257"/>
      <c r="AG1622" s="257"/>
      <c r="AJ1622" s="255" t="str">
        <f t="shared" si="483"/>
        <v>LM 500TS#1 025042454</v>
      </c>
    </row>
    <row r="1623" spans="1:36" ht="11.25" customHeight="1" thickBot="1" x14ac:dyDescent="0.25">
      <c r="A1623" s="1129"/>
      <c r="B1623" s="995"/>
      <c r="C1623" s="238"/>
      <c r="D1623" s="916"/>
      <c r="E1623" s="245"/>
      <c r="F1623" s="241"/>
      <c r="G1623" s="246"/>
      <c r="H1623" s="246"/>
      <c r="I1623" s="241"/>
      <c r="J1623" s="331"/>
      <c r="K1623" s="241"/>
      <c r="L1623" s="241"/>
      <c r="M1623" s="245"/>
      <c r="N1623" s="238"/>
      <c r="O1623" s="248"/>
      <c r="P1623" s="248"/>
      <c r="Q1623" s="248"/>
      <c r="R1623" s="238"/>
      <c r="S1623" s="246"/>
      <c r="T1623" s="241"/>
      <c r="U1623" s="238"/>
      <c r="V1623" s="238"/>
      <c r="X1623" s="315"/>
      <c r="Y1623" s="415"/>
      <c r="Z1623" s="416" t="s">
        <v>38</v>
      </c>
      <c r="AA1623" s="379" t="s">
        <v>38</v>
      </c>
      <c r="AB1623" s="246"/>
      <c r="AC1623" s="250"/>
      <c r="AD1623" s="251"/>
      <c r="AE1623" s="252"/>
      <c r="AF1623" s="246"/>
      <c r="AG1623" s="246"/>
      <c r="AJ1623" s="255" t="str">
        <f t="shared" si="483"/>
        <v/>
      </c>
    </row>
    <row r="1624" spans="1:36" s="147" customFormat="1" ht="12" customHeight="1" thickBot="1" x14ac:dyDescent="0.25">
      <c r="A1624" s="1115">
        <v>1</v>
      </c>
      <c r="B1624" s="1004"/>
      <c r="C1624" s="146"/>
      <c r="D1624" s="916" t="s">
        <v>2390</v>
      </c>
      <c r="E1624" s="245">
        <v>1</v>
      </c>
      <c r="F1624" s="241" t="s">
        <v>2384</v>
      </c>
      <c r="G1624" s="246"/>
      <c r="H1624" s="246"/>
      <c r="I1624" s="241"/>
      <c r="J1624" s="186"/>
      <c r="K1624" s="241"/>
      <c r="L1624" s="241" t="s">
        <v>2385</v>
      </c>
      <c r="M1624" s="245">
        <v>500</v>
      </c>
      <c r="N1624" s="238"/>
      <c r="O1624" s="65"/>
      <c r="P1624" s="65"/>
      <c r="Q1624" s="65"/>
      <c r="R1624" s="238" t="s">
        <v>2143</v>
      </c>
      <c r="S1624" s="246"/>
      <c r="T1624" s="241" t="s">
        <v>61</v>
      </c>
      <c r="U1624" s="238" t="s">
        <v>2391</v>
      </c>
      <c r="V1624" s="238" t="s">
        <v>2392</v>
      </c>
      <c r="W1624" s="238"/>
      <c r="X1624" s="146"/>
      <c r="Y1624" s="415">
        <v>42839</v>
      </c>
      <c r="Z1624" s="432">
        <f>Y1624+365</f>
        <v>43204</v>
      </c>
      <c r="AA1624" s="379">
        <v>43508</v>
      </c>
      <c r="AB1624" s="246"/>
      <c r="AC1624" s="250">
        <v>400</v>
      </c>
      <c r="AD1624" s="251"/>
      <c r="AE1624" s="252"/>
      <c r="AF1624" s="372" t="s">
        <v>2393</v>
      </c>
      <c r="AG1624" s="246"/>
      <c r="AJ1624" s="255" t="str">
        <f t="shared" si="483"/>
        <v>LM 500TS#2 025042464</v>
      </c>
    </row>
    <row r="1625" spans="1:36" s="147" customFormat="1" ht="12" customHeight="1" thickBot="1" x14ac:dyDescent="0.25">
      <c r="A1625" s="1115">
        <v>1</v>
      </c>
      <c r="B1625" s="1004"/>
      <c r="C1625" s="266" t="s">
        <v>50</v>
      </c>
      <c r="D1625" s="892" t="s">
        <v>2390</v>
      </c>
      <c r="E1625" s="256">
        <v>1</v>
      </c>
      <c r="F1625" s="240" t="s">
        <v>2384</v>
      </c>
      <c r="G1625" s="257" t="s">
        <v>38</v>
      </c>
      <c r="H1625" s="257"/>
      <c r="I1625" s="240"/>
      <c r="J1625" s="358"/>
      <c r="K1625" s="240"/>
      <c r="L1625" s="240" t="s">
        <v>2385</v>
      </c>
      <c r="M1625" s="258">
        <v>500</v>
      </c>
      <c r="N1625" s="239"/>
      <c r="O1625" s="364">
        <f ca="1">IF(MIN(OFFSET(O1625,-$E1625,0,$E1625,1))=MAX(OFFSET(O1625,-$E1625,0,$E1625,1)),OFFSET(O1625,-$E1625,0,1,1),CONCATENATE(MIN(OFFSET(O1625,-$E1625,0,$E1625,1)),"/",MAX(OFFSET(O1625,-$E1625,0,$E1625,1))))</f>
        <v>0</v>
      </c>
      <c r="P1625" s="364">
        <f ca="1">IF(MIN(OFFSET(P1625,-$E1625,0,$E1625,1))=MAX(OFFSET(P1625,-$E1625,0,$E1625,1)),OFFSET(P1625,-$E1625,0,1,1),CONCATENATE(MIN(OFFSET(P1625,-$E1625,0,$E1625,1)),"/",MAX(OFFSET(P1625,-$E1625,0,$E1625,1))))</f>
        <v>0</v>
      </c>
      <c r="Q1625" s="364">
        <f ca="1">IF(MIN(OFFSET(Q1625,-$E1625,0,$E1625,1))=MAX(OFFSET(Q1625,-$E1625,0,$E1625,1)),OFFSET(Q1625,-$E1625,0,1,1),CONCATENATE(MIN(OFFSET(Q1625,-$E1625,0,$E1625,1)),"/",MAX(OFFSET(Q1625,-$E1625,0,$E1625,1))))</f>
        <v>0</v>
      </c>
      <c r="R1625" s="239" t="s">
        <v>2143</v>
      </c>
      <c r="S1625" s="257"/>
      <c r="T1625" s="240" t="s">
        <v>61</v>
      </c>
      <c r="U1625" s="239" t="s">
        <v>2391</v>
      </c>
      <c r="V1625" s="239" t="s">
        <v>2392</v>
      </c>
      <c r="W1625" s="239" t="s">
        <v>2394</v>
      </c>
      <c r="X1625" s="237">
        <v>1241</v>
      </c>
      <c r="Y1625" s="415">
        <v>42839</v>
      </c>
      <c r="Z1625" s="432">
        <f>Y1625+365</f>
        <v>43204</v>
      </c>
      <c r="AA1625" s="379">
        <v>43508</v>
      </c>
      <c r="AB1625" s="257"/>
      <c r="AC1625" s="260">
        <v>400</v>
      </c>
      <c r="AD1625" s="261"/>
      <c r="AE1625" s="262"/>
      <c r="AF1625" s="246" t="s">
        <v>2393</v>
      </c>
      <c r="AG1625" s="257"/>
      <c r="AJ1625" s="255" t="str">
        <f t="shared" si="483"/>
        <v>LM 500TS#2 025042464</v>
      </c>
    </row>
    <row r="1626" spans="1:36" s="147" customFormat="1" ht="12" customHeight="1" thickBot="1" x14ac:dyDescent="0.25">
      <c r="A1626" s="1129"/>
      <c r="B1626" s="1004"/>
      <c r="C1626" s="320"/>
      <c r="D1626" s="905"/>
      <c r="E1626" s="324"/>
      <c r="F1626" s="241"/>
      <c r="G1626" s="246"/>
      <c r="H1626" s="246"/>
      <c r="I1626" s="241"/>
      <c r="J1626" s="360"/>
      <c r="K1626" s="241"/>
      <c r="L1626" s="241"/>
      <c r="M1626" s="245"/>
      <c r="N1626" s="238"/>
      <c r="O1626" s="65"/>
      <c r="P1626" s="65"/>
      <c r="Q1626" s="65"/>
      <c r="R1626" s="238"/>
      <c r="S1626" s="246"/>
      <c r="T1626" s="241"/>
      <c r="U1626" s="238"/>
      <c r="V1626" s="238"/>
      <c r="W1626" s="238"/>
      <c r="X1626" s="373"/>
      <c r="Y1626" s="415"/>
      <c r="Z1626" s="601" t="s">
        <v>38</v>
      </c>
      <c r="AA1626" s="379" t="s">
        <v>38</v>
      </c>
      <c r="AB1626" s="246"/>
      <c r="AC1626" s="250"/>
      <c r="AD1626" s="251"/>
      <c r="AE1626" s="252"/>
      <c r="AF1626" s="246"/>
      <c r="AG1626" s="246"/>
      <c r="AJ1626" s="255"/>
    </row>
    <row r="1627" spans="1:36" s="147" customFormat="1" ht="12" customHeight="1" thickBot="1" x14ac:dyDescent="0.25">
      <c r="A1627" s="1115">
        <v>1</v>
      </c>
      <c r="B1627" s="1113">
        <v>307120</v>
      </c>
      <c r="C1627" s="320"/>
      <c r="D1627" s="916" t="s">
        <v>2395</v>
      </c>
      <c r="E1627" s="245">
        <v>1</v>
      </c>
      <c r="F1627" s="241" t="s">
        <v>2130</v>
      </c>
      <c r="G1627" s="246"/>
      <c r="H1627" s="246"/>
      <c r="I1627" s="241"/>
      <c r="J1627" s="360"/>
      <c r="K1627" s="241"/>
      <c r="L1627" s="241" t="s">
        <v>2225</v>
      </c>
      <c r="M1627" s="245">
        <v>500</v>
      </c>
      <c r="N1627" s="238" t="s">
        <v>2138</v>
      </c>
      <c r="O1627" s="65">
        <v>180</v>
      </c>
      <c r="P1627" s="65">
        <v>265</v>
      </c>
      <c r="Q1627" s="65">
        <v>758</v>
      </c>
      <c r="R1627" s="238" t="s">
        <v>2139</v>
      </c>
      <c r="S1627" s="246"/>
      <c r="T1627" s="241" t="s">
        <v>61</v>
      </c>
      <c r="U1627" s="238" t="s">
        <v>44</v>
      </c>
      <c r="V1627" s="238" t="s">
        <v>2396</v>
      </c>
      <c r="W1627" s="238" t="s">
        <v>142</v>
      </c>
      <c r="X1627" s="320"/>
      <c r="Y1627" s="415">
        <v>44182</v>
      </c>
      <c r="Z1627" s="416">
        <f>Y1627+365</f>
        <v>44547</v>
      </c>
      <c r="AA1627" s="379">
        <v>45706</v>
      </c>
      <c r="AB1627" s="246"/>
      <c r="AC1627" s="250">
        <v>780</v>
      </c>
      <c r="AD1627" s="251"/>
      <c r="AE1627" s="252">
        <v>4525</v>
      </c>
      <c r="AF1627" s="246" t="s">
        <v>2397</v>
      </c>
      <c r="AG1627" s="246"/>
      <c r="AH1627" s="319"/>
      <c r="AI1627" s="319"/>
      <c r="AJ1627" s="255" t="str">
        <f t="shared" ref="AJ1627:AJ1628" si="484">CONCATENATE(U1627,AK1627,V1627)</f>
        <v>HL501</v>
      </c>
    </row>
    <row r="1628" spans="1:36" s="147" customFormat="1" ht="12" customHeight="1" thickBot="1" x14ac:dyDescent="0.25">
      <c r="A1628" s="1115">
        <v>1</v>
      </c>
      <c r="B1628" s="1113">
        <v>307120</v>
      </c>
      <c r="C1628" s="320"/>
      <c r="D1628" s="916" t="s">
        <v>2395</v>
      </c>
      <c r="E1628" s="245">
        <v>1</v>
      </c>
      <c r="F1628" s="241" t="s">
        <v>2130</v>
      </c>
      <c r="G1628" s="246"/>
      <c r="H1628" s="246"/>
      <c r="I1628" s="241"/>
      <c r="J1628" s="360"/>
      <c r="K1628" s="241"/>
      <c r="L1628" s="241" t="s">
        <v>2225</v>
      </c>
      <c r="M1628" s="245">
        <v>500</v>
      </c>
      <c r="N1628" s="238" t="s">
        <v>2138</v>
      </c>
      <c r="O1628" s="65">
        <v>180</v>
      </c>
      <c r="P1628" s="65">
        <v>265</v>
      </c>
      <c r="Q1628" s="65">
        <v>758</v>
      </c>
      <c r="R1628" s="238" t="s">
        <v>2139</v>
      </c>
      <c r="S1628" s="246"/>
      <c r="T1628" s="241" t="s">
        <v>61</v>
      </c>
      <c r="U1628" s="238" t="s">
        <v>44</v>
      </c>
      <c r="V1628" s="238" t="s">
        <v>2398</v>
      </c>
      <c r="W1628" s="238" t="s">
        <v>142</v>
      </c>
      <c r="X1628" s="320"/>
      <c r="Y1628" s="415">
        <v>44182</v>
      </c>
      <c r="Z1628" s="416">
        <f t="shared" ref="Z1628:Z1631" si="485">Y1628+365</f>
        <v>44547</v>
      </c>
      <c r="AA1628" s="379">
        <v>45706</v>
      </c>
      <c r="AB1628" s="246"/>
      <c r="AC1628" s="250">
        <v>780</v>
      </c>
      <c r="AD1628" s="251"/>
      <c r="AE1628" s="252">
        <v>4525</v>
      </c>
      <c r="AF1628" s="246" t="s">
        <v>2397</v>
      </c>
      <c r="AG1628" s="246"/>
      <c r="AH1628" s="319"/>
      <c r="AI1628" s="319"/>
      <c r="AJ1628" s="255" t="str">
        <f t="shared" si="484"/>
        <v>HL502</v>
      </c>
    </row>
    <row r="1629" spans="1:36" s="319" customFormat="1" ht="11.25" customHeight="1" thickBot="1" x14ac:dyDescent="0.25">
      <c r="A1629" s="1115">
        <v>1</v>
      </c>
      <c r="B1629" s="1114">
        <v>307120</v>
      </c>
      <c r="C1629" s="320"/>
      <c r="D1629" s="916" t="s">
        <v>2395</v>
      </c>
      <c r="E1629" s="245">
        <v>1</v>
      </c>
      <c r="F1629" s="241" t="s">
        <v>2130</v>
      </c>
      <c r="G1629" s="246"/>
      <c r="H1629" s="246"/>
      <c r="I1629" s="241"/>
      <c r="J1629" s="360"/>
      <c r="K1629" s="241"/>
      <c r="L1629" s="241" t="s">
        <v>2225</v>
      </c>
      <c r="M1629" s="245">
        <v>500</v>
      </c>
      <c r="N1629" s="238" t="s">
        <v>2138</v>
      </c>
      <c r="O1629" s="65">
        <v>180</v>
      </c>
      <c r="P1629" s="65">
        <v>265</v>
      </c>
      <c r="Q1629" s="65">
        <v>758</v>
      </c>
      <c r="R1629" s="238" t="s">
        <v>2139</v>
      </c>
      <c r="S1629" s="246"/>
      <c r="T1629" s="241" t="s">
        <v>61</v>
      </c>
      <c r="U1629" s="238" t="s">
        <v>44</v>
      </c>
      <c r="V1629" s="238" t="s">
        <v>2399</v>
      </c>
      <c r="W1629" s="238" t="s">
        <v>142</v>
      </c>
      <c r="X1629" s="320"/>
      <c r="Y1629" s="415">
        <v>44182</v>
      </c>
      <c r="Z1629" s="416">
        <f t="shared" si="485"/>
        <v>44547</v>
      </c>
      <c r="AA1629" s="379">
        <v>45706</v>
      </c>
      <c r="AB1629" s="246"/>
      <c r="AC1629" s="250">
        <v>780</v>
      </c>
      <c r="AD1629" s="251"/>
      <c r="AE1629" s="252">
        <v>4525</v>
      </c>
      <c r="AF1629" s="246" t="s">
        <v>2397</v>
      </c>
      <c r="AG1629" s="246"/>
      <c r="AJ1629" s="255" t="str">
        <f t="shared" si="483"/>
        <v>HL503</v>
      </c>
    </row>
    <row r="1630" spans="1:36" s="319" customFormat="1" ht="11.25" customHeight="1" thickBot="1" x14ac:dyDescent="0.25">
      <c r="A1630" s="1115">
        <v>1</v>
      </c>
      <c r="B1630" s="1114">
        <v>307120</v>
      </c>
      <c r="C1630" s="320"/>
      <c r="D1630" s="916" t="s">
        <v>2395</v>
      </c>
      <c r="E1630" s="245">
        <v>1</v>
      </c>
      <c r="F1630" s="241" t="s">
        <v>2130</v>
      </c>
      <c r="G1630" s="246"/>
      <c r="H1630" s="246"/>
      <c r="I1630" s="241"/>
      <c r="J1630" s="360"/>
      <c r="K1630" s="241"/>
      <c r="L1630" s="241" t="s">
        <v>2225</v>
      </c>
      <c r="M1630" s="245">
        <v>500</v>
      </c>
      <c r="N1630" s="238" t="s">
        <v>2138</v>
      </c>
      <c r="O1630" s="65">
        <v>180</v>
      </c>
      <c r="P1630" s="65">
        <v>257</v>
      </c>
      <c r="Q1630" s="65">
        <v>763</v>
      </c>
      <c r="R1630" s="238" t="s">
        <v>2139</v>
      </c>
      <c r="S1630" s="246"/>
      <c r="T1630" s="241" t="s">
        <v>61</v>
      </c>
      <c r="U1630" s="238" t="s">
        <v>44</v>
      </c>
      <c r="V1630" s="238" t="s">
        <v>2400</v>
      </c>
      <c r="W1630" s="238" t="s">
        <v>142</v>
      </c>
      <c r="X1630" s="320"/>
      <c r="Y1630" s="415">
        <v>44182</v>
      </c>
      <c r="Z1630" s="416">
        <f t="shared" si="485"/>
        <v>44547</v>
      </c>
      <c r="AA1630" s="379">
        <v>45706</v>
      </c>
      <c r="AB1630" s="246"/>
      <c r="AC1630" s="250">
        <v>780</v>
      </c>
      <c r="AD1630" s="251"/>
      <c r="AE1630" s="252">
        <v>4525</v>
      </c>
      <c r="AF1630" s="246" t="s">
        <v>2397</v>
      </c>
      <c r="AG1630" s="246"/>
      <c r="AJ1630" s="255" t="str">
        <f t="shared" ref="AJ1630" si="486">CONCATENATE(U1630,AK1630,V1630)</f>
        <v>HL504</v>
      </c>
    </row>
    <row r="1631" spans="1:36" s="147" customFormat="1" ht="11.25" customHeight="1" thickBot="1" x14ac:dyDescent="0.25">
      <c r="A1631" s="1115">
        <v>1</v>
      </c>
      <c r="B1631" s="1114">
        <v>307120</v>
      </c>
      <c r="C1631" s="266" t="s">
        <v>50</v>
      </c>
      <c r="D1631" s="892" t="s">
        <v>2395</v>
      </c>
      <c r="E1631" s="256">
        <v>2</v>
      </c>
      <c r="F1631" s="240" t="s">
        <v>2130</v>
      </c>
      <c r="G1631" s="257"/>
      <c r="H1631" s="257"/>
      <c r="I1631" s="240"/>
      <c r="J1631" s="358"/>
      <c r="K1631" s="240"/>
      <c r="L1631" s="240" t="s">
        <v>2225</v>
      </c>
      <c r="M1631" s="258">
        <v>500</v>
      </c>
      <c r="N1631" s="239" t="s">
        <v>2138</v>
      </c>
      <c r="O1631" s="364">
        <f ca="1">IF(MIN(OFFSET(O1631,-$E1631,0,$E1631,1))=MAX(OFFSET(O1631,-$E1631,0,$E1631,1)),OFFSET(O1631,-$E1631,0,1,1),CONCATENATE(MIN(OFFSET(O1631,-$E1631,0,$E1631,1)),"/",MAX(OFFSET(O1631,-$E1631,0,$E1631,1))))</f>
        <v>180</v>
      </c>
      <c r="P1631" s="364" t="str">
        <f ca="1">IF(MIN(OFFSET(P1631,-$E1631,0,$E1631,1))=MAX(OFFSET(P1631,-$E1631,0,$E1631,1)),OFFSET(P1631,-$E1631,0,1,1),CONCATENATE(MIN(OFFSET(P1631,-$E1631,0,$E1631,1)),"/",MAX(OFFSET(P1631,-$E1631,0,$E1631,1))))</f>
        <v>257/265</v>
      </c>
      <c r="Q1631" s="364" t="str">
        <f ca="1">IF(MIN(OFFSET(Q1631,-$E1631,0,$E1631,1))=MAX(OFFSET(Q1631,-$E1631,0,$E1631,1)),OFFSET(Q1631,-$E1631,0,1,1),CONCATENATE(MIN(OFFSET(Q1631,-$E1631,0,$E1631,1)),"/",MAX(OFFSET(Q1631,-$E1631,0,$E1631,1))))</f>
        <v>758/763</v>
      </c>
      <c r="R1631" s="239"/>
      <c r="S1631" s="257"/>
      <c r="T1631" s="240" t="s">
        <v>61</v>
      </c>
      <c r="U1631" s="239" t="s">
        <v>44</v>
      </c>
      <c r="V1631" s="239" t="s">
        <v>2401</v>
      </c>
      <c r="W1631" s="239" t="s">
        <v>142</v>
      </c>
      <c r="X1631" s="237">
        <v>1121</v>
      </c>
      <c r="Y1631" s="415">
        <v>44182</v>
      </c>
      <c r="Z1631" s="416">
        <f t="shared" si="485"/>
        <v>44547</v>
      </c>
      <c r="AA1631" s="379">
        <v>45706</v>
      </c>
      <c r="AB1631" s="257"/>
      <c r="AC1631" s="260">
        <v>780</v>
      </c>
      <c r="AD1631" s="261"/>
      <c r="AE1631" s="262"/>
      <c r="AF1631" s="257"/>
      <c r="AG1631" s="257"/>
      <c r="AJ1631" s="255" t="str">
        <f t="shared" si="468"/>
        <v>HL501-504</v>
      </c>
    </row>
    <row r="1632" spans="1:36" ht="10.5" thickBot="1" x14ac:dyDescent="0.25">
      <c r="A1632" s="1129"/>
      <c r="B1632" s="995"/>
    </row>
    <row r="1633" spans="1:36" s="319" customFormat="1" ht="11.25" customHeight="1" thickBot="1" x14ac:dyDescent="0.25">
      <c r="A1633" s="1115">
        <v>1</v>
      </c>
      <c r="B1633" s="1044">
        <v>302630</v>
      </c>
      <c r="C1633" s="320"/>
      <c r="D1633" s="916" t="s">
        <v>2402</v>
      </c>
      <c r="E1633" s="245">
        <v>1</v>
      </c>
      <c r="F1633" s="241" t="s">
        <v>2130</v>
      </c>
      <c r="G1633" s="246"/>
      <c r="H1633" s="246"/>
      <c r="I1633" s="241"/>
      <c r="J1633" s="360"/>
      <c r="K1633" s="241"/>
      <c r="L1633" s="241" t="s">
        <v>2270</v>
      </c>
      <c r="M1633" s="245">
        <v>500</v>
      </c>
      <c r="N1633" s="238" t="s">
        <v>2138</v>
      </c>
      <c r="O1633" s="65">
        <v>180</v>
      </c>
      <c r="P1633" s="65">
        <v>260</v>
      </c>
      <c r="Q1633" s="65">
        <v>632</v>
      </c>
      <c r="R1633" s="238" t="s">
        <v>2139</v>
      </c>
      <c r="S1633" s="246"/>
      <c r="T1633" s="241" t="s">
        <v>61</v>
      </c>
      <c r="U1633" s="238" t="s">
        <v>44</v>
      </c>
      <c r="V1633" s="238" t="s">
        <v>2403</v>
      </c>
      <c r="W1633" s="238" t="s">
        <v>2404</v>
      </c>
      <c r="X1633" s="320"/>
      <c r="Y1633" s="415">
        <v>43971</v>
      </c>
      <c r="Z1633" s="416">
        <f t="shared" ref="Z1633:Z1637" si="487">Y1633+365</f>
        <v>44336</v>
      </c>
      <c r="AA1633" s="379">
        <v>45070</v>
      </c>
      <c r="AB1633" s="246"/>
      <c r="AC1633" s="250">
        <v>719</v>
      </c>
      <c r="AD1633" s="251"/>
      <c r="AE1633" s="252">
        <v>4525</v>
      </c>
      <c r="AF1633" s="246" t="s">
        <v>2405</v>
      </c>
      <c r="AG1633" s="246"/>
      <c r="AJ1633" s="255" t="str">
        <f t="shared" si="468"/>
        <v>HL505</v>
      </c>
    </row>
    <row r="1634" spans="1:36" s="319" customFormat="1" ht="11.25" customHeight="1" thickBot="1" x14ac:dyDescent="0.25">
      <c r="A1634" s="1115">
        <v>1</v>
      </c>
      <c r="B1634" s="1044">
        <v>302630</v>
      </c>
      <c r="C1634" s="320"/>
      <c r="D1634" s="916" t="s">
        <v>2402</v>
      </c>
      <c r="E1634" s="245">
        <v>1</v>
      </c>
      <c r="F1634" s="241" t="s">
        <v>2130</v>
      </c>
      <c r="G1634" s="246"/>
      <c r="H1634" s="246"/>
      <c r="I1634" s="241"/>
      <c r="J1634" s="360"/>
      <c r="K1634" s="241"/>
      <c r="L1634" s="241" t="s">
        <v>2270</v>
      </c>
      <c r="M1634" s="245">
        <v>500</v>
      </c>
      <c r="N1634" s="238" t="s">
        <v>2138</v>
      </c>
      <c r="O1634" s="65">
        <v>180</v>
      </c>
      <c r="P1634" s="65">
        <v>265</v>
      </c>
      <c r="Q1634" s="65">
        <v>630</v>
      </c>
      <c r="R1634" s="238" t="s">
        <v>2139</v>
      </c>
      <c r="S1634" s="246"/>
      <c r="T1634" s="241" t="s">
        <v>61</v>
      </c>
      <c r="U1634" s="238" t="s">
        <v>44</v>
      </c>
      <c r="V1634" s="238" t="s">
        <v>2406</v>
      </c>
      <c r="W1634" s="238" t="s">
        <v>2404</v>
      </c>
      <c r="X1634" s="320"/>
      <c r="Y1634" s="415">
        <v>43971</v>
      </c>
      <c r="Z1634" s="416">
        <f t="shared" si="487"/>
        <v>44336</v>
      </c>
      <c r="AA1634" s="379">
        <v>45070</v>
      </c>
      <c r="AB1634" s="246"/>
      <c r="AC1634" s="250">
        <v>719</v>
      </c>
      <c r="AD1634" s="251"/>
      <c r="AE1634" s="252">
        <v>4525</v>
      </c>
      <c r="AF1634" s="246" t="s">
        <v>2407</v>
      </c>
      <c r="AG1634" s="246"/>
      <c r="AJ1634" s="255" t="str">
        <f t="shared" si="468"/>
        <v>HL506</v>
      </c>
    </row>
    <row r="1635" spans="1:36" s="319" customFormat="1" ht="11.25" customHeight="1" thickBot="1" x14ac:dyDescent="0.25">
      <c r="A1635" s="1115">
        <v>1</v>
      </c>
      <c r="B1635" s="1044">
        <v>302630</v>
      </c>
      <c r="C1635" s="320"/>
      <c r="D1635" s="916" t="s">
        <v>2402</v>
      </c>
      <c r="E1635" s="245">
        <v>1</v>
      </c>
      <c r="F1635" s="241" t="s">
        <v>2130</v>
      </c>
      <c r="G1635" s="246"/>
      <c r="H1635" s="246"/>
      <c r="I1635" s="241"/>
      <c r="J1635" s="360"/>
      <c r="K1635" s="241"/>
      <c r="L1635" s="241" t="s">
        <v>2270</v>
      </c>
      <c r="M1635" s="245">
        <v>500</v>
      </c>
      <c r="N1635" s="238" t="s">
        <v>2138</v>
      </c>
      <c r="O1635" s="65">
        <v>180</v>
      </c>
      <c r="P1635" s="65">
        <v>265</v>
      </c>
      <c r="Q1635" s="65">
        <v>630</v>
      </c>
      <c r="R1635" s="238" t="s">
        <v>2139</v>
      </c>
      <c r="S1635" s="246"/>
      <c r="T1635" s="241" t="s">
        <v>61</v>
      </c>
      <c r="U1635" s="238" t="s">
        <v>44</v>
      </c>
      <c r="V1635" s="238" t="s">
        <v>2408</v>
      </c>
      <c r="W1635" s="238" t="s">
        <v>2404</v>
      </c>
      <c r="X1635" s="320"/>
      <c r="Y1635" s="415">
        <v>43971</v>
      </c>
      <c r="Z1635" s="416">
        <f t="shared" si="487"/>
        <v>44336</v>
      </c>
      <c r="AA1635" s="379">
        <v>45070</v>
      </c>
      <c r="AB1635" s="246"/>
      <c r="AC1635" s="250">
        <v>719</v>
      </c>
      <c r="AD1635" s="251"/>
      <c r="AE1635" s="252">
        <v>4525</v>
      </c>
      <c r="AF1635" s="246" t="s">
        <v>2409</v>
      </c>
      <c r="AG1635" s="246"/>
      <c r="AJ1635" s="255" t="str">
        <f t="shared" si="468"/>
        <v>HL507</v>
      </c>
    </row>
    <row r="1636" spans="1:36" s="319" customFormat="1" ht="11.25" customHeight="1" thickBot="1" x14ac:dyDescent="0.25">
      <c r="A1636" s="1115">
        <v>1</v>
      </c>
      <c r="B1636" s="1044">
        <v>302630</v>
      </c>
      <c r="C1636" s="320"/>
      <c r="D1636" s="916" t="s">
        <v>2402</v>
      </c>
      <c r="E1636" s="245">
        <v>1</v>
      </c>
      <c r="F1636" s="241" t="s">
        <v>2130</v>
      </c>
      <c r="G1636" s="246"/>
      <c r="H1636" s="246"/>
      <c r="I1636" s="241"/>
      <c r="J1636" s="360"/>
      <c r="K1636" s="241"/>
      <c r="L1636" s="241" t="s">
        <v>2270</v>
      </c>
      <c r="M1636" s="245">
        <v>500</v>
      </c>
      <c r="N1636" s="238" t="s">
        <v>2138</v>
      </c>
      <c r="O1636" s="65">
        <v>180</v>
      </c>
      <c r="P1636" s="65">
        <v>267</v>
      </c>
      <c r="Q1636" s="65">
        <v>708</v>
      </c>
      <c r="R1636" s="238" t="s">
        <v>2139</v>
      </c>
      <c r="S1636" s="246"/>
      <c r="T1636" s="241" t="s">
        <v>61</v>
      </c>
      <c r="U1636" s="238" t="s">
        <v>44</v>
      </c>
      <c r="V1636" s="238" t="s">
        <v>2410</v>
      </c>
      <c r="W1636" s="238" t="s">
        <v>2404</v>
      </c>
      <c r="X1636" s="320"/>
      <c r="Y1636" s="415">
        <v>43971</v>
      </c>
      <c r="Z1636" s="416">
        <f t="shared" si="487"/>
        <v>44336</v>
      </c>
      <c r="AA1636" s="379">
        <v>45070</v>
      </c>
      <c r="AB1636" s="246"/>
      <c r="AC1636" s="250">
        <v>719</v>
      </c>
      <c r="AD1636" s="251"/>
      <c r="AE1636" s="252">
        <v>4525</v>
      </c>
      <c r="AF1636" s="442" t="s">
        <v>2411</v>
      </c>
      <c r="AG1636" s="246"/>
      <c r="AJ1636" s="255" t="str">
        <f t="shared" si="468"/>
        <v>HL508</v>
      </c>
    </row>
    <row r="1637" spans="1:36" s="147" customFormat="1" ht="11.25" customHeight="1" thickBot="1" x14ac:dyDescent="0.25">
      <c r="A1637" s="1115">
        <v>1</v>
      </c>
      <c r="B1637" s="1044">
        <v>302630</v>
      </c>
      <c r="C1637" s="266" t="s">
        <v>50</v>
      </c>
      <c r="D1637" s="892" t="s">
        <v>2402</v>
      </c>
      <c r="E1637" s="256">
        <f>SUM(E1633:E1636)</f>
        <v>4</v>
      </c>
      <c r="F1637" s="240" t="s">
        <v>2130</v>
      </c>
      <c r="G1637" s="257"/>
      <c r="H1637" s="257"/>
      <c r="I1637" s="240"/>
      <c r="J1637" s="358"/>
      <c r="K1637" s="240"/>
      <c r="L1637" s="240" t="s">
        <v>2270</v>
      </c>
      <c r="M1637" s="258">
        <v>500</v>
      </c>
      <c r="N1637" s="239" t="s">
        <v>2138</v>
      </c>
      <c r="O1637" s="364">
        <f ca="1">IF(MIN(OFFSET(O1637,-$E1637,0,$E1637,1))=MAX(OFFSET(O1637,-$E1637,0,$E1637,1)),OFFSET(O1637,-$E1637,0,1,1),CONCATENATE(MIN(OFFSET(O1637,-$E1637,0,$E1637,1)),"/",MAX(OFFSET(O1637,-$E1637,0,$E1637,1))))</f>
        <v>180</v>
      </c>
      <c r="P1637" s="364" t="str">
        <f ca="1">IF(MIN(OFFSET(P1637,-$E1637,0,$E1637,1))=MAX(OFFSET(P1637,-$E1637,0,$E1637,1)),OFFSET(P1637,-$E1637,0,1,1),CONCATENATE(MIN(OFFSET(P1637,-$E1637,0,$E1637,1)),"/",MAX(OFFSET(P1637,-$E1637,0,$E1637,1))))</f>
        <v>260/267</v>
      </c>
      <c r="Q1637" s="364" t="str">
        <f ca="1">IF(MIN(OFFSET(Q1637,-$E1637,0,$E1637,1))=MAX(OFFSET(Q1637,-$E1637,0,$E1637,1)),OFFSET(Q1637,-$E1637,0,1,1),CONCATENATE(MIN(OFFSET(Q1637,-$E1637,0,$E1637,1)),"/",MAX(OFFSET(Q1637,-$E1637,0,$E1637,1))))</f>
        <v>630/708</v>
      </c>
      <c r="R1637" s="239"/>
      <c r="S1637" s="257"/>
      <c r="T1637" s="240" t="s">
        <v>61</v>
      </c>
      <c r="U1637" s="239" t="s">
        <v>44</v>
      </c>
      <c r="V1637" s="239" t="s">
        <v>2412</v>
      </c>
      <c r="W1637" s="239" t="s">
        <v>2413</v>
      </c>
      <c r="X1637" s="237">
        <v>1123</v>
      </c>
      <c r="Y1637" s="415">
        <v>43971</v>
      </c>
      <c r="Z1637" s="416">
        <f t="shared" si="487"/>
        <v>44336</v>
      </c>
      <c r="AA1637" s="379">
        <v>45070</v>
      </c>
      <c r="AB1637" s="257"/>
      <c r="AC1637" s="260">
        <v>719</v>
      </c>
      <c r="AD1637" s="261"/>
      <c r="AE1637" s="262"/>
      <c r="AF1637" s="257"/>
      <c r="AG1637" s="257"/>
      <c r="AJ1637" s="255" t="str">
        <f t="shared" si="468"/>
        <v>HL505-508</v>
      </c>
    </row>
    <row r="1638" spans="1:36" s="147" customFormat="1" ht="11.25" customHeight="1" thickBot="1" x14ac:dyDescent="0.25">
      <c r="A1638" s="1129"/>
      <c r="B1638" s="1004"/>
      <c r="C1638" s="320"/>
      <c r="D1638" s="905"/>
      <c r="E1638" s="324"/>
      <c r="F1638" s="241"/>
      <c r="G1638" s="246"/>
      <c r="H1638" s="246"/>
      <c r="I1638" s="241"/>
      <c r="J1638" s="360"/>
      <c r="K1638" s="241"/>
      <c r="L1638" s="241"/>
      <c r="M1638" s="245"/>
      <c r="N1638" s="238"/>
      <c r="O1638" s="65"/>
      <c r="P1638" s="65"/>
      <c r="Q1638" s="65"/>
      <c r="R1638" s="238"/>
      <c r="S1638" s="246"/>
      <c r="T1638" s="241"/>
      <c r="U1638" s="238"/>
      <c r="V1638" s="238"/>
      <c r="W1638" s="238"/>
      <c r="X1638" s="272"/>
      <c r="Y1638" s="415"/>
      <c r="Z1638" s="416" t="s">
        <v>38</v>
      </c>
      <c r="AA1638" s="379" t="s">
        <v>38</v>
      </c>
      <c r="AB1638" s="246"/>
      <c r="AC1638" s="250"/>
      <c r="AD1638" s="251"/>
      <c r="AE1638" s="252"/>
      <c r="AF1638" s="246"/>
      <c r="AG1638" s="246"/>
      <c r="AJ1638" s="255" t="str">
        <f t="shared" si="468"/>
        <v/>
      </c>
    </row>
    <row r="1639" spans="1:36" ht="11.25" customHeight="1" thickBot="1" x14ac:dyDescent="0.25">
      <c r="A1639" s="1115">
        <v>1</v>
      </c>
      <c r="B1639" s="1113">
        <v>307126</v>
      </c>
      <c r="C1639" s="238"/>
      <c r="D1639" s="916" t="s">
        <v>2414</v>
      </c>
      <c r="E1639" s="324">
        <v>1</v>
      </c>
      <c r="F1639" s="241" t="s">
        <v>2130</v>
      </c>
      <c r="G1639" s="246"/>
      <c r="H1639" s="246"/>
      <c r="I1639" s="241"/>
      <c r="J1639" s="331"/>
      <c r="K1639" s="241"/>
      <c r="L1639" s="241" t="s">
        <v>2270</v>
      </c>
      <c r="M1639" s="245">
        <v>500</v>
      </c>
      <c r="N1639" s="238" t="s">
        <v>2138</v>
      </c>
      <c r="O1639" s="65">
        <v>174</v>
      </c>
      <c r="P1639" s="65">
        <v>260</v>
      </c>
      <c r="Q1639" s="65">
        <v>710</v>
      </c>
      <c r="R1639" s="238" t="s">
        <v>2139</v>
      </c>
      <c r="S1639" s="246"/>
      <c r="T1639" s="241" t="s">
        <v>61</v>
      </c>
      <c r="U1639" s="238" t="s">
        <v>44</v>
      </c>
      <c r="V1639" s="238" t="s">
        <v>373</v>
      </c>
      <c r="W1639" s="238" t="s">
        <v>123</v>
      </c>
      <c r="X1639" s="179"/>
      <c r="Y1639" s="415">
        <v>43895</v>
      </c>
      <c r="Z1639" s="417">
        <f>Y1639+365</f>
        <v>44260</v>
      </c>
      <c r="AA1639" s="379">
        <v>45468</v>
      </c>
      <c r="AB1639" s="246"/>
      <c r="AC1639" s="250">
        <v>719</v>
      </c>
      <c r="AD1639" s="251"/>
      <c r="AE1639" s="252"/>
      <c r="AF1639" s="246" t="s">
        <v>2415</v>
      </c>
      <c r="AG1639" s="246"/>
      <c r="AJ1639" s="255" t="str">
        <f t="shared" si="468"/>
        <v>HL1768</v>
      </c>
    </row>
    <row r="1640" spans="1:36" ht="11.25" customHeight="1" thickBot="1" x14ac:dyDescent="0.25">
      <c r="A1640" s="1115">
        <v>1</v>
      </c>
      <c r="B1640" s="1114">
        <v>307126</v>
      </c>
      <c r="C1640" s="238"/>
      <c r="D1640" s="916" t="s">
        <v>2414</v>
      </c>
      <c r="E1640" s="324">
        <v>1</v>
      </c>
      <c r="F1640" s="241" t="s">
        <v>2130</v>
      </c>
      <c r="G1640" s="246"/>
      <c r="H1640" s="246"/>
      <c r="I1640" s="241"/>
      <c r="J1640" s="331"/>
      <c r="K1640" s="241"/>
      <c r="L1640" s="241" t="s">
        <v>2270</v>
      </c>
      <c r="M1640" s="245">
        <v>500</v>
      </c>
      <c r="N1640" s="238" t="s">
        <v>2138</v>
      </c>
      <c r="O1640" s="65">
        <v>178</v>
      </c>
      <c r="P1640" s="65">
        <v>255</v>
      </c>
      <c r="Q1640" s="65">
        <v>710</v>
      </c>
      <c r="R1640" s="238" t="s">
        <v>2139</v>
      </c>
      <c r="S1640" s="246"/>
      <c r="T1640" s="241" t="s">
        <v>61</v>
      </c>
      <c r="U1640" s="238" t="s">
        <v>44</v>
      </c>
      <c r="V1640" s="238" t="s">
        <v>2416</v>
      </c>
      <c r="W1640" s="238" t="s">
        <v>123</v>
      </c>
      <c r="X1640" s="179"/>
      <c r="Y1640" s="415">
        <v>43895</v>
      </c>
      <c r="Z1640" s="417">
        <f t="shared" ref="Z1640:Z1643" si="488">Y1640+365</f>
        <v>44260</v>
      </c>
      <c r="AA1640" s="379">
        <v>45468</v>
      </c>
      <c r="AB1640" s="246"/>
      <c r="AC1640" s="250">
        <v>719</v>
      </c>
      <c r="AD1640" s="251"/>
      <c r="AE1640" s="252"/>
      <c r="AF1640" s="246" t="s">
        <v>2417</v>
      </c>
      <c r="AG1640" s="246"/>
      <c r="AJ1640" s="255" t="str">
        <f t="shared" si="468"/>
        <v>HL1769</v>
      </c>
    </row>
    <row r="1641" spans="1:36" ht="11.25" customHeight="1" thickBot="1" x14ac:dyDescent="0.25">
      <c r="A1641" s="1115">
        <v>1</v>
      </c>
      <c r="B1641" s="1114">
        <v>307126</v>
      </c>
      <c r="C1641" s="238"/>
      <c r="D1641" s="916" t="s">
        <v>2414</v>
      </c>
      <c r="E1641" s="324">
        <v>1</v>
      </c>
      <c r="F1641" s="241" t="s">
        <v>2130</v>
      </c>
      <c r="G1641" s="246"/>
      <c r="H1641" s="246"/>
      <c r="I1641" s="241"/>
      <c r="J1641" s="331"/>
      <c r="K1641" s="241"/>
      <c r="L1641" s="241" t="s">
        <v>2270</v>
      </c>
      <c r="M1641" s="245">
        <v>500</v>
      </c>
      <c r="N1641" s="238" t="s">
        <v>2138</v>
      </c>
      <c r="O1641" s="65">
        <v>176</v>
      </c>
      <c r="P1641" s="65">
        <v>258</v>
      </c>
      <c r="Q1641" s="65">
        <v>705</v>
      </c>
      <c r="R1641" s="238" t="s">
        <v>2139</v>
      </c>
      <c r="S1641" s="246"/>
      <c r="T1641" s="241" t="s">
        <v>61</v>
      </c>
      <c r="U1641" s="238" t="s">
        <v>44</v>
      </c>
      <c r="V1641" s="238" t="s">
        <v>424</v>
      </c>
      <c r="W1641" s="238" t="s">
        <v>142</v>
      </c>
      <c r="X1641" s="179"/>
      <c r="Y1641" s="415">
        <v>44631</v>
      </c>
      <c r="Z1641" s="993">
        <f t="shared" si="488"/>
        <v>44996</v>
      </c>
      <c r="AA1641" s="379">
        <v>46823</v>
      </c>
      <c r="AB1641" s="246"/>
      <c r="AC1641" s="250">
        <v>719</v>
      </c>
      <c r="AD1641" s="251"/>
      <c r="AE1641" s="252"/>
      <c r="AF1641" s="246" t="s">
        <v>2418</v>
      </c>
      <c r="AG1641" s="246"/>
      <c r="AJ1641" s="255" t="str">
        <f t="shared" si="468"/>
        <v>HL1770</v>
      </c>
    </row>
    <row r="1642" spans="1:36" ht="11.25" customHeight="1" thickBot="1" x14ac:dyDescent="0.25">
      <c r="A1642" s="1115">
        <v>1</v>
      </c>
      <c r="B1642" s="1114">
        <v>307126</v>
      </c>
      <c r="C1642" s="238"/>
      <c r="D1642" s="916" t="s">
        <v>2414</v>
      </c>
      <c r="E1642" s="324">
        <v>1</v>
      </c>
      <c r="F1642" s="241" t="s">
        <v>2130</v>
      </c>
      <c r="G1642" s="246"/>
      <c r="H1642" s="246"/>
      <c r="I1642" s="241"/>
      <c r="J1642" s="331"/>
      <c r="K1642" s="241"/>
      <c r="L1642" s="241" t="s">
        <v>2270</v>
      </c>
      <c r="M1642" s="245">
        <v>500</v>
      </c>
      <c r="N1642" s="238" t="s">
        <v>2138</v>
      </c>
      <c r="O1642" s="65">
        <v>176</v>
      </c>
      <c r="P1642" s="65">
        <v>260</v>
      </c>
      <c r="Q1642" s="65">
        <v>704</v>
      </c>
      <c r="R1642" s="238" t="s">
        <v>2139</v>
      </c>
      <c r="S1642" s="246"/>
      <c r="T1642" s="241" t="s">
        <v>61</v>
      </c>
      <c r="U1642" s="238" t="s">
        <v>44</v>
      </c>
      <c r="V1642" s="238" t="s">
        <v>390</v>
      </c>
      <c r="W1642" s="238" t="s">
        <v>142</v>
      </c>
      <c r="X1642" s="179"/>
      <c r="Y1642" s="415">
        <v>44631</v>
      </c>
      <c r="Z1642" s="993">
        <f t="shared" si="488"/>
        <v>44996</v>
      </c>
      <c r="AA1642" s="379">
        <v>46823</v>
      </c>
      <c r="AB1642" s="246"/>
      <c r="AC1642" s="250">
        <v>719</v>
      </c>
      <c r="AD1642" s="251"/>
      <c r="AE1642" s="252"/>
      <c r="AF1642" s="246" t="s">
        <v>2419</v>
      </c>
      <c r="AG1642" s="246"/>
      <c r="AJ1642" s="255" t="str">
        <f t="shared" si="468"/>
        <v>HL1771</v>
      </c>
    </row>
    <row r="1643" spans="1:36" s="520" customFormat="1" ht="11.25" customHeight="1" thickBot="1" x14ac:dyDescent="0.25">
      <c r="A1643" s="1115">
        <v>1</v>
      </c>
      <c r="B1643" s="1114">
        <v>307126</v>
      </c>
      <c r="C1643" s="239" t="s">
        <v>50</v>
      </c>
      <c r="D1643" s="892" t="s">
        <v>2414</v>
      </c>
      <c r="E1643" s="258">
        <v>4</v>
      </c>
      <c r="F1643" s="240" t="s">
        <v>2130</v>
      </c>
      <c r="G1643" s="257"/>
      <c r="H1643" s="257"/>
      <c r="I1643" s="240"/>
      <c r="J1643" s="368"/>
      <c r="K1643" s="240"/>
      <c r="L1643" s="240" t="s">
        <v>2270</v>
      </c>
      <c r="M1643" s="258">
        <v>500</v>
      </c>
      <c r="N1643" s="239" t="s">
        <v>2138</v>
      </c>
      <c r="O1643" s="259">
        <v>180</v>
      </c>
      <c r="P1643" s="259" t="s">
        <v>2420</v>
      </c>
      <c r="Q1643" s="1253" t="s">
        <v>2421</v>
      </c>
      <c r="R1643" s="239"/>
      <c r="S1643" s="257"/>
      <c r="T1643" s="240" t="s">
        <v>61</v>
      </c>
      <c r="U1643" s="239" t="s">
        <v>44</v>
      </c>
      <c r="V1643" s="239" t="s">
        <v>2422</v>
      </c>
      <c r="W1643" s="239" t="s">
        <v>2423</v>
      </c>
      <c r="X1643" s="197" t="s">
        <v>2414</v>
      </c>
      <c r="Y1643" s="415">
        <v>43895</v>
      </c>
      <c r="Z1643" s="417">
        <f t="shared" si="488"/>
        <v>44260</v>
      </c>
      <c r="AA1643" s="379">
        <v>45468</v>
      </c>
      <c r="AB1643" s="257"/>
      <c r="AC1643" s="260">
        <v>719</v>
      </c>
      <c r="AD1643" s="261"/>
      <c r="AE1643" s="262"/>
      <c r="AF1643" s="257"/>
      <c r="AG1643" s="257"/>
      <c r="AJ1643" s="255" t="str">
        <f t="shared" si="468"/>
        <v>HL1768-1771</v>
      </c>
    </row>
    <row r="1644" spans="1:36" ht="11.25" customHeight="1" thickBot="1" x14ac:dyDescent="0.25">
      <c r="A1644" s="1129"/>
      <c r="B1644" s="1112"/>
      <c r="C1644" s="238"/>
      <c r="D1644" s="909"/>
      <c r="E1644" s="245"/>
      <c r="F1644" s="241"/>
      <c r="G1644" s="246"/>
      <c r="H1644" s="246"/>
      <c r="I1644" s="241"/>
      <c r="J1644" s="331"/>
      <c r="K1644" s="241"/>
      <c r="L1644" s="241"/>
      <c r="M1644" s="245"/>
      <c r="N1644" s="238"/>
      <c r="O1644" s="248"/>
      <c r="P1644" s="248"/>
      <c r="Q1644" s="248"/>
      <c r="R1644" s="238"/>
      <c r="S1644" s="246"/>
      <c r="T1644" s="241"/>
      <c r="U1644" s="238"/>
      <c r="V1644" s="238"/>
      <c r="W1644" s="238"/>
      <c r="X1644" s="500"/>
      <c r="Y1644" s="496"/>
      <c r="Z1644" s="417" t="s">
        <v>38</v>
      </c>
      <c r="AA1644" s="379" t="s">
        <v>38</v>
      </c>
      <c r="AB1644" s="246"/>
      <c r="AC1644" s="250"/>
      <c r="AD1644" s="251"/>
      <c r="AE1644" s="252"/>
      <c r="AF1644" s="246"/>
      <c r="AG1644" s="246"/>
    </row>
    <row r="1645" spans="1:36" ht="12.75" customHeight="1" thickBot="1" x14ac:dyDescent="0.25">
      <c r="A1645" s="1115">
        <v>1</v>
      </c>
      <c r="B1645" s="1113">
        <v>307146</v>
      </c>
      <c r="C1645" s="238"/>
      <c r="D1645" s="904" t="s">
        <v>2424</v>
      </c>
      <c r="E1645" s="245">
        <v>1</v>
      </c>
      <c r="F1645" s="241" t="s">
        <v>2425</v>
      </c>
      <c r="G1645" s="246"/>
      <c r="H1645" s="246"/>
      <c r="I1645" s="241"/>
      <c r="J1645" s="331"/>
      <c r="K1645" s="241"/>
      <c r="L1645" s="241" t="s">
        <v>2270</v>
      </c>
      <c r="M1645" s="245">
        <v>500</v>
      </c>
      <c r="N1645" s="238" t="s">
        <v>2138</v>
      </c>
      <c r="O1645" s="65">
        <v>180</v>
      </c>
      <c r="P1645" s="65">
        <v>257</v>
      </c>
      <c r="Q1645" s="65">
        <v>672</v>
      </c>
      <c r="R1645" s="238" t="s">
        <v>2139</v>
      </c>
      <c r="S1645" s="246"/>
      <c r="T1645" s="241" t="s">
        <v>61</v>
      </c>
      <c r="U1645" s="238" t="s">
        <v>44</v>
      </c>
      <c r="V1645" s="238" t="s">
        <v>2426</v>
      </c>
      <c r="W1645" s="238"/>
      <c r="X1645" s="179"/>
      <c r="Y1645" s="415">
        <v>44180</v>
      </c>
      <c r="Z1645" s="417">
        <f>Y1645+366</f>
        <v>44546</v>
      </c>
      <c r="AA1645" s="417">
        <v>45706</v>
      </c>
      <c r="AB1645" s="246"/>
      <c r="AC1645" s="250">
        <v>780</v>
      </c>
      <c r="AD1645" s="251"/>
      <c r="AE1645" s="252"/>
      <c r="AF1645" s="246" t="s">
        <v>2427</v>
      </c>
      <c r="AG1645" s="246"/>
      <c r="AJ1645" s="255" t="str">
        <f t="shared" ref="AJ1645:AJ1647" si="489">CONCATENATE(U1645,AK1645,V1645)</f>
        <v>HL2035</v>
      </c>
    </row>
    <row r="1646" spans="1:36" ht="12" customHeight="1" thickBot="1" x14ac:dyDescent="0.25">
      <c r="A1646" s="1115">
        <v>1</v>
      </c>
      <c r="B1646" s="1114">
        <v>307146</v>
      </c>
      <c r="C1646" s="238"/>
      <c r="D1646" s="904" t="s">
        <v>2424</v>
      </c>
      <c r="E1646" s="245">
        <v>1</v>
      </c>
      <c r="F1646" s="241" t="s">
        <v>2425</v>
      </c>
      <c r="G1646" s="246"/>
      <c r="H1646" s="246"/>
      <c r="I1646" s="241"/>
      <c r="J1646" s="331"/>
      <c r="K1646" s="241"/>
      <c r="L1646" s="241" t="s">
        <v>2270</v>
      </c>
      <c r="M1646" s="245">
        <v>500</v>
      </c>
      <c r="N1646" s="238" t="s">
        <v>2138</v>
      </c>
      <c r="O1646" s="65">
        <v>180</v>
      </c>
      <c r="P1646" s="65">
        <v>258</v>
      </c>
      <c r="Q1646" s="65">
        <v>669</v>
      </c>
      <c r="R1646" s="238" t="s">
        <v>2139</v>
      </c>
      <c r="S1646" s="246"/>
      <c r="T1646" s="241" t="s">
        <v>61</v>
      </c>
      <c r="U1646" s="238" t="s">
        <v>44</v>
      </c>
      <c r="V1646" s="238" t="s">
        <v>2428</v>
      </c>
      <c r="W1646" s="238"/>
      <c r="X1646" s="238"/>
      <c r="Y1646" s="415">
        <v>44180</v>
      </c>
      <c r="Z1646" s="417">
        <f>Y1646+366</f>
        <v>44546</v>
      </c>
      <c r="AA1646" s="417">
        <v>45706</v>
      </c>
      <c r="AB1646" s="246"/>
      <c r="AC1646" s="250">
        <v>780</v>
      </c>
      <c r="AD1646" s="251"/>
      <c r="AE1646" s="252"/>
      <c r="AF1646" s="246" t="s">
        <v>2429</v>
      </c>
      <c r="AG1646" s="246"/>
      <c r="AJ1646" s="255" t="str">
        <f t="shared" si="489"/>
        <v>HL2036</v>
      </c>
    </row>
    <row r="1647" spans="1:36" ht="12" customHeight="1" thickBot="1" x14ac:dyDescent="0.25">
      <c r="A1647" s="1115">
        <v>1</v>
      </c>
      <c r="B1647" s="1114">
        <v>307146</v>
      </c>
      <c r="C1647" s="239" t="s">
        <v>50</v>
      </c>
      <c r="D1647" s="892" t="s">
        <v>2424</v>
      </c>
      <c r="E1647" s="256">
        <v>2</v>
      </c>
      <c r="F1647" s="240" t="s">
        <v>2425</v>
      </c>
      <c r="G1647" s="257"/>
      <c r="H1647" s="257"/>
      <c r="I1647" s="240"/>
      <c r="J1647" s="368"/>
      <c r="K1647" s="240"/>
      <c r="L1647" s="240" t="s">
        <v>2270</v>
      </c>
      <c r="M1647" s="258">
        <v>500</v>
      </c>
      <c r="N1647" s="239" t="s">
        <v>2138</v>
      </c>
      <c r="O1647" s="364">
        <f ca="1">IF(MIN(OFFSET(O1647,-$E1647,0,$E1647,1))=MAX(OFFSET(O1647,-$E1647,0,$E1647,1)),OFFSET(O1647,-$E1647,0,1,1),CONCATENATE(MIN(OFFSET(O1647,-$E1647,0,$E1647,1)),"/",MAX(OFFSET(O1647,-$E1647,0,$E1647,1))))</f>
        <v>180</v>
      </c>
      <c r="P1647" s="364" t="str">
        <f ca="1">IF(MIN(OFFSET(P1647,-$E1647,0,$E1647,1))=MAX(OFFSET(P1647,-$E1647,0,$E1647,1)),OFFSET(P1647,-$E1647,0,1,1),CONCATENATE(MIN(OFFSET(P1647,-$E1647,0,$E1647,1)),"/",MAX(OFFSET(P1647,-$E1647,0,$E1647,1))))</f>
        <v>257/258</v>
      </c>
      <c r="Q1647" s="364" t="str">
        <f ca="1">IF(MIN(OFFSET(Q1647,-$E1647,0,$E1647,1))=MAX(OFFSET(Q1647,-$E1647,0,$E1647,1)),OFFSET(Q1647,-$E1647,0,1,1),CONCATENATE(MIN(OFFSET(Q1647,-$E1647,0,$E1647,1)),"/",MAX(OFFSET(Q1647,-$E1647,0,$E1647,1))))</f>
        <v>669/672</v>
      </c>
      <c r="R1647" s="239"/>
      <c r="S1647" s="257"/>
      <c r="T1647" s="240" t="s">
        <v>61</v>
      </c>
      <c r="U1647" s="239" t="s">
        <v>44</v>
      </c>
      <c r="V1647" s="239" t="s">
        <v>2430</v>
      </c>
      <c r="W1647" s="239" t="s">
        <v>2431</v>
      </c>
      <c r="X1647" s="197" t="s">
        <v>2424</v>
      </c>
      <c r="Y1647" s="415">
        <v>44180</v>
      </c>
      <c r="Z1647" s="417">
        <f>Y1647+366</f>
        <v>44546</v>
      </c>
      <c r="AA1647" s="417">
        <v>45706</v>
      </c>
      <c r="AB1647" s="257"/>
      <c r="AC1647" s="260">
        <v>780</v>
      </c>
      <c r="AD1647" s="261"/>
      <c r="AE1647" s="262"/>
      <c r="AF1647" s="257"/>
      <c r="AG1647" s="257"/>
      <c r="AJ1647" s="255" t="str">
        <f t="shared" si="489"/>
        <v>HL2035-2036</v>
      </c>
    </row>
    <row r="1648" spans="1:36" ht="11.25" customHeight="1" thickBot="1" x14ac:dyDescent="0.25">
      <c r="A1648" s="1129"/>
      <c r="B1648" s="995"/>
      <c r="C1648" s="238"/>
      <c r="D1648" s="916"/>
      <c r="E1648" s="245"/>
      <c r="F1648" s="241"/>
      <c r="G1648" s="246"/>
      <c r="H1648" s="246"/>
      <c r="I1648" s="241"/>
      <c r="J1648" s="331"/>
      <c r="K1648" s="241"/>
      <c r="L1648" s="241"/>
      <c r="M1648" s="245"/>
      <c r="N1648" s="238"/>
      <c r="O1648" s="248"/>
      <c r="P1648" s="248"/>
      <c r="Q1648" s="248"/>
      <c r="R1648" s="238"/>
      <c r="S1648" s="246"/>
      <c r="T1648" s="241"/>
      <c r="U1648" s="238"/>
      <c r="V1648" s="238"/>
      <c r="W1648" s="238"/>
      <c r="X1648" s="272"/>
      <c r="Y1648" s="496"/>
      <c r="Z1648" s="417" t="s">
        <v>38</v>
      </c>
      <c r="AA1648" s="379" t="s">
        <v>38</v>
      </c>
      <c r="AB1648" s="246"/>
      <c r="AC1648" s="250"/>
      <c r="AD1648" s="251"/>
      <c r="AE1648" s="252"/>
      <c r="AF1648" s="246"/>
      <c r="AG1648" s="246"/>
      <c r="AJ1648" s="255" t="str">
        <f t="shared" si="468"/>
        <v/>
      </c>
    </row>
    <row r="1649" spans="1:36" s="319" customFormat="1" ht="12.75" customHeight="1" thickBot="1" x14ac:dyDescent="0.25">
      <c r="A1649" s="1115">
        <v>1</v>
      </c>
      <c r="B1649" s="996"/>
      <c r="C1649" s="320"/>
      <c r="D1649" s="916" t="s">
        <v>2432</v>
      </c>
      <c r="E1649" s="245">
        <v>1</v>
      </c>
      <c r="F1649" s="241" t="s">
        <v>2425</v>
      </c>
      <c r="G1649" s="246"/>
      <c r="H1649" s="246"/>
      <c r="I1649" s="241"/>
      <c r="J1649" s="360"/>
      <c r="K1649" s="241"/>
      <c r="L1649" s="241" t="s">
        <v>2270</v>
      </c>
      <c r="M1649" s="245">
        <v>500</v>
      </c>
      <c r="N1649" s="238" t="s">
        <v>2138</v>
      </c>
      <c r="O1649" s="65">
        <v>180</v>
      </c>
      <c r="P1649" s="65">
        <v>261</v>
      </c>
      <c r="Q1649" s="65">
        <v>667</v>
      </c>
      <c r="R1649" s="238" t="s">
        <v>2139</v>
      </c>
      <c r="S1649" s="246"/>
      <c r="T1649" s="241" t="s">
        <v>61</v>
      </c>
      <c r="U1649" s="238" t="s">
        <v>44</v>
      </c>
      <c r="V1649" s="238" t="s">
        <v>2433</v>
      </c>
      <c r="W1649" s="238" t="s">
        <v>123</v>
      </c>
      <c r="X1649" s="158"/>
      <c r="Y1649" s="415">
        <v>44339</v>
      </c>
      <c r="Z1649" s="416">
        <f>Y1649+365</f>
        <v>44704</v>
      </c>
      <c r="AA1649" s="379">
        <v>45070</v>
      </c>
      <c r="AB1649" s="246"/>
      <c r="AC1649" s="250">
        <v>780</v>
      </c>
      <c r="AD1649" s="251"/>
      <c r="AE1649" s="252"/>
      <c r="AF1649" s="246" t="s">
        <v>2434</v>
      </c>
      <c r="AG1649" s="246"/>
      <c r="AJ1649" s="255" t="str">
        <f t="shared" si="468"/>
        <v>HL1090</v>
      </c>
    </row>
    <row r="1650" spans="1:36" s="319" customFormat="1" ht="12" customHeight="1" thickBot="1" x14ac:dyDescent="0.25">
      <c r="A1650" s="1115">
        <v>1</v>
      </c>
      <c r="B1650" s="996"/>
      <c r="C1650" s="320"/>
      <c r="D1650" s="916" t="s">
        <v>2432</v>
      </c>
      <c r="E1650" s="245">
        <v>1</v>
      </c>
      <c r="F1650" s="241" t="s">
        <v>2425</v>
      </c>
      <c r="G1650" s="246"/>
      <c r="H1650" s="246"/>
      <c r="I1650" s="241"/>
      <c r="J1650" s="360"/>
      <c r="K1650" s="241"/>
      <c r="L1650" s="241" t="s">
        <v>2270</v>
      </c>
      <c r="M1650" s="245">
        <v>500</v>
      </c>
      <c r="N1650" s="238" t="s">
        <v>2138</v>
      </c>
      <c r="O1650" s="65">
        <v>180</v>
      </c>
      <c r="P1650" s="65">
        <v>256</v>
      </c>
      <c r="Q1650" s="65">
        <v>658</v>
      </c>
      <c r="R1650" s="238" t="s">
        <v>2139</v>
      </c>
      <c r="S1650" s="246"/>
      <c r="T1650" s="241" t="s">
        <v>61</v>
      </c>
      <c r="U1650" s="238" t="s">
        <v>44</v>
      </c>
      <c r="V1650" s="238" t="s">
        <v>2435</v>
      </c>
      <c r="W1650" s="238" t="s">
        <v>123</v>
      </c>
      <c r="X1650" s="320"/>
      <c r="Y1650" s="415">
        <v>44339</v>
      </c>
      <c r="Z1650" s="416">
        <f t="shared" ref="Z1650:Z1651" si="490">Y1650+365</f>
        <v>44704</v>
      </c>
      <c r="AA1650" s="379">
        <v>45070</v>
      </c>
      <c r="AB1650" s="246"/>
      <c r="AC1650" s="250">
        <v>780</v>
      </c>
      <c r="AD1650" s="251"/>
      <c r="AE1650" s="252"/>
      <c r="AF1650" s="246" t="s">
        <v>2436</v>
      </c>
      <c r="AG1650" s="246"/>
      <c r="AJ1650" s="255" t="str">
        <f t="shared" si="468"/>
        <v>HL1091</v>
      </c>
    </row>
    <row r="1651" spans="1:36" s="147" customFormat="1" ht="12" customHeight="1" thickBot="1" x14ac:dyDescent="0.25">
      <c r="A1651" s="1115">
        <v>1</v>
      </c>
      <c r="B1651" s="1004"/>
      <c r="C1651" s="266" t="s">
        <v>50</v>
      </c>
      <c r="D1651" s="892" t="s">
        <v>2432</v>
      </c>
      <c r="E1651" s="256">
        <v>2</v>
      </c>
      <c r="F1651" s="240" t="s">
        <v>2425</v>
      </c>
      <c r="G1651" s="257"/>
      <c r="H1651" s="257"/>
      <c r="I1651" s="240"/>
      <c r="J1651" s="358"/>
      <c r="K1651" s="240"/>
      <c r="L1651" s="240" t="s">
        <v>2270</v>
      </c>
      <c r="M1651" s="258">
        <v>500</v>
      </c>
      <c r="N1651" s="239" t="s">
        <v>2138</v>
      </c>
      <c r="O1651" s="364">
        <f ca="1">IF(MIN(OFFSET(O1651,-$E1651,0,$E1651,1))=MAX(OFFSET(O1651,-$E1651,0,$E1651,1)),OFFSET(O1651,-$E1651,0,1,1),CONCATENATE(MIN(OFFSET(O1651,-$E1651,0,$E1651,1)),"/",MAX(OFFSET(O1651,-$E1651,0,$E1651,1))))</f>
        <v>180</v>
      </c>
      <c r="P1651" s="364" t="str">
        <f ca="1">IF(MIN(OFFSET(P1651,-$E1651,0,$E1651,1))=MAX(OFFSET(P1651,-$E1651,0,$E1651,1)),OFFSET(P1651,-$E1651,0,1,1),CONCATENATE(MIN(OFFSET(P1651,-$E1651,0,$E1651,1)),"/",MAX(OFFSET(P1651,-$E1651,0,$E1651,1))))</f>
        <v>256/261</v>
      </c>
      <c r="Q1651" s="364" t="str">
        <f ca="1">IF(MIN(OFFSET(Q1651,-$E1651,0,$E1651,1))=MAX(OFFSET(Q1651,-$E1651,0,$E1651,1)),OFFSET(Q1651,-$E1651,0,1,1),CONCATENATE(MIN(OFFSET(Q1651,-$E1651,0,$E1651,1)),"/",MAX(OFFSET(Q1651,-$E1651,0,$E1651,1))))</f>
        <v>658/667</v>
      </c>
      <c r="R1651" s="239"/>
      <c r="S1651" s="257"/>
      <c r="T1651" s="240" t="s">
        <v>61</v>
      </c>
      <c r="U1651" s="239" t="s">
        <v>44</v>
      </c>
      <c r="V1651" s="239" t="s">
        <v>2437</v>
      </c>
      <c r="W1651" s="239" t="s">
        <v>2438</v>
      </c>
      <c r="X1651" s="237">
        <v>1374</v>
      </c>
      <c r="Y1651" s="415">
        <v>44339</v>
      </c>
      <c r="Z1651" s="416">
        <f t="shared" si="490"/>
        <v>44704</v>
      </c>
      <c r="AA1651" s="379">
        <v>45070</v>
      </c>
      <c r="AB1651" s="257"/>
      <c r="AC1651" s="260">
        <v>780</v>
      </c>
      <c r="AD1651" s="261"/>
      <c r="AE1651" s="262"/>
      <c r="AF1651" s="257"/>
      <c r="AG1651" s="257"/>
      <c r="AJ1651" s="255" t="str">
        <f t="shared" si="468"/>
        <v>HL1090-1091</v>
      </c>
    </row>
    <row r="1652" spans="1:36" s="147" customFormat="1" ht="12" customHeight="1" thickBot="1" x14ac:dyDescent="0.25">
      <c r="A1652" s="1129"/>
      <c r="B1652" s="1004"/>
      <c r="C1652" s="320"/>
      <c r="D1652" s="905"/>
      <c r="E1652" s="324"/>
      <c r="F1652" s="241"/>
      <c r="G1652" s="246"/>
      <c r="H1652" s="246"/>
      <c r="I1652" s="241"/>
      <c r="J1652" s="360"/>
      <c r="K1652" s="241"/>
      <c r="L1652" s="241"/>
      <c r="M1652" s="245"/>
      <c r="N1652" s="238"/>
      <c r="O1652" s="65"/>
      <c r="P1652" s="65"/>
      <c r="Q1652" s="65"/>
      <c r="R1652" s="238"/>
      <c r="S1652" s="246"/>
      <c r="T1652" s="241"/>
      <c r="U1652" s="238"/>
      <c r="V1652" s="238"/>
      <c r="W1652" s="238"/>
      <c r="X1652" s="272"/>
      <c r="Y1652" s="420"/>
      <c r="Z1652" s="416" t="s">
        <v>38</v>
      </c>
      <c r="AA1652" s="379" t="s">
        <v>38</v>
      </c>
      <c r="AB1652" s="246"/>
      <c r="AC1652" s="250"/>
      <c r="AD1652" s="251"/>
      <c r="AE1652" s="252"/>
      <c r="AF1652" s="246"/>
      <c r="AG1652" s="246"/>
      <c r="AJ1652" s="255" t="str">
        <f t="shared" ref="AJ1652:AJ1712" si="491">CONCATENATE(U1652,AK1652,V1652)</f>
        <v/>
      </c>
    </row>
    <row r="1653" spans="1:36" ht="11.25" customHeight="1" thickBot="1" x14ac:dyDescent="0.25">
      <c r="A1653" s="1129">
        <v>1</v>
      </c>
      <c r="B1653" s="995"/>
      <c r="C1653" s="238"/>
      <c r="D1653" s="904" t="s">
        <v>297</v>
      </c>
      <c r="E1653" s="245">
        <v>1</v>
      </c>
      <c r="F1653" s="241" t="s">
        <v>2354</v>
      </c>
      <c r="G1653" s="246" t="s">
        <v>2355</v>
      </c>
      <c r="H1653" s="246"/>
      <c r="I1653" s="241"/>
      <c r="J1653" s="331"/>
      <c r="K1653" s="241"/>
      <c r="L1653" s="241" t="s">
        <v>2356</v>
      </c>
      <c r="M1653" s="245">
        <v>465</v>
      </c>
      <c r="N1653" s="238"/>
      <c r="O1653" s="248"/>
      <c r="P1653" s="248"/>
      <c r="Q1653" s="248"/>
      <c r="R1653" s="238"/>
      <c r="S1653" s="246"/>
      <c r="T1653" s="241" t="s">
        <v>38</v>
      </c>
      <c r="U1653" s="238" t="s">
        <v>38</v>
      </c>
      <c r="V1653" s="238" t="s">
        <v>38</v>
      </c>
      <c r="W1653" s="238"/>
      <c r="X1653" s="238"/>
      <c r="Y1653" s="415">
        <v>42426</v>
      </c>
      <c r="Z1653" s="417">
        <f>Y1653+366</f>
        <v>42792</v>
      </c>
      <c r="AA1653" s="379">
        <f>Z1653</f>
        <v>42792</v>
      </c>
      <c r="AB1653" s="246"/>
      <c r="AC1653" s="301">
        <v>4350</v>
      </c>
      <c r="AD1653" s="251"/>
      <c r="AE1653" s="252"/>
      <c r="AF1653" s="246" t="s">
        <v>38</v>
      </c>
      <c r="AG1653" s="246"/>
      <c r="AJ1653" s="255" t="str">
        <f t="shared" si="491"/>
        <v>--</v>
      </c>
    </row>
    <row r="1654" spans="1:36" s="147" customFormat="1" ht="11.25" customHeight="1" thickBot="1" x14ac:dyDescent="0.25">
      <c r="A1654" s="1115">
        <v>1</v>
      </c>
      <c r="B1654" s="1004"/>
      <c r="C1654" s="266" t="s">
        <v>50</v>
      </c>
      <c r="D1654" s="892" t="s">
        <v>297</v>
      </c>
      <c r="E1654" s="256">
        <v>1</v>
      </c>
      <c r="F1654" s="240" t="s">
        <v>2354</v>
      </c>
      <c r="G1654" s="257" t="s">
        <v>2355</v>
      </c>
      <c r="H1654" s="257"/>
      <c r="I1654" s="240"/>
      <c r="J1654" s="358"/>
      <c r="K1654" s="240"/>
      <c r="L1654" s="240" t="s">
        <v>2356</v>
      </c>
      <c r="M1654" s="258">
        <v>465</v>
      </c>
      <c r="N1654" s="239"/>
      <c r="O1654" s="259"/>
      <c r="P1654" s="259"/>
      <c r="Q1654" s="259"/>
      <c r="R1654" s="239"/>
      <c r="S1654" s="257"/>
      <c r="T1654" s="240" t="s">
        <v>61</v>
      </c>
      <c r="U1654" s="239" t="s">
        <v>38</v>
      </c>
      <c r="V1654" s="239" t="s">
        <v>38</v>
      </c>
      <c r="W1654" s="239" t="s">
        <v>2357</v>
      </c>
      <c r="X1654" s="197" t="s">
        <v>297</v>
      </c>
      <c r="Y1654" s="415">
        <v>42426</v>
      </c>
      <c r="Z1654" s="416">
        <f>Y1654+366</f>
        <v>42792</v>
      </c>
      <c r="AA1654" s="379">
        <f>Z1654</f>
        <v>42792</v>
      </c>
      <c r="AB1654" s="257"/>
      <c r="AC1654" s="374">
        <v>4350</v>
      </c>
      <c r="AD1654" s="261"/>
      <c r="AE1654" s="262"/>
      <c r="AF1654" s="257"/>
      <c r="AG1654" s="257"/>
      <c r="AJ1654" s="255" t="str">
        <f t="shared" si="491"/>
        <v>--</v>
      </c>
    </row>
    <row r="1655" spans="1:36" s="147" customFormat="1" ht="12" customHeight="1" thickBot="1" x14ac:dyDescent="0.25">
      <c r="A1655" s="1129"/>
      <c r="B1655" s="1004"/>
      <c r="C1655" s="320"/>
      <c r="D1655" s="905"/>
      <c r="E1655" s="324"/>
      <c r="F1655" s="241"/>
      <c r="G1655" s="246"/>
      <c r="H1655" s="246"/>
      <c r="I1655" s="241"/>
      <c r="J1655" s="360"/>
      <c r="K1655" s="241"/>
      <c r="L1655" s="241"/>
      <c r="M1655" s="245"/>
      <c r="N1655" s="238"/>
      <c r="O1655" s="65"/>
      <c r="P1655" s="65"/>
      <c r="Q1655" s="65"/>
      <c r="R1655" s="238"/>
      <c r="S1655" s="246"/>
      <c r="T1655" s="241"/>
      <c r="U1655" s="238"/>
      <c r="V1655" s="238"/>
      <c r="W1655" s="238"/>
      <c r="X1655" s="272"/>
      <c r="Y1655" s="420"/>
      <c r="Z1655" s="416" t="s">
        <v>38</v>
      </c>
      <c r="AA1655" s="379" t="s">
        <v>38</v>
      </c>
      <c r="AB1655" s="246"/>
      <c r="AC1655" s="250"/>
      <c r="AD1655" s="251"/>
      <c r="AE1655" s="252"/>
      <c r="AF1655" s="246"/>
      <c r="AG1655" s="246"/>
      <c r="AJ1655" s="255" t="str">
        <f t="shared" si="491"/>
        <v/>
      </c>
    </row>
    <row r="1656" spans="1:36" ht="11.25" customHeight="1" thickBot="1" x14ac:dyDescent="0.25">
      <c r="A1656" s="1115">
        <v>1</v>
      </c>
      <c r="B1656" s="1044">
        <v>304099</v>
      </c>
      <c r="C1656" s="238"/>
      <c r="D1656" s="904" t="s">
        <v>408</v>
      </c>
      <c r="E1656" s="245">
        <v>1</v>
      </c>
      <c r="F1656" s="241" t="s">
        <v>2096</v>
      </c>
      <c r="G1656" s="246">
        <v>15</v>
      </c>
      <c r="H1656" s="246"/>
      <c r="I1656" s="241"/>
      <c r="J1656" s="331"/>
      <c r="K1656" s="241"/>
      <c r="L1656" s="241" t="s">
        <v>2173</v>
      </c>
      <c r="M1656" s="245">
        <v>400</v>
      </c>
      <c r="N1656" s="238"/>
      <c r="O1656" s="248"/>
      <c r="P1656" s="248"/>
      <c r="Q1656" s="248"/>
      <c r="R1656" s="238"/>
      <c r="S1656" s="246"/>
      <c r="T1656" s="241" t="s">
        <v>2091</v>
      </c>
      <c r="U1656" s="238" t="s">
        <v>2080</v>
      </c>
      <c r="V1656" s="238" t="s">
        <v>408</v>
      </c>
      <c r="W1656" s="238"/>
      <c r="X1656" s="238"/>
      <c r="Y1656" s="415">
        <v>44279</v>
      </c>
      <c r="Z1656" s="416">
        <f>Y1656+366</f>
        <v>44645</v>
      </c>
      <c r="AA1656" s="379">
        <v>46105</v>
      </c>
      <c r="AB1656" s="246"/>
      <c r="AC1656" s="301">
        <v>5.45</v>
      </c>
      <c r="AD1656" s="251"/>
      <c r="AE1656" s="252"/>
      <c r="AF1656" s="246" t="s">
        <v>2439</v>
      </c>
      <c r="AG1656" s="246"/>
      <c r="AJ1656" s="255" t="str">
        <f t="shared" si="491"/>
        <v>STHL1512</v>
      </c>
    </row>
    <row r="1657" spans="1:36" ht="11.25" customHeight="1" thickBot="1" x14ac:dyDescent="0.25">
      <c r="A1657" s="1115">
        <v>1</v>
      </c>
      <c r="B1657" s="1044">
        <v>304099</v>
      </c>
      <c r="C1657" s="239" t="s">
        <v>50</v>
      </c>
      <c r="D1657" s="892" t="s">
        <v>408</v>
      </c>
      <c r="E1657" s="256">
        <v>1</v>
      </c>
      <c r="F1657" s="240" t="s">
        <v>2096</v>
      </c>
      <c r="G1657" s="257">
        <v>15</v>
      </c>
      <c r="H1657" s="257"/>
      <c r="I1657" s="240"/>
      <c r="J1657" s="368"/>
      <c r="K1657" s="240"/>
      <c r="L1657" s="240" t="s">
        <v>2173</v>
      </c>
      <c r="M1657" s="258">
        <v>400</v>
      </c>
      <c r="N1657" s="239"/>
      <c r="O1657" s="259"/>
      <c r="P1657" s="259"/>
      <c r="Q1657" s="259"/>
      <c r="R1657" s="239"/>
      <c r="S1657" s="257"/>
      <c r="T1657" s="240" t="s">
        <v>2091</v>
      </c>
      <c r="U1657" s="239" t="s">
        <v>2080</v>
      </c>
      <c r="V1657" s="239" t="s">
        <v>408</v>
      </c>
      <c r="W1657" s="239" t="s">
        <v>2440</v>
      </c>
      <c r="X1657" s="197" t="s">
        <v>408</v>
      </c>
      <c r="Y1657" s="415">
        <v>44279</v>
      </c>
      <c r="Z1657" s="416">
        <f>Y1657+366</f>
        <v>44645</v>
      </c>
      <c r="AA1657" s="379">
        <v>46105</v>
      </c>
      <c r="AB1657" s="257"/>
      <c r="AC1657" s="374">
        <v>5.45</v>
      </c>
      <c r="AD1657" s="261"/>
      <c r="AE1657" s="262"/>
      <c r="AF1657" s="257"/>
      <c r="AG1657" s="257"/>
      <c r="AJ1657" s="255" t="str">
        <f t="shared" si="491"/>
        <v>STHL1512</v>
      </c>
    </row>
    <row r="1658" spans="1:36" ht="11.25" customHeight="1" thickBot="1" x14ac:dyDescent="0.25">
      <c r="A1658" s="1129"/>
      <c r="B1658" s="1112"/>
      <c r="C1658" s="238"/>
      <c r="D1658" s="909"/>
      <c r="E1658" s="324"/>
      <c r="F1658" s="241"/>
      <c r="G1658" s="246"/>
      <c r="H1658" s="246"/>
      <c r="I1658" s="241"/>
      <c r="J1658" s="331"/>
      <c r="K1658" s="241"/>
      <c r="L1658" s="241"/>
      <c r="M1658" s="245"/>
      <c r="N1658" s="238"/>
      <c r="O1658" s="248"/>
      <c r="P1658" s="248"/>
      <c r="Q1658" s="248"/>
      <c r="R1658" s="238"/>
      <c r="S1658" s="246"/>
      <c r="T1658" s="241"/>
      <c r="U1658" s="238"/>
      <c r="V1658" s="238"/>
      <c r="W1658" s="238"/>
      <c r="X1658" s="179"/>
      <c r="Y1658" s="415"/>
      <c r="Z1658" s="416" t="s">
        <v>38</v>
      </c>
      <c r="AA1658" s="379" t="s">
        <v>38</v>
      </c>
      <c r="AB1658" s="246"/>
      <c r="AC1658" s="301"/>
      <c r="AD1658" s="251"/>
      <c r="AE1658" s="252"/>
      <c r="AF1658" s="246"/>
      <c r="AG1658" s="246"/>
      <c r="AJ1658" s="255" t="str">
        <f t="shared" si="491"/>
        <v/>
      </c>
    </row>
    <row r="1659" spans="1:36" ht="11.25" customHeight="1" thickBot="1" x14ac:dyDescent="0.25">
      <c r="A1659" s="1115">
        <v>1</v>
      </c>
      <c r="B1659" s="1044">
        <v>304091</v>
      </c>
      <c r="C1659" s="238"/>
      <c r="D1659" s="904" t="s">
        <v>295</v>
      </c>
      <c r="E1659" s="245">
        <v>1</v>
      </c>
      <c r="F1659" s="241" t="s">
        <v>2096</v>
      </c>
      <c r="G1659" s="246">
        <v>15</v>
      </c>
      <c r="H1659" s="246"/>
      <c r="I1659" s="241"/>
      <c r="J1659" s="331"/>
      <c r="K1659" s="241"/>
      <c r="L1659" s="241" t="s">
        <v>2173</v>
      </c>
      <c r="M1659" s="245">
        <v>400</v>
      </c>
      <c r="N1659" s="238"/>
      <c r="O1659" s="248"/>
      <c r="P1659" s="248"/>
      <c r="Q1659" s="248"/>
      <c r="R1659" s="238"/>
      <c r="S1659" s="246"/>
      <c r="T1659" s="241" t="s">
        <v>2091</v>
      </c>
      <c r="U1659" s="238" t="s">
        <v>2080</v>
      </c>
      <c r="V1659" s="238" t="s">
        <v>295</v>
      </c>
      <c r="W1659" s="238"/>
      <c r="X1659" s="238"/>
      <c r="Y1659" s="415">
        <v>44279</v>
      </c>
      <c r="Z1659" s="416">
        <f>Y1659+366</f>
        <v>44645</v>
      </c>
      <c r="AA1659" s="379">
        <v>46105</v>
      </c>
      <c r="AB1659" s="246"/>
      <c r="AC1659" s="301">
        <v>5.45</v>
      </c>
      <c r="AD1659" s="251"/>
      <c r="AE1659" s="252"/>
      <c r="AF1659" s="246" t="s">
        <v>2441</v>
      </c>
      <c r="AG1659" s="246"/>
      <c r="AJ1659" s="255" t="str">
        <f t="shared" si="491"/>
        <v>STHL1513</v>
      </c>
    </row>
    <row r="1660" spans="1:36" ht="11.25" customHeight="1" thickBot="1" x14ac:dyDescent="0.25">
      <c r="A1660" s="1115">
        <v>1</v>
      </c>
      <c r="B1660" s="1044">
        <v>304091</v>
      </c>
      <c r="C1660" s="239" t="s">
        <v>50</v>
      </c>
      <c r="D1660" s="892" t="s">
        <v>295</v>
      </c>
      <c r="E1660" s="256">
        <v>1</v>
      </c>
      <c r="F1660" s="240" t="s">
        <v>2096</v>
      </c>
      <c r="G1660" s="257">
        <v>15</v>
      </c>
      <c r="H1660" s="257"/>
      <c r="I1660" s="240"/>
      <c r="J1660" s="368"/>
      <c r="K1660" s="240"/>
      <c r="L1660" s="240" t="s">
        <v>2173</v>
      </c>
      <c r="M1660" s="258">
        <v>400</v>
      </c>
      <c r="N1660" s="239"/>
      <c r="O1660" s="259"/>
      <c r="P1660" s="259"/>
      <c r="Q1660" s="259"/>
      <c r="R1660" s="239"/>
      <c r="S1660" s="257"/>
      <c r="T1660" s="240" t="s">
        <v>2091</v>
      </c>
      <c r="U1660" s="239" t="s">
        <v>2080</v>
      </c>
      <c r="V1660" s="239" t="s">
        <v>295</v>
      </c>
      <c r="W1660" s="239" t="s">
        <v>2440</v>
      </c>
      <c r="X1660" s="197" t="s">
        <v>295</v>
      </c>
      <c r="Y1660" s="415">
        <v>44279</v>
      </c>
      <c r="Z1660" s="416">
        <f>Y1660+366</f>
        <v>44645</v>
      </c>
      <c r="AA1660" s="379">
        <v>46105</v>
      </c>
      <c r="AB1660" s="257"/>
      <c r="AC1660" s="374">
        <v>5.45</v>
      </c>
      <c r="AD1660" s="261"/>
      <c r="AE1660" s="262"/>
      <c r="AF1660" s="257"/>
      <c r="AG1660" s="257"/>
      <c r="AJ1660" s="255" t="str">
        <f t="shared" si="491"/>
        <v>STHL1513</v>
      </c>
    </row>
    <row r="1661" spans="1:36" s="147" customFormat="1" ht="12" customHeight="1" thickBot="1" x14ac:dyDescent="0.25">
      <c r="A1661" s="1129"/>
      <c r="B1661" s="1112"/>
      <c r="C1661" s="320"/>
      <c r="D1661" s="894"/>
      <c r="E1661" s="245"/>
      <c r="F1661" s="241"/>
      <c r="G1661" s="246"/>
      <c r="H1661" s="246"/>
      <c r="I1661" s="241"/>
      <c r="J1661" s="360"/>
      <c r="K1661" s="241"/>
      <c r="L1661" s="241"/>
      <c r="M1661" s="245"/>
      <c r="N1661" s="238"/>
      <c r="O1661" s="248"/>
      <c r="P1661" s="248"/>
      <c r="Q1661" s="248"/>
      <c r="R1661" s="238"/>
      <c r="S1661" s="246"/>
      <c r="T1661" s="241"/>
      <c r="U1661" s="238"/>
      <c r="V1661" s="238"/>
      <c r="W1661" s="238"/>
      <c r="X1661" s="272"/>
      <c r="Y1661" s="415"/>
      <c r="Z1661" s="416" t="s">
        <v>38</v>
      </c>
      <c r="AA1661" s="379" t="s">
        <v>38</v>
      </c>
      <c r="AB1661" s="246"/>
      <c r="AC1661" s="250"/>
      <c r="AD1661" s="251"/>
      <c r="AE1661" s="252"/>
      <c r="AF1661" s="246"/>
      <c r="AG1661" s="246"/>
      <c r="AJ1661" s="255" t="str">
        <f t="shared" si="491"/>
        <v/>
      </c>
    </row>
    <row r="1662" spans="1:36" s="147" customFormat="1" ht="11.25" customHeight="1" thickBot="1" x14ac:dyDescent="0.25">
      <c r="A1662" s="1115">
        <v>1</v>
      </c>
      <c r="B1662" s="1044">
        <v>304187</v>
      </c>
      <c r="C1662" s="146"/>
      <c r="D1662" s="916" t="s">
        <v>1619</v>
      </c>
      <c r="E1662" s="245">
        <v>1</v>
      </c>
      <c r="F1662" s="241" t="s">
        <v>2096</v>
      </c>
      <c r="G1662" s="246">
        <v>15</v>
      </c>
      <c r="H1662" s="246"/>
      <c r="I1662" s="241"/>
      <c r="J1662" s="186"/>
      <c r="K1662" s="241"/>
      <c r="L1662" s="241" t="s">
        <v>2442</v>
      </c>
      <c r="M1662" s="245">
        <v>400</v>
      </c>
      <c r="N1662" s="238"/>
      <c r="O1662" s="248"/>
      <c r="P1662" s="248"/>
      <c r="Q1662" s="248"/>
      <c r="R1662" s="238"/>
      <c r="S1662" s="246"/>
      <c r="T1662" s="241" t="s">
        <v>2091</v>
      </c>
      <c r="U1662" s="238" t="s">
        <v>2080</v>
      </c>
      <c r="V1662" s="238" t="s">
        <v>1619</v>
      </c>
      <c r="W1662" s="238"/>
      <c r="X1662" s="146"/>
      <c r="Y1662" s="415">
        <v>42353</v>
      </c>
      <c r="Z1662" s="416">
        <f>Y1662+366</f>
        <v>42719</v>
      </c>
      <c r="AA1662" s="379">
        <v>43727</v>
      </c>
      <c r="AB1662" s="246"/>
      <c r="AC1662" s="250">
        <v>4800</v>
      </c>
      <c r="AD1662" s="251"/>
      <c r="AE1662" s="252"/>
      <c r="AF1662" s="238" t="s">
        <v>2443</v>
      </c>
      <c r="AG1662" s="246"/>
      <c r="AJ1662" s="255" t="str">
        <f t="shared" si="491"/>
        <v>STHL1250</v>
      </c>
    </row>
    <row r="1663" spans="1:36" s="147" customFormat="1" ht="11.25" customHeight="1" thickBot="1" x14ac:dyDescent="0.25">
      <c r="A1663" s="1115">
        <v>1</v>
      </c>
      <c r="B1663" s="1044">
        <v>304187</v>
      </c>
      <c r="C1663" s="266" t="s">
        <v>50</v>
      </c>
      <c r="D1663" s="892" t="s">
        <v>1619</v>
      </c>
      <c r="E1663" s="256">
        <v>1</v>
      </c>
      <c r="F1663" s="240" t="s">
        <v>2444</v>
      </c>
      <c r="G1663" s="257">
        <v>15</v>
      </c>
      <c r="H1663" s="257"/>
      <c r="I1663" s="240"/>
      <c r="J1663" s="358"/>
      <c r="K1663" s="240"/>
      <c r="L1663" s="240" t="s">
        <v>2442</v>
      </c>
      <c r="M1663" s="258">
        <v>400</v>
      </c>
      <c r="N1663" s="239"/>
      <c r="O1663" s="259"/>
      <c r="P1663" s="259"/>
      <c r="Q1663" s="259"/>
      <c r="R1663" s="239"/>
      <c r="S1663" s="257"/>
      <c r="T1663" s="240" t="s">
        <v>2091</v>
      </c>
      <c r="U1663" s="239" t="s">
        <v>2080</v>
      </c>
      <c r="V1663" s="239" t="s">
        <v>1619</v>
      </c>
      <c r="W1663" s="375" t="s">
        <v>2445</v>
      </c>
      <c r="X1663" s="237">
        <v>1250</v>
      </c>
      <c r="Y1663" s="415">
        <v>42353</v>
      </c>
      <c r="Z1663" s="416">
        <f>Y1663+366</f>
        <v>42719</v>
      </c>
      <c r="AA1663" s="379">
        <v>43727</v>
      </c>
      <c r="AB1663" s="257"/>
      <c r="AC1663" s="260">
        <v>4800</v>
      </c>
      <c r="AD1663" s="261"/>
      <c r="AE1663" s="262"/>
      <c r="AF1663" s="239" t="s">
        <v>2443</v>
      </c>
      <c r="AG1663" s="257"/>
      <c r="AJ1663" s="255" t="str">
        <f t="shared" si="491"/>
        <v>STHL1250</v>
      </c>
    </row>
    <row r="1664" spans="1:36" s="147" customFormat="1" ht="11.25" customHeight="1" thickBot="1" x14ac:dyDescent="0.25">
      <c r="A1664" s="1129"/>
      <c r="B1664" s="1112"/>
      <c r="C1664" s="320"/>
      <c r="D1664" s="916"/>
      <c r="E1664" s="245"/>
      <c r="F1664" s="241"/>
      <c r="G1664" s="246"/>
      <c r="H1664" s="246"/>
      <c r="I1664" s="241"/>
      <c r="J1664" s="360"/>
      <c r="K1664" s="241"/>
      <c r="L1664" s="241"/>
      <c r="M1664" s="245"/>
      <c r="N1664" s="238"/>
      <c r="O1664" s="248"/>
      <c r="P1664" s="248"/>
      <c r="Q1664" s="248"/>
      <c r="R1664" s="238"/>
      <c r="S1664" s="246"/>
      <c r="T1664" s="241"/>
      <c r="U1664" s="238"/>
      <c r="V1664" s="238"/>
      <c r="W1664" s="238"/>
      <c r="X1664" s="145"/>
      <c r="Y1664" s="420"/>
      <c r="Z1664" s="416" t="s">
        <v>38</v>
      </c>
      <c r="AA1664" s="379" t="s">
        <v>38</v>
      </c>
      <c r="AB1664" s="246"/>
      <c r="AC1664" s="250"/>
      <c r="AD1664" s="251"/>
      <c r="AE1664" s="252"/>
      <c r="AF1664" s="246"/>
      <c r="AG1664" s="246"/>
      <c r="AJ1664" s="255" t="str">
        <f t="shared" si="491"/>
        <v/>
      </c>
    </row>
    <row r="1665" spans="1:36" s="319" customFormat="1" ht="11.25" customHeight="1" thickBot="1" x14ac:dyDescent="0.25">
      <c r="A1665" s="1115">
        <v>1</v>
      </c>
      <c r="B1665" s="1044">
        <v>304154</v>
      </c>
      <c r="C1665" s="320"/>
      <c r="D1665" s="916" t="s">
        <v>2446</v>
      </c>
      <c r="E1665" s="245">
        <v>1</v>
      </c>
      <c r="F1665" s="241" t="s">
        <v>2096</v>
      </c>
      <c r="G1665" s="246">
        <v>15</v>
      </c>
      <c r="H1665" s="246"/>
      <c r="I1665" s="241"/>
      <c r="J1665" s="360"/>
      <c r="K1665" s="241"/>
      <c r="L1665" s="241" t="s">
        <v>2173</v>
      </c>
      <c r="M1665" s="245">
        <v>400</v>
      </c>
      <c r="N1665" s="238"/>
      <c r="O1665" s="248"/>
      <c r="P1665" s="248"/>
      <c r="Q1665" s="248"/>
      <c r="R1665" s="238"/>
      <c r="S1665" s="246"/>
      <c r="T1665" s="241" t="s">
        <v>2091</v>
      </c>
      <c r="U1665" s="238" t="s">
        <v>2080</v>
      </c>
      <c r="V1665" s="238" t="s">
        <v>2446</v>
      </c>
      <c r="W1665" s="238" t="s">
        <v>2445</v>
      </c>
      <c r="X1665" s="321"/>
      <c r="Y1665" s="415">
        <v>42449</v>
      </c>
      <c r="Z1665" s="416">
        <f>Y1665+365</f>
        <v>42814</v>
      </c>
      <c r="AA1665" s="379">
        <v>43727</v>
      </c>
      <c r="AB1665" s="246"/>
      <c r="AC1665" s="250">
        <v>4800</v>
      </c>
      <c r="AD1665" s="251"/>
      <c r="AE1665" s="252"/>
      <c r="AF1665" s="246" t="s">
        <v>2447</v>
      </c>
      <c r="AG1665" s="246"/>
      <c r="AJ1665" s="255" t="str">
        <f t="shared" si="491"/>
        <v>STHL1319</v>
      </c>
    </row>
    <row r="1666" spans="1:36" s="147" customFormat="1" ht="11.25" customHeight="1" thickBot="1" x14ac:dyDescent="0.25">
      <c r="A1666" s="1115">
        <v>1</v>
      </c>
      <c r="B1666" s="1044">
        <v>304154</v>
      </c>
      <c r="C1666" s="266" t="s">
        <v>50</v>
      </c>
      <c r="D1666" s="892" t="s">
        <v>2446</v>
      </c>
      <c r="E1666" s="256">
        <v>1</v>
      </c>
      <c r="F1666" s="240" t="s">
        <v>2444</v>
      </c>
      <c r="G1666" s="257">
        <v>15</v>
      </c>
      <c r="H1666" s="257"/>
      <c r="I1666" s="240"/>
      <c r="J1666" s="358"/>
      <c r="K1666" s="240"/>
      <c r="L1666" s="240" t="s">
        <v>2173</v>
      </c>
      <c r="M1666" s="258">
        <v>400</v>
      </c>
      <c r="N1666" s="239"/>
      <c r="O1666" s="259"/>
      <c r="P1666" s="259"/>
      <c r="Q1666" s="259"/>
      <c r="R1666" s="239"/>
      <c r="S1666" s="257"/>
      <c r="T1666" s="240" t="s">
        <v>2091</v>
      </c>
      <c r="U1666" s="239" t="s">
        <v>2080</v>
      </c>
      <c r="V1666" s="239" t="s">
        <v>2446</v>
      </c>
      <c r="W1666" s="239" t="s">
        <v>2445</v>
      </c>
      <c r="X1666" s="237">
        <v>1319</v>
      </c>
      <c r="Y1666" s="415">
        <v>42449</v>
      </c>
      <c r="Z1666" s="416">
        <f>Y1666+365</f>
        <v>42814</v>
      </c>
      <c r="AA1666" s="379">
        <v>43727</v>
      </c>
      <c r="AB1666" s="257"/>
      <c r="AC1666" s="260">
        <v>4800</v>
      </c>
      <c r="AD1666" s="261"/>
      <c r="AE1666" s="262"/>
      <c r="AF1666" s="257" t="s">
        <v>2447</v>
      </c>
      <c r="AG1666" s="257"/>
      <c r="AJ1666" s="255" t="str">
        <f t="shared" si="491"/>
        <v>STHL1319</v>
      </c>
    </row>
    <row r="1667" spans="1:36" s="147" customFormat="1" ht="11.25" customHeight="1" thickBot="1" x14ac:dyDescent="0.25">
      <c r="A1667" s="1129"/>
      <c r="B1667" s="1112"/>
      <c r="C1667" s="320"/>
      <c r="D1667" s="469"/>
      <c r="E1667" s="245"/>
      <c r="F1667" s="267"/>
      <c r="G1667" s="246"/>
      <c r="H1667" s="246"/>
      <c r="I1667" s="241"/>
      <c r="J1667" s="360"/>
      <c r="K1667" s="241"/>
      <c r="L1667" s="241"/>
      <c r="M1667" s="245"/>
      <c r="N1667" s="238"/>
      <c r="O1667" s="248"/>
      <c r="P1667" s="248"/>
      <c r="Q1667" s="248"/>
      <c r="R1667" s="238"/>
      <c r="S1667" s="246"/>
      <c r="T1667" s="241"/>
      <c r="U1667" s="238"/>
      <c r="V1667" s="238"/>
      <c r="W1667" s="238"/>
      <c r="X1667" s="145"/>
      <c r="Y1667" s="420"/>
      <c r="Z1667" s="416" t="s">
        <v>38</v>
      </c>
      <c r="AA1667" s="379" t="s">
        <v>38</v>
      </c>
      <c r="AB1667" s="246"/>
      <c r="AC1667" s="250"/>
      <c r="AD1667" s="251"/>
      <c r="AE1667" s="252"/>
      <c r="AF1667" s="246"/>
      <c r="AG1667" s="246"/>
      <c r="AJ1667" s="255" t="str">
        <f t="shared" si="491"/>
        <v/>
      </c>
    </row>
    <row r="1668" spans="1:36" s="4" customFormat="1" ht="11.25" customHeight="1" thickBot="1" x14ac:dyDescent="0.25">
      <c r="A1668" s="1115">
        <v>1</v>
      </c>
      <c r="B1668" s="1044">
        <v>306812</v>
      </c>
      <c r="D1668" s="470" t="s">
        <v>2448</v>
      </c>
      <c r="E1668" s="4">
        <v>1</v>
      </c>
      <c r="F1668" s="4" t="s">
        <v>2449</v>
      </c>
      <c r="L1668" s="4" t="s">
        <v>2450</v>
      </c>
      <c r="M1668" s="322">
        <v>400</v>
      </c>
      <c r="N1668" s="322"/>
      <c r="O1668" s="322"/>
      <c r="P1668" s="322"/>
      <c r="Q1668" s="322"/>
      <c r="T1668" s="241" t="s">
        <v>61</v>
      </c>
      <c r="U1668" s="322" t="s">
        <v>2451</v>
      </c>
      <c r="V1668" s="322">
        <v>18544</v>
      </c>
      <c r="W1668" s="322"/>
      <c r="Y1668" s="415">
        <v>43061</v>
      </c>
      <c r="Z1668" s="417">
        <f>Y1668+366</f>
        <v>43427</v>
      </c>
      <c r="AA1668" s="379" t="s">
        <v>2452</v>
      </c>
      <c r="AC1668" s="322">
        <v>1170</v>
      </c>
      <c r="AF1668" s="322" t="s">
        <v>2453</v>
      </c>
      <c r="AJ1668" s="255" t="str">
        <f t="shared" si="491"/>
        <v>SV18544</v>
      </c>
    </row>
    <row r="1669" spans="1:36" s="147" customFormat="1" ht="12.75" customHeight="1" thickBot="1" x14ac:dyDescent="0.25">
      <c r="A1669" s="1115">
        <v>1</v>
      </c>
      <c r="B1669" s="1044">
        <v>306812</v>
      </c>
      <c r="C1669" s="266" t="s">
        <v>50</v>
      </c>
      <c r="D1669" s="892" t="s">
        <v>2448</v>
      </c>
      <c r="E1669" s="256">
        <v>1</v>
      </c>
      <c r="F1669" s="376" t="s">
        <v>2449</v>
      </c>
      <c r="G1669" s="257"/>
      <c r="H1669" s="257"/>
      <c r="I1669" s="240"/>
      <c r="J1669" s="358"/>
      <c r="K1669" s="240"/>
      <c r="L1669" s="240" t="s">
        <v>2450</v>
      </c>
      <c r="M1669" s="258">
        <v>400</v>
      </c>
      <c r="N1669" s="239"/>
      <c r="O1669" s="259"/>
      <c r="P1669" s="259"/>
      <c r="Q1669" s="259"/>
      <c r="R1669" s="239"/>
      <c r="S1669" s="257"/>
      <c r="T1669" s="240" t="s">
        <v>61</v>
      </c>
      <c r="U1669" s="239" t="s">
        <v>2451</v>
      </c>
      <c r="V1669" s="239" t="s">
        <v>2454</v>
      </c>
      <c r="W1669" s="240" t="s">
        <v>2455</v>
      </c>
      <c r="X1669" s="237" t="s">
        <v>2448</v>
      </c>
      <c r="Y1669" s="415">
        <v>43061</v>
      </c>
      <c r="Z1669" s="433">
        <f>Y1669+366</f>
        <v>43427</v>
      </c>
      <c r="AA1669" s="379" t="s">
        <v>2452</v>
      </c>
      <c r="AB1669" s="257"/>
      <c r="AC1669" s="260">
        <v>1170</v>
      </c>
      <c r="AD1669" s="261"/>
      <c r="AE1669" s="262"/>
      <c r="AF1669" s="377" t="s">
        <v>2453</v>
      </c>
      <c r="AG1669" s="257"/>
      <c r="AJ1669" s="255" t="str">
        <f t="shared" si="491"/>
        <v>SV18544</v>
      </c>
    </row>
    <row r="1670" spans="1:36" s="147" customFormat="1" ht="12.75" customHeight="1" thickBot="1" x14ac:dyDescent="0.25">
      <c r="A1670" s="1129"/>
      <c r="B1670" s="1004"/>
      <c r="C1670" s="320"/>
      <c r="D1670" s="905"/>
      <c r="E1670" s="324"/>
      <c r="F1670" s="378"/>
      <c r="G1670" s="246"/>
      <c r="H1670" s="246"/>
      <c r="I1670" s="241"/>
      <c r="J1670" s="360"/>
      <c r="K1670" s="241"/>
      <c r="L1670" s="241"/>
      <c r="M1670" s="245"/>
      <c r="N1670" s="238"/>
      <c r="O1670" s="248"/>
      <c r="P1670" s="248"/>
      <c r="Q1670" s="248"/>
      <c r="R1670" s="238"/>
      <c r="S1670" s="246"/>
      <c r="T1670" s="241"/>
      <c r="U1670" s="238"/>
      <c r="V1670" s="238"/>
      <c r="W1670" s="241"/>
      <c r="X1670" s="272"/>
      <c r="Y1670" s="415"/>
      <c r="Z1670" s="433" t="s">
        <v>38</v>
      </c>
      <c r="AA1670" s="379" t="s">
        <v>38</v>
      </c>
      <c r="AB1670" s="246"/>
      <c r="AC1670" s="250"/>
      <c r="AD1670" s="251"/>
      <c r="AE1670" s="252"/>
      <c r="AF1670" s="330"/>
      <c r="AG1670" s="246"/>
      <c r="AJ1670" s="255" t="str">
        <f t="shared" si="491"/>
        <v/>
      </c>
    </row>
    <row r="1671" spans="1:36" s="147" customFormat="1" ht="12" customHeight="1" thickBot="1" x14ac:dyDescent="0.25">
      <c r="A1671" s="1115">
        <v>1</v>
      </c>
      <c r="B1671" s="1044">
        <v>306855</v>
      </c>
      <c r="C1671" s="320"/>
      <c r="D1671" s="916" t="s">
        <v>2456</v>
      </c>
      <c r="E1671" s="245">
        <v>1</v>
      </c>
      <c r="F1671" s="241" t="s">
        <v>2343</v>
      </c>
      <c r="G1671" s="246"/>
      <c r="H1671" s="246"/>
      <c r="I1671" s="241"/>
      <c r="J1671" s="360"/>
      <c r="K1671" s="241"/>
      <c r="L1671" s="241" t="s">
        <v>2208</v>
      </c>
      <c r="M1671" s="245">
        <v>400</v>
      </c>
      <c r="N1671" s="238" t="s">
        <v>2138</v>
      </c>
      <c r="O1671" s="65" t="s">
        <v>38</v>
      </c>
      <c r="P1671" s="65" t="s">
        <v>38</v>
      </c>
      <c r="Q1671" s="65" t="s">
        <v>38</v>
      </c>
      <c r="R1671" s="238" t="s">
        <v>2139</v>
      </c>
      <c r="S1671" s="246"/>
      <c r="T1671" s="241" t="s">
        <v>61</v>
      </c>
      <c r="U1671" s="238" t="s">
        <v>44</v>
      </c>
      <c r="V1671" s="174" t="s">
        <v>2457</v>
      </c>
      <c r="W1671" s="174" t="s">
        <v>2458</v>
      </c>
      <c r="X1671" s="174"/>
      <c r="Y1671" s="443">
        <v>43643</v>
      </c>
      <c r="Z1671" s="416">
        <f>Y1671+366</f>
        <v>44009</v>
      </c>
      <c r="AA1671" s="379">
        <v>45070</v>
      </c>
      <c r="AB1671" s="246"/>
      <c r="AC1671" s="196">
        <v>41.5</v>
      </c>
      <c r="AD1671" s="176"/>
      <c r="AE1671" s="177"/>
      <c r="AF1671" s="174" t="s">
        <v>2459</v>
      </c>
      <c r="AG1671" s="246"/>
      <c r="AJ1671" s="255" t="str">
        <f t="shared" si="491"/>
        <v>HL1640</v>
      </c>
    </row>
    <row r="1672" spans="1:36" s="147" customFormat="1" ht="12" customHeight="1" thickBot="1" x14ac:dyDescent="0.25">
      <c r="A1672" s="1115">
        <v>1</v>
      </c>
      <c r="B1672" s="1044">
        <v>306855</v>
      </c>
      <c r="C1672" s="320"/>
      <c r="D1672" s="916" t="s">
        <v>2456</v>
      </c>
      <c r="E1672" s="245">
        <v>1</v>
      </c>
      <c r="F1672" s="241" t="s">
        <v>2343</v>
      </c>
      <c r="G1672" s="246"/>
      <c r="H1672" s="246"/>
      <c r="I1672" s="241"/>
      <c r="J1672" s="360"/>
      <c r="K1672" s="241"/>
      <c r="L1672" s="241" t="s">
        <v>2208</v>
      </c>
      <c r="M1672" s="245">
        <v>400</v>
      </c>
      <c r="N1672" s="238" t="s">
        <v>2138</v>
      </c>
      <c r="O1672" s="65" t="s">
        <v>38</v>
      </c>
      <c r="P1672" s="65" t="s">
        <v>38</v>
      </c>
      <c r="Q1672" s="65" t="s">
        <v>38</v>
      </c>
      <c r="R1672" s="238" t="s">
        <v>2139</v>
      </c>
      <c r="S1672" s="246"/>
      <c r="T1672" s="241" t="s">
        <v>61</v>
      </c>
      <c r="U1672" s="238" t="s">
        <v>44</v>
      </c>
      <c r="V1672" s="174" t="s">
        <v>2460</v>
      </c>
      <c r="W1672" s="174" t="s">
        <v>2461</v>
      </c>
      <c r="X1672" s="174"/>
      <c r="Y1672" s="443">
        <v>43643</v>
      </c>
      <c r="Z1672" s="416">
        <f t="shared" ref="Z1672:Z1676" si="492">Y1672+366</f>
        <v>44009</v>
      </c>
      <c r="AA1672" s="379">
        <v>45070</v>
      </c>
      <c r="AB1672" s="246"/>
      <c r="AC1672" s="196">
        <v>41.5</v>
      </c>
      <c r="AD1672" s="176"/>
      <c r="AE1672" s="177"/>
      <c r="AF1672" s="174" t="s">
        <v>2462</v>
      </c>
      <c r="AG1672" s="246"/>
      <c r="AJ1672" s="255" t="str">
        <f t="shared" si="491"/>
        <v>HL1641</v>
      </c>
    </row>
    <row r="1673" spans="1:36" s="147" customFormat="1" ht="12" customHeight="1" thickBot="1" x14ac:dyDescent="0.25">
      <c r="A1673" s="1115">
        <v>1</v>
      </c>
      <c r="B1673" s="1044">
        <v>306855</v>
      </c>
      <c r="C1673" s="320"/>
      <c r="D1673" s="916" t="s">
        <v>2456</v>
      </c>
      <c r="E1673" s="245">
        <v>1</v>
      </c>
      <c r="F1673" s="241" t="s">
        <v>2343</v>
      </c>
      <c r="G1673" s="246"/>
      <c r="H1673" s="246"/>
      <c r="I1673" s="241"/>
      <c r="J1673" s="360"/>
      <c r="K1673" s="241"/>
      <c r="L1673" s="241" t="s">
        <v>2208</v>
      </c>
      <c r="M1673" s="245">
        <v>400</v>
      </c>
      <c r="N1673" s="238" t="s">
        <v>2138</v>
      </c>
      <c r="O1673" s="65" t="s">
        <v>38</v>
      </c>
      <c r="P1673" s="65" t="s">
        <v>38</v>
      </c>
      <c r="Q1673" s="65" t="s">
        <v>38</v>
      </c>
      <c r="R1673" s="238" t="s">
        <v>2139</v>
      </c>
      <c r="S1673" s="246"/>
      <c r="T1673" s="241" t="s">
        <v>61</v>
      </c>
      <c r="U1673" s="238" t="s">
        <v>44</v>
      </c>
      <c r="V1673" s="174" t="s">
        <v>1936</v>
      </c>
      <c r="W1673" s="174" t="s">
        <v>2463</v>
      </c>
      <c r="X1673" s="174"/>
      <c r="Y1673" s="443">
        <v>43643</v>
      </c>
      <c r="Z1673" s="416">
        <f t="shared" si="492"/>
        <v>44009</v>
      </c>
      <c r="AA1673" s="379">
        <v>45070</v>
      </c>
      <c r="AB1673" s="246"/>
      <c r="AC1673" s="196">
        <v>41.5</v>
      </c>
      <c r="AD1673" s="176"/>
      <c r="AE1673" s="177"/>
      <c r="AF1673" s="174" t="s">
        <v>2464</v>
      </c>
      <c r="AG1673" s="246"/>
      <c r="AJ1673" s="255" t="str">
        <f t="shared" si="491"/>
        <v>HL1642</v>
      </c>
    </row>
    <row r="1674" spans="1:36" s="319" customFormat="1" ht="12.75" customHeight="1" thickBot="1" x14ac:dyDescent="0.25">
      <c r="A1674" s="1115">
        <v>1</v>
      </c>
      <c r="B1674" s="1044">
        <v>306855</v>
      </c>
      <c r="C1674" s="320"/>
      <c r="D1674" s="916" t="s">
        <v>2456</v>
      </c>
      <c r="E1674" s="245">
        <v>1</v>
      </c>
      <c r="F1674" s="241" t="s">
        <v>2343</v>
      </c>
      <c r="G1674" s="246"/>
      <c r="H1674" s="246"/>
      <c r="I1674" s="241"/>
      <c r="J1674" s="360"/>
      <c r="K1674" s="241"/>
      <c r="L1674" s="241" t="s">
        <v>2208</v>
      </c>
      <c r="M1674" s="245">
        <v>400</v>
      </c>
      <c r="N1674" s="238" t="s">
        <v>2138</v>
      </c>
      <c r="O1674" s="65" t="s">
        <v>38</v>
      </c>
      <c r="P1674" s="65" t="s">
        <v>38</v>
      </c>
      <c r="Q1674" s="65" t="s">
        <v>38</v>
      </c>
      <c r="R1674" s="238" t="s">
        <v>2139</v>
      </c>
      <c r="S1674" s="246"/>
      <c r="T1674" s="241" t="s">
        <v>61</v>
      </c>
      <c r="U1674" s="238" t="s">
        <v>44</v>
      </c>
      <c r="V1674" s="174" t="s">
        <v>1849</v>
      </c>
      <c r="W1674" s="174" t="s">
        <v>2465</v>
      </c>
      <c r="X1674" s="174"/>
      <c r="Y1674" s="443">
        <v>43643</v>
      </c>
      <c r="Z1674" s="416">
        <f t="shared" si="492"/>
        <v>44009</v>
      </c>
      <c r="AA1674" s="379">
        <v>45070</v>
      </c>
      <c r="AB1674" s="246"/>
      <c r="AC1674" s="196">
        <v>41.5</v>
      </c>
      <c r="AD1674" s="176"/>
      <c r="AE1674" s="177"/>
      <c r="AF1674" s="174" t="s">
        <v>2466</v>
      </c>
      <c r="AG1674" s="246"/>
      <c r="AJ1674" s="255" t="str">
        <f t="shared" si="491"/>
        <v>HL1643</v>
      </c>
    </row>
    <row r="1675" spans="1:36" s="319" customFormat="1" ht="12" customHeight="1" thickBot="1" x14ac:dyDescent="0.25">
      <c r="A1675" s="1115">
        <v>1</v>
      </c>
      <c r="B1675" s="1044">
        <v>306855</v>
      </c>
      <c r="C1675" s="320"/>
      <c r="D1675" s="916" t="s">
        <v>2456</v>
      </c>
      <c r="E1675" s="245">
        <v>1</v>
      </c>
      <c r="F1675" s="241" t="s">
        <v>2343</v>
      </c>
      <c r="G1675" s="246"/>
      <c r="H1675" s="246"/>
      <c r="I1675" s="241"/>
      <c r="J1675" s="360"/>
      <c r="K1675" s="241"/>
      <c r="L1675" s="241" t="s">
        <v>2208</v>
      </c>
      <c r="M1675" s="245">
        <v>400</v>
      </c>
      <c r="N1675" s="238" t="s">
        <v>2138</v>
      </c>
      <c r="O1675" s="65" t="s">
        <v>38</v>
      </c>
      <c r="P1675" s="65" t="s">
        <v>38</v>
      </c>
      <c r="Q1675" s="65" t="s">
        <v>38</v>
      </c>
      <c r="R1675" s="238" t="s">
        <v>2139</v>
      </c>
      <c r="S1675" s="246"/>
      <c r="T1675" s="241" t="s">
        <v>61</v>
      </c>
      <c r="U1675" s="238" t="s">
        <v>44</v>
      </c>
      <c r="V1675" s="174" t="s">
        <v>1876</v>
      </c>
      <c r="W1675" s="174" t="s">
        <v>2467</v>
      </c>
      <c r="X1675" s="174"/>
      <c r="Y1675" s="443">
        <v>43643</v>
      </c>
      <c r="Z1675" s="416">
        <f t="shared" si="492"/>
        <v>44009</v>
      </c>
      <c r="AA1675" s="379">
        <v>45070</v>
      </c>
      <c r="AB1675" s="246"/>
      <c r="AC1675" s="196">
        <v>41.5</v>
      </c>
      <c r="AD1675" s="176"/>
      <c r="AE1675" s="177"/>
      <c r="AF1675" s="174" t="s">
        <v>2468</v>
      </c>
      <c r="AG1675" s="246"/>
      <c r="AJ1675" s="255" t="str">
        <f t="shared" si="491"/>
        <v>HL1644</v>
      </c>
    </row>
    <row r="1676" spans="1:36" s="147" customFormat="1" ht="12" customHeight="1" thickBot="1" x14ac:dyDescent="0.25">
      <c r="A1676" s="1115">
        <v>1</v>
      </c>
      <c r="B1676" s="1044">
        <v>306855</v>
      </c>
      <c r="C1676" s="266" t="s">
        <v>50</v>
      </c>
      <c r="D1676" s="892" t="s">
        <v>2456</v>
      </c>
      <c r="E1676" s="256">
        <v>5</v>
      </c>
      <c r="F1676" s="240" t="s">
        <v>2343</v>
      </c>
      <c r="G1676" s="257"/>
      <c r="H1676" s="257"/>
      <c r="I1676" s="240"/>
      <c r="J1676" s="358"/>
      <c r="K1676" s="240"/>
      <c r="L1676" s="240" t="s">
        <v>2208</v>
      </c>
      <c r="M1676" s="258">
        <v>400</v>
      </c>
      <c r="N1676" s="239" t="s">
        <v>2138</v>
      </c>
      <c r="O1676" s="364" t="str">
        <f ca="1">IF(MIN(OFFSET(O1676,-$E1676,0,$E1676,1))=MAX(OFFSET(O1676,-$E1676,0,$E1676,1)),OFFSET(O1676,-$E1676,0,1,1),CONCATENATE(MIN(OFFSET(O1676,-$E1676,0,$E1676,1)),"/",MAX(OFFSET(O1676,-$E1676,0,$E1676,1))))</f>
        <v>-</v>
      </c>
      <c r="P1676" s="364" t="str">
        <f ca="1">IF(MIN(OFFSET(P1676,-$E1676,0,$E1676,1))=MAX(OFFSET(P1676,-$E1676,0,$E1676,1)),OFFSET(P1676,-$E1676,0,1,1),CONCATENATE(MIN(OFFSET(P1676,-$E1676,0,$E1676,1)),"/",MAX(OFFSET(P1676,-$E1676,0,$E1676,1))))</f>
        <v>-</v>
      </c>
      <c r="Q1676" s="364" t="str">
        <f ca="1">IF(MIN(OFFSET(Q1676,-$E1676,0,$E1676,1))=MAX(OFFSET(Q1676,-$E1676,0,$E1676,1)),OFFSET(Q1676,-$E1676,0,1,1),CONCATENATE(MIN(OFFSET(Q1676,-$E1676,0,$E1676,1)),"/",MAX(OFFSET(Q1676,-$E1676,0,$E1676,1))))</f>
        <v>-</v>
      </c>
      <c r="R1676" s="239"/>
      <c r="S1676" s="257"/>
      <c r="T1676" s="240" t="s">
        <v>61</v>
      </c>
      <c r="U1676" s="239" t="s">
        <v>44</v>
      </c>
      <c r="V1676" s="239" t="s">
        <v>2469</v>
      </c>
      <c r="W1676" s="210"/>
      <c r="X1676" s="237" t="s">
        <v>2456</v>
      </c>
      <c r="Y1676" s="443">
        <v>43643</v>
      </c>
      <c r="Z1676" s="416">
        <f t="shared" si="492"/>
        <v>44009</v>
      </c>
      <c r="AA1676" s="379">
        <v>45070</v>
      </c>
      <c r="AB1676" s="257"/>
      <c r="AC1676" s="260">
        <v>42</v>
      </c>
      <c r="AD1676" s="261"/>
      <c r="AE1676" s="262"/>
      <c r="AF1676" s="257"/>
      <c r="AG1676" s="257"/>
      <c r="AJ1676" s="255" t="str">
        <f t="shared" si="491"/>
        <v>HL1640-1644</v>
      </c>
    </row>
    <row r="1677" spans="1:36" s="147" customFormat="1" ht="12" customHeight="1" thickBot="1" x14ac:dyDescent="0.25">
      <c r="A1677" s="1129"/>
      <c r="B1677" s="1112"/>
      <c r="C1677" s="320"/>
      <c r="D1677" s="916"/>
      <c r="E1677" s="245"/>
      <c r="F1677" s="241"/>
      <c r="G1677" s="246"/>
      <c r="H1677" s="246"/>
      <c r="I1677" s="241"/>
      <c r="J1677" s="360"/>
      <c r="K1677" s="241"/>
      <c r="L1677" s="241"/>
      <c r="M1677" s="245"/>
      <c r="N1677" s="238"/>
      <c r="O1677" s="65"/>
      <c r="P1677" s="65"/>
      <c r="Q1677" s="65"/>
      <c r="R1677" s="238"/>
      <c r="S1677" s="246"/>
      <c r="T1677" s="241"/>
      <c r="U1677" s="238"/>
      <c r="V1677" s="174"/>
      <c r="W1677" s="174"/>
      <c r="X1677" s="174"/>
      <c r="Y1677" s="443"/>
      <c r="Z1677" s="416" t="s">
        <v>38</v>
      </c>
      <c r="AA1677" s="379" t="s">
        <v>38</v>
      </c>
      <c r="AB1677" s="246"/>
      <c r="AC1677" s="196"/>
      <c r="AD1677" s="176"/>
      <c r="AE1677" s="177"/>
      <c r="AF1677" s="174"/>
      <c r="AG1677" s="246"/>
      <c r="AJ1677" s="255" t="str">
        <f t="shared" si="491"/>
        <v/>
      </c>
    </row>
    <row r="1678" spans="1:36" ht="12" customHeight="1" thickBot="1" x14ac:dyDescent="0.25">
      <c r="A1678" s="1115">
        <v>1</v>
      </c>
      <c r="B1678" s="1044">
        <v>306858</v>
      </c>
      <c r="C1678" s="238"/>
      <c r="D1678" s="904" t="s">
        <v>2470</v>
      </c>
      <c r="E1678" s="245">
        <v>1</v>
      </c>
      <c r="F1678" s="241" t="s">
        <v>2343</v>
      </c>
      <c r="G1678" s="246"/>
      <c r="H1678" s="246"/>
      <c r="I1678" s="241"/>
      <c r="J1678" s="331"/>
      <c r="K1678" s="241"/>
      <c r="L1678" s="241" t="s">
        <v>2208</v>
      </c>
      <c r="M1678" s="245">
        <v>400</v>
      </c>
      <c r="N1678" s="238" t="s">
        <v>2138</v>
      </c>
      <c r="O1678" s="65" t="s">
        <v>38</v>
      </c>
      <c r="P1678" s="65" t="s">
        <v>38</v>
      </c>
      <c r="Q1678" s="65" t="s">
        <v>38</v>
      </c>
      <c r="R1678" s="238" t="s">
        <v>2139</v>
      </c>
      <c r="S1678" s="246"/>
      <c r="T1678" s="241" t="s">
        <v>61</v>
      </c>
      <c r="U1678" s="238" t="s">
        <v>44</v>
      </c>
      <c r="V1678" s="238" t="s">
        <v>2471</v>
      </c>
      <c r="W1678" s="238" t="s">
        <v>2472</v>
      </c>
      <c r="X1678" s="238"/>
      <c r="Y1678" s="415">
        <v>43614</v>
      </c>
      <c r="Z1678" s="417">
        <f>Y1678+366</f>
        <v>43980</v>
      </c>
      <c r="AA1678" s="379">
        <v>45441</v>
      </c>
      <c r="AB1678" s="246"/>
      <c r="AC1678" s="250">
        <v>41.5</v>
      </c>
      <c r="AD1678" s="251"/>
      <c r="AE1678" s="252"/>
      <c r="AF1678" s="238" t="s">
        <v>2473</v>
      </c>
      <c r="AG1678" s="246"/>
      <c r="AJ1678" s="255" t="str">
        <f t="shared" si="491"/>
        <v>HL1671</v>
      </c>
    </row>
    <row r="1679" spans="1:36" ht="12" customHeight="1" thickBot="1" x14ac:dyDescent="0.25">
      <c r="A1679" s="1115">
        <v>1</v>
      </c>
      <c r="B1679" s="1044">
        <v>306858</v>
      </c>
      <c r="C1679" s="238"/>
      <c r="D1679" s="904" t="s">
        <v>2470</v>
      </c>
      <c r="E1679" s="245">
        <v>1</v>
      </c>
      <c r="F1679" s="241" t="s">
        <v>2343</v>
      </c>
      <c r="G1679" s="246"/>
      <c r="H1679" s="246"/>
      <c r="I1679" s="241"/>
      <c r="J1679" s="331"/>
      <c r="K1679" s="241"/>
      <c r="L1679" s="241" t="s">
        <v>2208</v>
      </c>
      <c r="M1679" s="245">
        <v>400</v>
      </c>
      <c r="N1679" s="238" t="s">
        <v>2138</v>
      </c>
      <c r="O1679" s="65" t="s">
        <v>38</v>
      </c>
      <c r="P1679" s="65" t="s">
        <v>38</v>
      </c>
      <c r="Q1679" s="65" t="s">
        <v>38</v>
      </c>
      <c r="R1679" s="238" t="s">
        <v>2139</v>
      </c>
      <c r="S1679" s="246"/>
      <c r="T1679" s="241" t="s">
        <v>61</v>
      </c>
      <c r="U1679" s="238" t="s">
        <v>44</v>
      </c>
      <c r="V1679" s="238" t="s">
        <v>1415</v>
      </c>
      <c r="W1679" s="238" t="s">
        <v>2474</v>
      </c>
      <c r="X1679" s="238"/>
      <c r="Y1679" s="415">
        <v>43614</v>
      </c>
      <c r="Z1679" s="417">
        <f t="shared" ref="Z1679:Z1682" si="493">Y1679+366</f>
        <v>43980</v>
      </c>
      <c r="AA1679" s="379">
        <v>45441</v>
      </c>
      <c r="AB1679" s="246"/>
      <c r="AC1679" s="250">
        <v>41.5</v>
      </c>
      <c r="AD1679" s="251"/>
      <c r="AE1679" s="252"/>
      <c r="AF1679" s="238" t="s">
        <v>2475</v>
      </c>
      <c r="AG1679" s="246"/>
      <c r="AJ1679" s="255" t="str">
        <f t="shared" si="491"/>
        <v>HL1672</v>
      </c>
    </row>
    <row r="1680" spans="1:36" ht="12.75" customHeight="1" thickBot="1" x14ac:dyDescent="0.25">
      <c r="A1680" s="1115">
        <v>1</v>
      </c>
      <c r="B1680" s="1044">
        <v>306858</v>
      </c>
      <c r="C1680" s="238"/>
      <c r="D1680" s="904" t="s">
        <v>2470</v>
      </c>
      <c r="E1680" s="245">
        <v>1</v>
      </c>
      <c r="F1680" s="241" t="s">
        <v>2343</v>
      </c>
      <c r="G1680" s="246"/>
      <c r="H1680" s="246"/>
      <c r="I1680" s="241"/>
      <c r="J1680" s="331"/>
      <c r="K1680" s="241"/>
      <c r="L1680" s="241" t="s">
        <v>2208</v>
      </c>
      <c r="M1680" s="245">
        <v>400</v>
      </c>
      <c r="N1680" s="238" t="s">
        <v>2138</v>
      </c>
      <c r="O1680" s="65" t="s">
        <v>38</v>
      </c>
      <c r="P1680" s="65" t="s">
        <v>38</v>
      </c>
      <c r="Q1680" s="65" t="s">
        <v>38</v>
      </c>
      <c r="R1680" s="238" t="s">
        <v>2139</v>
      </c>
      <c r="S1680" s="246"/>
      <c r="T1680" s="241" t="s">
        <v>61</v>
      </c>
      <c r="U1680" s="238" t="s">
        <v>44</v>
      </c>
      <c r="V1680" s="238" t="s">
        <v>1449</v>
      </c>
      <c r="W1680" s="238" t="s">
        <v>2476</v>
      </c>
      <c r="X1680" s="238"/>
      <c r="Y1680" s="415">
        <v>43614</v>
      </c>
      <c r="Z1680" s="417">
        <f t="shared" si="493"/>
        <v>43980</v>
      </c>
      <c r="AA1680" s="379">
        <v>45441</v>
      </c>
      <c r="AB1680" s="246"/>
      <c r="AC1680" s="250">
        <v>41.5</v>
      </c>
      <c r="AD1680" s="251"/>
      <c r="AE1680" s="252"/>
      <c r="AF1680" s="238" t="s">
        <v>2477</v>
      </c>
      <c r="AG1680" s="246"/>
      <c r="AJ1680" s="255" t="str">
        <f t="shared" si="491"/>
        <v>HL1673</v>
      </c>
    </row>
    <row r="1681" spans="1:36" ht="12" customHeight="1" thickBot="1" x14ac:dyDescent="0.25">
      <c r="A1681" s="1115">
        <v>1</v>
      </c>
      <c r="B1681" s="1044">
        <v>306858</v>
      </c>
      <c r="C1681" s="238"/>
      <c r="D1681" s="904" t="s">
        <v>2470</v>
      </c>
      <c r="E1681" s="245">
        <v>1</v>
      </c>
      <c r="F1681" s="241" t="s">
        <v>2343</v>
      </c>
      <c r="G1681" s="246"/>
      <c r="H1681" s="246"/>
      <c r="I1681" s="241"/>
      <c r="J1681" s="331"/>
      <c r="K1681" s="241"/>
      <c r="L1681" s="241" t="s">
        <v>2208</v>
      </c>
      <c r="M1681" s="245">
        <v>400</v>
      </c>
      <c r="N1681" s="238" t="s">
        <v>2138</v>
      </c>
      <c r="O1681" s="65" t="s">
        <v>38</v>
      </c>
      <c r="P1681" s="65" t="s">
        <v>38</v>
      </c>
      <c r="Q1681" s="65" t="s">
        <v>38</v>
      </c>
      <c r="R1681" s="238" t="s">
        <v>2139</v>
      </c>
      <c r="S1681" s="246"/>
      <c r="T1681" s="241" t="s">
        <v>61</v>
      </c>
      <c r="U1681" s="238" t="s">
        <v>44</v>
      </c>
      <c r="V1681" s="238" t="s">
        <v>1357</v>
      </c>
      <c r="W1681" s="238" t="s">
        <v>2478</v>
      </c>
      <c r="X1681" s="238"/>
      <c r="Y1681" s="415">
        <v>43614</v>
      </c>
      <c r="Z1681" s="417">
        <f t="shared" si="493"/>
        <v>43980</v>
      </c>
      <c r="AA1681" s="379">
        <v>45441</v>
      </c>
      <c r="AB1681" s="246"/>
      <c r="AC1681" s="250">
        <v>41.5</v>
      </c>
      <c r="AD1681" s="251"/>
      <c r="AE1681" s="252"/>
      <c r="AF1681" s="238" t="s">
        <v>2479</v>
      </c>
      <c r="AG1681" s="246"/>
      <c r="AJ1681" s="255" t="str">
        <f t="shared" si="491"/>
        <v>HL1674</v>
      </c>
    </row>
    <row r="1682" spans="1:36" ht="12" customHeight="1" thickBot="1" x14ac:dyDescent="0.25">
      <c r="A1682" s="1115">
        <v>1</v>
      </c>
      <c r="B1682" s="1044">
        <v>306858</v>
      </c>
      <c r="C1682" s="239" t="s">
        <v>50</v>
      </c>
      <c r="D1682" s="892" t="s">
        <v>2470</v>
      </c>
      <c r="E1682" s="256">
        <v>4</v>
      </c>
      <c r="F1682" s="240" t="s">
        <v>2343</v>
      </c>
      <c r="G1682" s="257"/>
      <c r="H1682" s="257"/>
      <c r="I1682" s="240"/>
      <c r="J1682" s="368"/>
      <c r="K1682" s="240"/>
      <c r="L1682" s="240" t="s">
        <v>2208</v>
      </c>
      <c r="M1682" s="258">
        <v>400</v>
      </c>
      <c r="N1682" s="239" t="s">
        <v>2138</v>
      </c>
      <c r="O1682" s="364" t="str">
        <f ca="1">IF(MIN(OFFSET(O1682,-$E1682,0,$E1682,1))=MAX(OFFSET(O1682,-$E1682,0,$E1682,1)),OFFSET(O1682,-$E1682,0,1,1),CONCATENATE(MIN(OFFSET(O1682,-$E1682,0,$E1682,1)),"/",MAX(OFFSET(O1682,-$E1682,0,$E1682,1))))</f>
        <v>-</v>
      </c>
      <c r="P1682" s="364" t="str">
        <f ca="1">IF(MIN(OFFSET(P1682,-$E1682,0,$E1682,1))=MAX(OFFSET(P1682,-$E1682,0,$E1682,1)),OFFSET(P1682,-$E1682,0,1,1),CONCATENATE(MIN(OFFSET(P1682,-$E1682,0,$E1682,1)),"/",MAX(OFFSET(P1682,-$E1682,0,$E1682,1))))</f>
        <v>-</v>
      </c>
      <c r="Q1682" s="364" t="str">
        <f ca="1">IF(MIN(OFFSET(Q1682,-$E1682,0,$E1682,1))=MAX(OFFSET(Q1682,-$E1682,0,$E1682,1)),OFFSET(Q1682,-$E1682,0,1,1),CONCATENATE(MIN(OFFSET(Q1682,-$E1682,0,$E1682,1)),"/",MAX(OFFSET(Q1682,-$E1682,0,$E1682,1))))</f>
        <v>-</v>
      </c>
      <c r="R1682" s="239"/>
      <c r="S1682" s="257"/>
      <c r="T1682" s="240" t="s">
        <v>61</v>
      </c>
      <c r="U1682" s="239" t="s">
        <v>44</v>
      </c>
      <c r="V1682" s="239" t="s">
        <v>2480</v>
      </c>
      <c r="W1682" s="239"/>
      <c r="X1682" s="197" t="s">
        <v>2470</v>
      </c>
      <c r="Y1682" s="415">
        <v>43614</v>
      </c>
      <c r="Z1682" s="417">
        <f t="shared" si="493"/>
        <v>43980</v>
      </c>
      <c r="AA1682" s="379">
        <v>45441</v>
      </c>
      <c r="AB1682" s="257"/>
      <c r="AC1682" s="260">
        <v>42</v>
      </c>
      <c r="AD1682" s="261"/>
      <c r="AE1682" s="262"/>
      <c r="AF1682" s="257"/>
      <c r="AG1682" s="257"/>
      <c r="AJ1682" s="255" t="str">
        <f t="shared" si="491"/>
        <v>HL1671-1674</v>
      </c>
    </row>
    <row r="1683" spans="1:36" ht="12" customHeight="1" thickBot="1" x14ac:dyDescent="0.25">
      <c r="A1683" s="1129"/>
      <c r="B1683" s="995"/>
      <c r="C1683" s="238"/>
      <c r="D1683" s="905"/>
      <c r="E1683" s="324"/>
      <c r="F1683" s="241"/>
      <c r="G1683" s="246"/>
      <c r="H1683" s="246"/>
      <c r="I1683" s="241"/>
      <c r="J1683" s="331"/>
      <c r="K1683" s="241"/>
      <c r="L1683" s="241"/>
      <c r="M1683" s="245"/>
      <c r="N1683" s="238"/>
      <c r="O1683" s="65"/>
      <c r="P1683" s="65"/>
      <c r="Q1683" s="65"/>
      <c r="R1683" s="238"/>
      <c r="S1683" s="246"/>
      <c r="T1683" s="241"/>
      <c r="U1683" s="238"/>
      <c r="V1683" s="238"/>
      <c r="W1683" s="238"/>
      <c r="X1683" s="500"/>
      <c r="Y1683" s="415"/>
      <c r="Z1683" s="417"/>
      <c r="AA1683" s="379"/>
      <c r="AB1683" s="246"/>
      <c r="AC1683" s="250"/>
      <c r="AD1683" s="251"/>
      <c r="AE1683" s="252"/>
      <c r="AF1683" s="246"/>
      <c r="AG1683" s="246"/>
    </row>
    <row r="1684" spans="1:36" s="156" customFormat="1" ht="11.25" customHeight="1" thickBot="1" x14ac:dyDescent="0.25">
      <c r="A1684" s="1115">
        <v>1</v>
      </c>
      <c r="B1684" s="998"/>
      <c r="C1684" s="151"/>
      <c r="D1684" s="897" t="s">
        <v>2481</v>
      </c>
      <c r="E1684" s="148">
        <v>1</v>
      </c>
      <c r="F1684" s="149" t="s">
        <v>2482</v>
      </c>
      <c r="G1684" s="150"/>
      <c r="H1684" s="150"/>
      <c r="I1684" s="149"/>
      <c r="J1684" s="199"/>
      <c r="K1684" s="149"/>
      <c r="L1684" s="149" t="s">
        <v>2483</v>
      </c>
      <c r="M1684" s="148">
        <v>400</v>
      </c>
      <c r="N1684" s="151" t="s">
        <v>38</v>
      </c>
      <c r="O1684" s="151" t="s">
        <v>38</v>
      </c>
      <c r="P1684" s="151" t="s">
        <v>38</v>
      </c>
      <c r="Q1684" s="151" t="s">
        <v>38</v>
      </c>
      <c r="R1684" s="151" t="s">
        <v>38</v>
      </c>
      <c r="S1684" s="150"/>
      <c r="T1684" s="149" t="s">
        <v>61</v>
      </c>
      <c r="U1684" s="151" t="s">
        <v>44</v>
      </c>
      <c r="V1684" s="151" t="s">
        <v>1572</v>
      </c>
      <c r="W1684" s="151"/>
      <c r="X1684" s="151"/>
      <c r="Y1684" s="429" t="s">
        <v>47</v>
      </c>
      <c r="Z1684" s="427" t="e">
        <f t="shared" ref="Z1684:Z1686" si="494">Y1684+365</f>
        <v>#VALUE!</v>
      </c>
      <c r="AA1684" s="610" t="s">
        <v>38</v>
      </c>
      <c r="AB1684" s="150"/>
      <c r="AC1684" s="153">
        <v>460</v>
      </c>
      <c r="AD1684" s="154"/>
      <c r="AE1684" s="155">
        <v>14700</v>
      </c>
      <c r="AF1684" s="150"/>
      <c r="AG1684" s="150"/>
      <c r="AJ1684" s="156" t="str">
        <f t="shared" si="491"/>
        <v>HL2422</v>
      </c>
    </row>
    <row r="1685" spans="1:36" s="156" customFormat="1" ht="11.25" customHeight="1" thickBot="1" x14ac:dyDescent="0.25">
      <c r="A1685" s="1115">
        <v>1</v>
      </c>
      <c r="B1685" s="998"/>
      <c r="C1685" s="151"/>
      <c r="D1685" s="897" t="s">
        <v>2481</v>
      </c>
      <c r="E1685" s="148">
        <v>1</v>
      </c>
      <c r="F1685" s="149" t="s">
        <v>2482</v>
      </c>
      <c r="G1685" s="150"/>
      <c r="H1685" s="150"/>
      <c r="I1685" s="149"/>
      <c r="J1685" s="199"/>
      <c r="K1685" s="149"/>
      <c r="L1685" s="149" t="s">
        <v>2483</v>
      </c>
      <c r="M1685" s="148">
        <v>400</v>
      </c>
      <c r="N1685" s="151" t="s">
        <v>38</v>
      </c>
      <c r="O1685" s="151" t="s">
        <v>38</v>
      </c>
      <c r="P1685" s="151" t="s">
        <v>38</v>
      </c>
      <c r="Q1685" s="151" t="s">
        <v>38</v>
      </c>
      <c r="R1685" s="151" t="s">
        <v>38</v>
      </c>
      <c r="S1685" s="150"/>
      <c r="T1685" s="149" t="s">
        <v>61</v>
      </c>
      <c r="U1685" s="151" t="s">
        <v>44</v>
      </c>
      <c r="V1685" s="151" t="s">
        <v>1548</v>
      </c>
      <c r="W1685" s="151"/>
      <c r="X1685" s="151"/>
      <c r="Y1685" s="429" t="s">
        <v>47</v>
      </c>
      <c r="Z1685" s="427" t="e">
        <f t="shared" si="494"/>
        <v>#VALUE!</v>
      </c>
      <c r="AA1685" s="610" t="s">
        <v>38</v>
      </c>
      <c r="AB1685" s="150"/>
      <c r="AC1685" s="153">
        <v>460</v>
      </c>
      <c r="AD1685" s="154"/>
      <c r="AE1685" s="155">
        <v>14700</v>
      </c>
      <c r="AF1685" s="150"/>
      <c r="AG1685" s="150"/>
      <c r="AJ1685" s="156" t="str">
        <f t="shared" si="491"/>
        <v>HL2423</v>
      </c>
    </row>
    <row r="1686" spans="1:36" s="156" customFormat="1" ht="11.25" customHeight="1" thickBot="1" x14ac:dyDescent="0.25">
      <c r="A1686" s="1115">
        <v>1</v>
      </c>
      <c r="B1686" s="998"/>
      <c r="C1686" s="579" t="s">
        <v>50</v>
      </c>
      <c r="D1686" s="892" t="s">
        <v>2481</v>
      </c>
      <c r="E1686" s="580">
        <v>2</v>
      </c>
      <c r="F1686" s="582" t="s">
        <v>2482</v>
      </c>
      <c r="G1686" s="216"/>
      <c r="H1686" s="216"/>
      <c r="I1686" s="582"/>
      <c r="J1686" s="611"/>
      <c r="K1686" s="582"/>
      <c r="L1686" s="582" t="s">
        <v>2483</v>
      </c>
      <c r="M1686" s="581">
        <v>400</v>
      </c>
      <c r="N1686" s="579" t="s">
        <v>38</v>
      </c>
      <c r="O1686" s="579" t="s">
        <v>38</v>
      </c>
      <c r="P1686" s="579" t="s">
        <v>38</v>
      </c>
      <c r="Q1686" s="579" t="s">
        <v>38</v>
      </c>
      <c r="R1686" s="579"/>
      <c r="S1686" s="216"/>
      <c r="T1686" s="582" t="s">
        <v>61</v>
      </c>
      <c r="U1686" s="579" t="s">
        <v>44</v>
      </c>
      <c r="V1686" s="579" t="s">
        <v>2484</v>
      </c>
      <c r="W1686" s="579" t="s">
        <v>2485</v>
      </c>
      <c r="X1686" s="499" t="s">
        <v>2481</v>
      </c>
      <c r="Y1686" s="429" t="s">
        <v>47</v>
      </c>
      <c r="Z1686" s="427" t="e">
        <f t="shared" si="494"/>
        <v>#VALUE!</v>
      </c>
      <c r="AA1686" s="610" t="s">
        <v>38</v>
      </c>
      <c r="AB1686" s="216"/>
      <c r="AC1686" s="585">
        <v>460</v>
      </c>
      <c r="AD1686" s="586"/>
      <c r="AE1686" s="587">
        <v>14700</v>
      </c>
      <c r="AF1686" s="216"/>
      <c r="AG1686" s="216"/>
      <c r="AJ1686" s="156" t="str">
        <f t="shared" si="491"/>
        <v>HL2422-2423</v>
      </c>
    </row>
    <row r="1687" spans="1:36" s="147" customFormat="1" ht="12" customHeight="1" thickBot="1" x14ac:dyDescent="0.25">
      <c r="A1687" s="1129"/>
      <c r="B1687" s="1004"/>
      <c r="C1687" s="320"/>
      <c r="D1687" s="905"/>
      <c r="E1687" s="324"/>
      <c r="F1687" s="241"/>
      <c r="G1687" s="246"/>
      <c r="H1687" s="246"/>
      <c r="I1687" s="241"/>
      <c r="J1687" s="360"/>
      <c r="K1687" s="241"/>
      <c r="L1687" s="241"/>
      <c r="M1687" s="245"/>
      <c r="N1687" s="238"/>
      <c r="O1687" s="65"/>
      <c r="P1687" s="65"/>
      <c r="Q1687" s="65"/>
      <c r="R1687" s="238"/>
      <c r="S1687" s="246"/>
      <c r="T1687" s="241"/>
      <c r="U1687" s="238"/>
      <c r="V1687" s="238"/>
      <c r="W1687" s="238"/>
      <c r="X1687" s="272"/>
      <c r="Y1687" s="430"/>
      <c r="Z1687" s="416" t="s">
        <v>38</v>
      </c>
      <c r="AA1687" s="379" t="s">
        <v>38</v>
      </c>
      <c r="AB1687" s="246"/>
      <c r="AC1687" s="250"/>
      <c r="AD1687" s="251"/>
      <c r="AE1687" s="252"/>
      <c r="AF1687" s="246"/>
      <c r="AG1687" s="246"/>
      <c r="AJ1687" s="255" t="str">
        <f t="shared" si="491"/>
        <v/>
      </c>
    </row>
    <row r="1688" spans="1:36" s="4" customFormat="1" ht="11.25" customHeight="1" thickBot="1" x14ac:dyDescent="0.25">
      <c r="A1688" s="1115">
        <v>1</v>
      </c>
      <c r="B1688" s="1014"/>
      <c r="D1688" s="470" t="s">
        <v>1686</v>
      </c>
      <c r="E1688" s="245">
        <v>1</v>
      </c>
      <c r="F1688" s="4" t="s">
        <v>2130</v>
      </c>
      <c r="L1688" s="4" t="s">
        <v>2486</v>
      </c>
      <c r="M1688" s="4">
        <v>400</v>
      </c>
      <c r="N1688" s="322" t="s">
        <v>2085</v>
      </c>
      <c r="O1688" s="322">
        <v>175</v>
      </c>
      <c r="P1688" s="322">
        <v>227</v>
      </c>
      <c r="Q1688" s="322">
        <v>675</v>
      </c>
      <c r="R1688" s="4" t="s">
        <v>2139</v>
      </c>
      <c r="T1688" s="241" t="s">
        <v>61</v>
      </c>
      <c r="U1688" s="322" t="s">
        <v>44</v>
      </c>
      <c r="V1688" s="322" t="s">
        <v>2487</v>
      </c>
      <c r="W1688" s="238" t="s">
        <v>2404</v>
      </c>
      <c r="Y1688" s="415">
        <v>43971</v>
      </c>
      <c r="Z1688" s="416">
        <f t="shared" ref="Z1688:Z1692" si="495">Y1688+365</f>
        <v>44336</v>
      </c>
      <c r="AA1688" s="379">
        <v>44648</v>
      </c>
      <c r="AC1688" s="322">
        <v>560</v>
      </c>
      <c r="AF1688" s="4" t="s">
        <v>2488</v>
      </c>
      <c r="AJ1688" s="255" t="str">
        <f t="shared" si="491"/>
        <v>HL414</v>
      </c>
    </row>
    <row r="1689" spans="1:36" s="4" customFormat="1" ht="11.25" customHeight="1" thickBot="1" x14ac:dyDescent="0.25">
      <c r="A1689" s="1115">
        <v>1</v>
      </c>
      <c r="B1689" s="1014"/>
      <c r="D1689" s="470" t="s">
        <v>1686</v>
      </c>
      <c r="E1689" s="245">
        <v>1</v>
      </c>
      <c r="F1689" s="4" t="s">
        <v>2130</v>
      </c>
      <c r="L1689" s="4" t="s">
        <v>2486</v>
      </c>
      <c r="M1689" s="4">
        <v>400</v>
      </c>
      <c r="N1689" s="322" t="s">
        <v>2085</v>
      </c>
      <c r="O1689" s="322">
        <v>175</v>
      </c>
      <c r="P1689" s="322">
        <v>233</v>
      </c>
      <c r="Q1689" s="322">
        <v>675</v>
      </c>
      <c r="R1689" s="4" t="s">
        <v>2139</v>
      </c>
      <c r="T1689" s="241" t="s">
        <v>61</v>
      </c>
      <c r="U1689" s="322" t="s">
        <v>44</v>
      </c>
      <c r="V1689" s="322" t="s">
        <v>2489</v>
      </c>
      <c r="W1689" s="238" t="s">
        <v>2404</v>
      </c>
      <c r="Y1689" s="415">
        <v>43971</v>
      </c>
      <c r="Z1689" s="416">
        <f t="shared" si="495"/>
        <v>44336</v>
      </c>
      <c r="AA1689" s="379">
        <v>44648</v>
      </c>
      <c r="AC1689" s="322">
        <v>560</v>
      </c>
      <c r="AF1689" s="4" t="s">
        <v>2490</v>
      </c>
      <c r="AJ1689" s="255" t="str">
        <f t="shared" si="491"/>
        <v>HL415</v>
      </c>
    </row>
    <row r="1690" spans="1:36" s="4" customFormat="1" ht="11.25" customHeight="1" thickBot="1" x14ac:dyDescent="0.25">
      <c r="A1690" s="1115">
        <v>1</v>
      </c>
      <c r="B1690" s="1014"/>
      <c r="D1690" s="470" t="s">
        <v>1686</v>
      </c>
      <c r="E1690" s="245">
        <v>1</v>
      </c>
      <c r="F1690" s="4" t="s">
        <v>2130</v>
      </c>
      <c r="L1690" s="4" t="s">
        <v>2486</v>
      </c>
      <c r="M1690" s="4">
        <v>400</v>
      </c>
      <c r="N1690" s="322" t="s">
        <v>2085</v>
      </c>
      <c r="O1690" s="322">
        <v>175</v>
      </c>
      <c r="P1690" s="322">
        <v>230</v>
      </c>
      <c r="Q1690" s="322">
        <v>665</v>
      </c>
      <c r="R1690" s="4" t="s">
        <v>2139</v>
      </c>
      <c r="T1690" s="241" t="s">
        <v>61</v>
      </c>
      <c r="U1690" s="322" t="s">
        <v>44</v>
      </c>
      <c r="V1690" s="322">
        <v>416</v>
      </c>
      <c r="W1690" s="238" t="s">
        <v>2404</v>
      </c>
      <c r="Y1690" s="415">
        <v>43971</v>
      </c>
      <c r="Z1690" s="416">
        <f t="shared" si="495"/>
        <v>44336</v>
      </c>
      <c r="AA1690" s="379">
        <v>44648</v>
      </c>
      <c r="AC1690" s="322">
        <v>560</v>
      </c>
      <c r="AF1690" s="4" t="s">
        <v>2491</v>
      </c>
      <c r="AJ1690" s="255" t="str">
        <f t="shared" si="491"/>
        <v>HL416</v>
      </c>
    </row>
    <row r="1691" spans="1:36" s="4" customFormat="1" ht="12" customHeight="1" thickBot="1" x14ac:dyDescent="0.25">
      <c r="A1691" s="1115">
        <v>1</v>
      </c>
      <c r="B1691" s="1014"/>
      <c r="D1691" s="470" t="s">
        <v>1686</v>
      </c>
      <c r="E1691" s="245">
        <v>1</v>
      </c>
      <c r="F1691" s="4" t="s">
        <v>2130</v>
      </c>
      <c r="L1691" s="4" t="s">
        <v>2486</v>
      </c>
      <c r="M1691" s="4">
        <v>400</v>
      </c>
      <c r="N1691" s="322" t="s">
        <v>2085</v>
      </c>
      <c r="O1691" s="322">
        <v>175</v>
      </c>
      <c r="P1691" s="322">
        <v>220</v>
      </c>
      <c r="Q1691" s="322">
        <v>672</v>
      </c>
      <c r="R1691" s="4" t="s">
        <v>2139</v>
      </c>
      <c r="T1691" s="241" t="s">
        <v>61</v>
      </c>
      <c r="U1691" s="322" t="s">
        <v>44</v>
      </c>
      <c r="V1691" s="322">
        <v>417</v>
      </c>
      <c r="W1691" s="238" t="s">
        <v>2404</v>
      </c>
      <c r="Y1691" s="415">
        <v>43971</v>
      </c>
      <c r="Z1691" s="416">
        <f t="shared" si="495"/>
        <v>44336</v>
      </c>
      <c r="AA1691" s="379">
        <v>44648</v>
      </c>
      <c r="AC1691" s="322">
        <v>560</v>
      </c>
      <c r="AF1691" s="4" t="s">
        <v>2492</v>
      </c>
      <c r="AJ1691" s="255" t="str">
        <f t="shared" si="491"/>
        <v>HL417</v>
      </c>
    </row>
    <row r="1692" spans="1:36" ht="11.25" customHeight="1" thickBot="1" x14ac:dyDescent="0.25">
      <c r="A1692" s="1115">
        <v>1</v>
      </c>
      <c r="B1692" s="995"/>
      <c r="C1692" s="266" t="s">
        <v>50</v>
      </c>
      <c r="D1692" s="892">
        <v>1030</v>
      </c>
      <c r="E1692" s="256">
        <v>4</v>
      </c>
      <c r="F1692" s="240" t="s">
        <v>2130</v>
      </c>
      <c r="G1692" s="257"/>
      <c r="H1692" s="257"/>
      <c r="I1692" s="240"/>
      <c r="J1692" s="358"/>
      <c r="K1692" s="240"/>
      <c r="L1692" s="240" t="s">
        <v>2486</v>
      </c>
      <c r="M1692" s="258">
        <v>400</v>
      </c>
      <c r="N1692" s="239" t="s">
        <v>2085</v>
      </c>
      <c r="O1692" s="364">
        <f ca="1">IF(MIN(OFFSET(O1692,-$E1692,0,$E1692,1))=MAX(OFFSET(O1692,-$E1692,0,$E1692,1)),OFFSET(O1692,-$E1692,0,1,1),CONCATENATE(MIN(OFFSET(O1692,-$E1692,0,$E1692,1)),"/",MAX(OFFSET(O1692,-$E1692,0,$E1692,1))))</f>
        <v>175</v>
      </c>
      <c r="P1692" s="364" t="str">
        <f ca="1">IF(MIN(OFFSET(P1692,-$E1692,0,$E1692,1))=MAX(OFFSET(P1692,-$E1692,0,$E1692,1)),OFFSET(P1692,-$E1692,0,1,1),CONCATENATE(MIN(OFFSET(P1692,-$E1692,0,$E1692,1)),"/",MAX(OFFSET(P1692,-$E1692,0,$E1692,1))))</f>
        <v>220/233</v>
      </c>
      <c r="Q1692" s="364" t="str">
        <f ca="1">IF(MIN(OFFSET(Q1692,-$E1692,0,$E1692,1))=MAX(OFFSET(Q1692,-$E1692,0,$E1692,1)),OFFSET(Q1692,-$E1692,0,1,1),CONCATENATE(MIN(OFFSET(Q1692,-$E1692,0,$E1692,1)),"/",MAX(OFFSET(Q1692,-$E1692,0,$E1692,1))))</f>
        <v>665/675</v>
      </c>
      <c r="R1692" s="239"/>
      <c r="S1692" s="257"/>
      <c r="T1692" s="240" t="s">
        <v>61</v>
      </c>
      <c r="U1692" s="239" t="s">
        <v>44</v>
      </c>
      <c r="V1692" s="239" t="s">
        <v>2493</v>
      </c>
      <c r="W1692" s="239" t="s">
        <v>2494</v>
      </c>
      <c r="X1692" s="237">
        <v>1030</v>
      </c>
      <c r="Y1692" s="415">
        <v>43971</v>
      </c>
      <c r="Z1692" s="416">
        <f t="shared" si="495"/>
        <v>44336</v>
      </c>
      <c r="AA1692" s="379">
        <v>44648</v>
      </c>
      <c r="AB1692" s="257"/>
      <c r="AC1692" s="260">
        <v>560</v>
      </c>
      <c r="AD1692" s="261"/>
      <c r="AE1692" s="262"/>
      <c r="AF1692" s="257"/>
      <c r="AG1692" s="257"/>
      <c r="AJ1692" s="255" t="str">
        <f t="shared" si="491"/>
        <v>HL414-417</v>
      </c>
    </row>
    <row r="1693" spans="1:36" ht="11.25" customHeight="1" thickBot="1" x14ac:dyDescent="0.25">
      <c r="A1693" s="1129"/>
      <c r="B1693" s="995"/>
      <c r="C1693" s="320"/>
      <c r="D1693" s="905"/>
      <c r="E1693" s="324"/>
      <c r="F1693" s="241"/>
      <c r="G1693" s="246"/>
      <c r="H1693" s="246"/>
      <c r="I1693" s="241"/>
      <c r="J1693" s="360"/>
      <c r="K1693" s="241"/>
      <c r="L1693" s="241"/>
      <c r="M1693" s="245"/>
      <c r="N1693" s="238"/>
      <c r="O1693" s="65"/>
      <c r="P1693" s="65"/>
      <c r="Q1693" s="65"/>
      <c r="R1693" s="238"/>
      <c r="S1693" s="246"/>
      <c r="T1693" s="241"/>
      <c r="U1693" s="238"/>
      <c r="V1693" s="238"/>
      <c r="W1693" s="238"/>
      <c r="X1693" s="498"/>
      <c r="Y1693" s="415"/>
      <c r="Z1693" s="416" t="s">
        <v>38</v>
      </c>
      <c r="AA1693" s="379" t="s">
        <v>38</v>
      </c>
      <c r="AB1693" s="246"/>
      <c r="AC1693" s="250"/>
      <c r="AD1693" s="251"/>
      <c r="AE1693" s="252"/>
      <c r="AF1693" s="246"/>
      <c r="AG1693" s="246"/>
      <c r="AJ1693" s="255" t="str">
        <f t="shared" si="491"/>
        <v/>
      </c>
    </row>
    <row r="1694" spans="1:36" ht="11.25" customHeight="1" thickBot="1" x14ac:dyDescent="0.25">
      <c r="A1694" s="1115">
        <v>1</v>
      </c>
      <c r="B1694" s="1044">
        <v>302634</v>
      </c>
      <c r="C1694" s="238"/>
      <c r="D1694" s="908" t="s">
        <v>2495</v>
      </c>
      <c r="E1694" s="245">
        <v>1</v>
      </c>
      <c r="F1694" s="4" t="s">
        <v>2130</v>
      </c>
      <c r="G1694" s="246"/>
      <c r="H1694" s="246"/>
      <c r="I1694" s="241"/>
      <c r="J1694" s="331"/>
      <c r="K1694" s="241"/>
      <c r="L1694" s="4" t="s">
        <v>2496</v>
      </c>
      <c r="M1694" s="4">
        <v>400</v>
      </c>
      <c r="N1694" s="322" t="s">
        <v>2138</v>
      </c>
      <c r="O1694" s="65">
        <v>160</v>
      </c>
      <c r="P1694" s="65">
        <v>233</v>
      </c>
      <c r="Q1694" s="65">
        <v>615</v>
      </c>
      <c r="R1694" s="4" t="s">
        <v>2139</v>
      </c>
      <c r="S1694" s="4"/>
      <c r="T1694" s="241" t="s">
        <v>61</v>
      </c>
      <c r="U1694" s="322" t="s">
        <v>44</v>
      </c>
      <c r="V1694" s="238" t="s">
        <v>356</v>
      </c>
      <c r="W1694" s="238" t="s">
        <v>2497</v>
      </c>
      <c r="X1694" s="179"/>
      <c r="Y1694" s="415">
        <v>43656</v>
      </c>
      <c r="Z1694" s="417">
        <f>Y1694+366</f>
        <v>44022</v>
      </c>
      <c r="AA1694" s="379">
        <v>45453</v>
      </c>
      <c r="AB1694" s="246"/>
      <c r="AC1694" s="322">
        <v>571</v>
      </c>
      <c r="AD1694" s="251"/>
      <c r="AE1694" s="252"/>
      <c r="AF1694" s="4" t="s">
        <v>2498</v>
      </c>
      <c r="AG1694" s="246"/>
      <c r="AJ1694" s="255" t="str">
        <f t="shared" si="491"/>
        <v>HL1887</v>
      </c>
    </row>
    <row r="1695" spans="1:36" ht="11.25" customHeight="1" thickBot="1" x14ac:dyDescent="0.25">
      <c r="A1695" s="1115">
        <v>1</v>
      </c>
      <c r="B1695" s="1044">
        <v>302634</v>
      </c>
      <c r="C1695" s="238"/>
      <c r="D1695" s="908" t="s">
        <v>2495</v>
      </c>
      <c r="E1695" s="245">
        <v>1</v>
      </c>
      <c r="F1695" s="4" t="s">
        <v>2130</v>
      </c>
      <c r="G1695" s="246"/>
      <c r="H1695" s="246"/>
      <c r="I1695" s="241"/>
      <c r="J1695" s="331"/>
      <c r="K1695" s="241"/>
      <c r="L1695" s="4" t="s">
        <v>2496</v>
      </c>
      <c r="M1695" s="4">
        <v>400</v>
      </c>
      <c r="N1695" s="322" t="s">
        <v>2138</v>
      </c>
      <c r="O1695" s="65">
        <v>160</v>
      </c>
      <c r="P1695" s="65">
        <v>236</v>
      </c>
      <c r="Q1695" s="65">
        <v>615</v>
      </c>
      <c r="R1695" s="4" t="s">
        <v>2139</v>
      </c>
      <c r="S1695" s="4"/>
      <c r="T1695" s="241" t="s">
        <v>61</v>
      </c>
      <c r="U1695" s="322" t="s">
        <v>44</v>
      </c>
      <c r="V1695" s="238" t="s">
        <v>2269</v>
      </c>
      <c r="W1695" s="238" t="s">
        <v>2497</v>
      </c>
      <c r="X1695" s="179"/>
      <c r="Y1695" s="415">
        <v>44405</v>
      </c>
      <c r="Z1695" s="417">
        <v>44588</v>
      </c>
      <c r="AA1695" s="417">
        <v>46414</v>
      </c>
      <c r="AB1695" s="246"/>
      <c r="AC1695" s="322">
        <v>571</v>
      </c>
      <c r="AD1695" s="251"/>
      <c r="AE1695" s="252"/>
      <c r="AF1695" s="4" t="s">
        <v>2499</v>
      </c>
      <c r="AG1695" s="246"/>
      <c r="AJ1695" s="255" t="str">
        <f t="shared" si="491"/>
        <v>HL1888</v>
      </c>
    </row>
    <row r="1696" spans="1:36" s="4" customFormat="1" ht="11.25" customHeight="1" thickBot="1" x14ac:dyDescent="0.25">
      <c r="A1696" s="1115">
        <v>1</v>
      </c>
      <c r="B1696" s="1044">
        <v>302634</v>
      </c>
      <c r="D1696" s="908" t="s">
        <v>2495</v>
      </c>
      <c r="E1696" s="245">
        <v>1</v>
      </c>
      <c r="F1696" s="4" t="s">
        <v>2130</v>
      </c>
      <c r="L1696" s="4" t="s">
        <v>2496</v>
      </c>
      <c r="M1696" s="4">
        <v>400</v>
      </c>
      <c r="N1696" s="322" t="s">
        <v>2138</v>
      </c>
      <c r="O1696" s="65">
        <v>160</v>
      </c>
      <c r="P1696" s="65">
        <v>234</v>
      </c>
      <c r="Q1696" s="65">
        <v>613</v>
      </c>
      <c r="R1696" s="4" t="s">
        <v>2139</v>
      </c>
      <c r="T1696" s="241" t="s">
        <v>61</v>
      </c>
      <c r="U1696" s="322" t="s">
        <v>44</v>
      </c>
      <c r="V1696" s="238" t="s">
        <v>2274</v>
      </c>
      <c r="W1696" s="238"/>
      <c r="Y1696" s="415">
        <v>44405</v>
      </c>
      <c r="Z1696" s="417">
        <v>44588</v>
      </c>
      <c r="AA1696" s="417">
        <v>46414</v>
      </c>
      <c r="AC1696" s="322">
        <v>571</v>
      </c>
      <c r="AF1696" s="4" t="s">
        <v>2500</v>
      </c>
      <c r="AJ1696" s="255" t="str">
        <f t="shared" si="491"/>
        <v>HL1889</v>
      </c>
    </row>
    <row r="1697" spans="1:36" s="4" customFormat="1" ht="12" customHeight="1" thickBot="1" x14ac:dyDescent="0.25">
      <c r="A1697" s="1115">
        <v>1</v>
      </c>
      <c r="B1697" s="1044">
        <v>302634</v>
      </c>
      <c r="D1697" s="908" t="s">
        <v>2495</v>
      </c>
      <c r="E1697" s="245">
        <v>1</v>
      </c>
      <c r="F1697" s="4" t="s">
        <v>2130</v>
      </c>
      <c r="L1697" s="241" t="s">
        <v>2496</v>
      </c>
      <c r="M1697" s="4">
        <v>400</v>
      </c>
      <c r="N1697" s="322" t="s">
        <v>2138</v>
      </c>
      <c r="O1697" s="65">
        <v>160</v>
      </c>
      <c r="P1697" s="65">
        <v>233</v>
      </c>
      <c r="Q1697" s="65">
        <v>618</v>
      </c>
      <c r="R1697" s="4" t="s">
        <v>2139</v>
      </c>
      <c r="T1697" s="241" t="s">
        <v>61</v>
      </c>
      <c r="U1697" s="322" t="s">
        <v>44</v>
      </c>
      <c r="V1697" s="238" t="s">
        <v>379</v>
      </c>
      <c r="W1697" s="238"/>
      <c r="Y1697" s="415">
        <v>43656</v>
      </c>
      <c r="Z1697" s="417">
        <f t="shared" ref="Z1697:Z1698" si="496">Y1697+366</f>
        <v>44022</v>
      </c>
      <c r="AA1697" s="379">
        <v>45453</v>
      </c>
      <c r="AC1697" s="322">
        <v>571</v>
      </c>
      <c r="AF1697" s="4" t="s">
        <v>2501</v>
      </c>
      <c r="AJ1697" s="255" t="str">
        <f t="shared" si="491"/>
        <v>HL1890</v>
      </c>
    </row>
    <row r="1698" spans="1:36" ht="11.25" customHeight="1" thickBot="1" x14ac:dyDescent="0.25">
      <c r="A1698" s="1115">
        <v>1</v>
      </c>
      <c r="B1698" s="1044">
        <v>302634</v>
      </c>
      <c r="C1698" s="239" t="s">
        <v>50</v>
      </c>
      <c r="D1698" s="892" t="s">
        <v>2495</v>
      </c>
      <c r="E1698" s="256">
        <v>4</v>
      </c>
      <c r="F1698" s="240" t="s">
        <v>2130</v>
      </c>
      <c r="G1698" s="257"/>
      <c r="H1698" s="257"/>
      <c r="I1698" s="240"/>
      <c r="J1698" s="368"/>
      <c r="K1698" s="240"/>
      <c r="L1698" s="240" t="s">
        <v>2496</v>
      </c>
      <c r="M1698" s="258">
        <v>400</v>
      </c>
      <c r="N1698" s="239" t="s">
        <v>2138</v>
      </c>
      <c r="O1698" s="364">
        <f ca="1">IF(MIN(OFFSET(O1698,-$E1698,0,$E1698,1))=MAX(OFFSET(O1698,-$E1698,0,$E1698,1)),OFFSET(O1698,-$E1698,0,1,1),CONCATENATE(MIN(OFFSET(O1698,-$E1698,0,$E1698,1)),"/",MAX(OFFSET(O1698,-$E1698,0,$E1698,1))))</f>
        <v>160</v>
      </c>
      <c r="P1698" s="364" t="str">
        <f ca="1">IF(MIN(OFFSET(P1698,-$E1698,0,$E1698,1))=MAX(OFFSET(P1698,-$E1698,0,$E1698,1)),OFFSET(P1698,-$E1698,0,1,1),CONCATENATE(MIN(OFFSET(P1698,-$E1698,0,$E1698,1)),"/",MAX(OFFSET(P1698,-$E1698,0,$E1698,1))))</f>
        <v>233/236</v>
      </c>
      <c r="Q1698" s="364" t="str">
        <f ca="1">IF(MIN(OFFSET(Q1698,-$E1698,0,$E1698,1))=MAX(OFFSET(Q1698,-$E1698,0,$E1698,1)),OFFSET(Q1698,-$E1698,0,1,1),CONCATENATE(MIN(OFFSET(Q1698,-$E1698,0,$E1698,1)),"/",MAX(OFFSET(Q1698,-$E1698,0,$E1698,1))))</f>
        <v>613/618</v>
      </c>
      <c r="R1698" s="239"/>
      <c r="S1698" s="257"/>
      <c r="T1698" s="240" t="s">
        <v>61</v>
      </c>
      <c r="U1698" s="239" t="s">
        <v>44</v>
      </c>
      <c r="V1698" s="239" t="s">
        <v>2502</v>
      </c>
      <c r="W1698" s="239" t="s">
        <v>2503</v>
      </c>
      <c r="X1698" s="197" t="s">
        <v>2495</v>
      </c>
      <c r="Y1698" s="415">
        <v>43656</v>
      </c>
      <c r="Z1698" s="417">
        <f t="shared" si="496"/>
        <v>44022</v>
      </c>
      <c r="AA1698" s="379">
        <v>45453</v>
      </c>
      <c r="AB1698" s="257"/>
      <c r="AC1698" s="260">
        <v>571</v>
      </c>
      <c r="AD1698" s="261"/>
      <c r="AE1698" s="262"/>
      <c r="AF1698" s="257"/>
      <c r="AG1698" s="257"/>
      <c r="AJ1698" s="255" t="str">
        <f t="shared" si="491"/>
        <v>HL1887-1890</v>
      </c>
    </row>
    <row r="1699" spans="1:36" ht="11.25" customHeight="1" thickBot="1" x14ac:dyDescent="0.25">
      <c r="A1699" s="1129"/>
      <c r="B1699" s="995"/>
      <c r="C1699" s="320"/>
      <c r="D1699" s="905"/>
      <c r="E1699" s="324"/>
      <c r="F1699" s="241"/>
      <c r="G1699" s="246"/>
      <c r="H1699" s="246"/>
      <c r="I1699" s="241"/>
      <c r="J1699" s="360"/>
      <c r="K1699" s="241"/>
      <c r="L1699" s="241"/>
      <c r="M1699" s="245"/>
      <c r="N1699" s="238"/>
      <c r="O1699" s="65"/>
      <c r="P1699" s="65"/>
      <c r="Q1699" s="65"/>
      <c r="R1699" s="238"/>
      <c r="S1699" s="246"/>
      <c r="T1699" s="241"/>
      <c r="U1699" s="238"/>
      <c r="V1699" s="238"/>
      <c r="W1699" s="238"/>
      <c r="X1699" s="498"/>
      <c r="Y1699" s="415"/>
      <c r="Z1699" s="416" t="s">
        <v>38</v>
      </c>
      <c r="AA1699" s="379" t="s">
        <v>38</v>
      </c>
      <c r="AB1699" s="246"/>
      <c r="AC1699" s="250"/>
      <c r="AD1699" s="251"/>
      <c r="AE1699" s="252"/>
      <c r="AF1699" s="246"/>
      <c r="AG1699" s="246"/>
      <c r="AJ1699" s="255" t="str">
        <f t="shared" si="491"/>
        <v/>
      </c>
    </row>
    <row r="1700" spans="1:36" ht="11.25" customHeight="1" thickBot="1" x14ac:dyDescent="0.3">
      <c r="A1700" s="1115">
        <v>1</v>
      </c>
      <c r="B1700" s="1044">
        <v>298374</v>
      </c>
      <c r="C1700" s="238"/>
      <c r="D1700" s="908" t="s">
        <v>2504</v>
      </c>
      <c r="E1700" s="245">
        <v>1</v>
      </c>
      <c r="F1700" s="4" t="s">
        <v>2130</v>
      </c>
      <c r="G1700" s="246"/>
      <c r="H1700" s="246"/>
      <c r="I1700" s="241"/>
      <c r="J1700" s="331"/>
      <c r="K1700" s="241"/>
      <c r="L1700" s="4" t="s">
        <v>2496</v>
      </c>
      <c r="M1700" s="4">
        <v>400</v>
      </c>
      <c r="N1700" s="322" t="s">
        <v>2138</v>
      </c>
      <c r="O1700" s="65">
        <v>161</v>
      </c>
      <c r="P1700" s="65">
        <v>238</v>
      </c>
      <c r="Q1700" s="65">
        <v>616</v>
      </c>
      <c r="R1700" s="4" t="s">
        <v>2139</v>
      </c>
      <c r="S1700" s="4"/>
      <c r="T1700" s="241" t="s">
        <v>61</v>
      </c>
      <c r="U1700" s="322" t="s">
        <v>44</v>
      </c>
      <c r="V1700" s="238" t="s">
        <v>2505</v>
      </c>
      <c r="W1700" s="1245" t="s">
        <v>2506</v>
      </c>
      <c r="X1700" s="179"/>
      <c r="Y1700" s="415">
        <v>43895</v>
      </c>
      <c r="Z1700" s="417">
        <f>Y1700+365</f>
        <v>44260</v>
      </c>
      <c r="AA1700" s="379">
        <v>45485</v>
      </c>
      <c r="AB1700" s="246"/>
      <c r="AC1700" s="322">
        <v>571</v>
      </c>
      <c r="AD1700" s="251"/>
      <c r="AE1700" s="252"/>
      <c r="AF1700" s="4" t="s">
        <v>2507</v>
      </c>
      <c r="AG1700" s="246"/>
      <c r="AJ1700" s="255" t="str">
        <f t="shared" si="491"/>
        <v>HL1891</v>
      </c>
    </row>
    <row r="1701" spans="1:36" ht="11.25" customHeight="1" thickBot="1" x14ac:dyDescent="0.3">
      <c r="A1701" s="1115">
        <v>1</v>
      </c>
      <c r="B1701" s="1044">
        <v>298374</v>
      </c>
      <c r="C1701" s="238"/>
      <c r="D1701" s="908" t="s">
        <v>2504</v>
      </c>
      <c r="E1701" s="245">
        <v>1</v>
      </c>
      <c r="F1701" s="4" t="s">
        <v>2130</v>
      </c>
      <c r="G1701" s="246"/>
      <c r="H1701" s="246"/>
      <c r="I1701" s="241"/>
      <c r="J1701" s="331"/>
      <c r="K1701" s="241"/>
      <c r="L1701" s="4" t="s">
        <v>2496</v>
      </c>
      <c r="M1701" s="4">
        <v>400</v>
      </c>
      <c r="N1701" s="322" t="s">
        <v>2138</v>
      </c>
      <c r="O1701" s="65">
        <v>161</v>
      </c>
      <c r="P1701" s="65">
        <v>233</v>
      </c>
      <c r="Q1701" s="65">
        <v>621</v>
      </c>
      <c r="R1701" s="4" t="s">
        <v>2139</v>
      </c>
      <c r="S1701" s="4"/>
      <c r="T1701" s="241" t="s">
        <v>61</v>
      </c>
      <c r="U1701" s="322" t="s">
        <v>44</v>
      </c>
      <c r="V1701" s="238" t="s">
        <v>2508</v>
      </c>
      <c r="W1701" s="1245" t="s">
        <v>2506</v>
      </c>
      <c r="X1701" s="179"/>
      <c r="Y1701" s="415">
        <v>43895</v>
      </c>
      <c r="Z1701" s="417">
        <f t="shared" ref="Z1701:Z1704" si="497">Y1701+365</f>
        <v>44260</v>
      </c>
      <c r="AA1701" s="379">
        <v>45485</v>
      </c>
      <c r="AB1701" s="246"/>
      <c r="AC1701" s="322">
        <v>571</v>
      </c>
      <c r="AD1701" s="251"/>
      <c r="AE1701" s="252"/>
      <c r="AF1701" s="4" t="s">
        <v>2509</v>
      </c>
      <c r="AG1701" s="246"/>
      <c r="AJ1701" s="255" t="str">
        <f t="shared" si="491"/>
        <v>HL1892</v>
      </c>
    </row>
    <row r="1702" spans="1:36" s="4" customFormat="1" ht="11.25" customHeight="1" thickBot="1" x14ac:dyDescent="0.25">
      <c r="A1702" s="1115">
        <v>1</v>
      </c>
      <c r="B1702" s="1044">
        <v>298374</v>
      </c>
      <c r="D1702" s="908" t="s">
        <v>2504</v>
      </c>
      <c r="E1702" s="245">
        <v>1</v>
      </c>
      <c r="F1702" s="4" t="s">
        <v>2130</v>
      </c>
      <c r="L1702" s="4" t="s">
        <v>2496</v>
      </c>
      <c r="M1702" s="4">
        <v>400</v>
      </c>
      <c r="N1702" s="322" t="s">
        <v>2138</v>
      </c>
      <c r="O1702" s="65">
        <v>161</v>
      </c>
      <c r="P1702" s="65">
        <v>232</v>
      </c>
      <c r="Q1702" s="65">
        <v>619</v>
      </c>
      <c r="R1702" s="4" t="s">
        <v>2139</v>
      </c>
      <c r="T1702" s="241" t="s">
        <v>61</v>
      </c>
      <c r="U1702" s="322" t="s">
        <v>44</v>
      </c>
      <c r="V1702" s="238" t="s">
        <v>2510</v>
      </c>
      <c r="W1702" s="238" t="s">
        <v>2511</v>
      </c>
      <c r="Y1702" s="415">
        <v>43895</v>
      </c>
      <c r="Z1702" s="417">
        <f t="shared" si="497"/>
        <v>44260</v>
      </c>
      <c r="AA1702" s="379">
        <v>45485</v>
      </c>
      <c r="AC1702" s="322">
        <v>571</v>
      </c>
      <c r="AF1702" s="4" t="s">
        <v>2512</v>
      </c>
      <c r="AJ1702" s="255" t="str">
        <f t="shared" si="491"/>
        <v>HL1893</v>
      </c>
    </row>
    <row r="1703" spans="1:36" s="4" customFormat="1" ht="12" customHeight="1" thickBot="1" x14ac:dyDescent="0.25">
      <c r="A1703" s="1115">
        <v>1</v>
      </c>
      <c r="B1703" s="1044">
        <v>298374</v>
      </c>
      <c r="D1703" s="908" t="s">
        <v>2504</v>
      </c>
      <c r="E1703" s="245">
        <v>1</v>
      </c>
      <c r="F1703" s="4" t="s">
        <v>2130</v>
      </c>
      <c r="L1703" s="241" t="s">
        <v>2496</v>
      </c>
      <c r="M1703" s="4">
        <v>400</v>
      </c>
      <c r="N1703" s="322" t="s">
        <v>2138</v>
      </c>
      <c r="O1703" s="65">
        <v>161</v>
      </c>
      <c r="P1703" s="65">
        <v>236</v>
      </c>
      <c r="Q1703" s="65">
        <v>613</v>
      </c>
      <c r="R1703" s="4" t="s">
        <v>2139</v>
      </c>
      <c r="T1703" s="241" t="s">
        <v>61</v>
      </c>
      <c r="U1703" s="322" t="s">
        <v>44</v>
      </c>
      <c r="V1703" s="238" t="s">
        <v>1627</v>
      </c>
      <c r="W1703" s="238" t="s">
        <v>2513</v>
      </c>
      <c r="Y1703" s="415">
        <v>43895</v>
      </c>
      <c r="Z1703" s="417">
        <f t="shared" si="497"/>
        <v>44260</v>
      </c>
      <c r="AA1703" s="379">
        <v>45485</v>
      </c>
      <c r="AC1703" s="322">
        <v>571</v>
      </c>
      <c r="AF1703" s="4" t="s">
        <v>2514</v>
      </c>
      <c r="AJ1703" s="255" t="str">
        <f t="shared" si="491"/>
        <v>HL1894</v>
      </c>
    </row>
    <row r="1704" spans="1:36" ht="11.25" customHeight="1" thickBot="1" x14ac:dyDescent="0.25">
      <c r="A1704" s="1115">
        <v>1</v>
      </c>
      <c r="B1704" s="1044">
        <v>298374</v>
      </c>
      <c r="C1704" s="239" t="s">
        <v>50</v>
      </c>
      <c r="D1704" s="892" t="s">
        <v>2504</v>
      </c>
      <c r="E1704" s="256">
        <v>4</v>
      </c>
      <c r="F1704" s="240" t="s">
        <v>2130</v>
      </c>
      <c r="G1704" s="257"/>
      <c r="H1704" s="257"/>
      <c r="I1704" s="240"/>
      <c r="J1704" s="368"/>
      <c r="K1704" s="240"/>
      <c r="L1704" s="240" t="s">
        <v>2496</v>
      </c>
      <c r="M1704" s="258">
        <v>400</v>
      </c>
      <c r="N1704" s="239" t="s">
        <v>2138</v>
      </c>
      <c r="O1704" s="364">
        <f ca="1">IF(MIN(OFFSET(O1704,-$E1704,0,$E1704,1))=MAX(OFFSET(O1704,-$E1704,0,$E1704,1)),OFFSET(O1704,-$E1704,0,1,1),CONCATENATE(MIN(OFFSET(O1704,-$E1704,0,$E1704,1)),"/",MAX(OFFSET(O1704,-$E1704,0,$E1704,1))))</f>
        <v>161</v>
      </c>
      <c r="P1704" s="364" t="str">
        <f ca="1">IF(MIN(OFFSET(P1704,-$E1704,0,$E1704,1))=MAX(OFFSET(P1704,-$E1704,0,$E1704,1)),OFFSET(P1704,-$E1704,0,1,1),CONCATENATE(MIN(OFFSET(P1704,-$E1704,0,$E1704,1)),"/",MAX(OFFSET(P1704,-$E1704,0,$E1704,1))))</f>
        <v>232/238</v>
      </c>
      <c r="Q1704" s="364" t="str">
        <f ca="1">IF(MIN(OFFSET(Q1704,-$E1704,0,$E1704,1))=MAX(OFFSET(Q1704,-$E1704,0,$E1704,1)),OFFSET(Q1704,-$E1704,0,1,1),CONCATENATE(MIN(OFFSET(Q1704,-$E1704,0,$E1704,1)),"/",MAX(OFFSET(Q1704,-$E1704,0,$E1704,1))))</f>
        <v>613/621</v>
      </c>
      <c r="R1704" s="239"/>
      <c r="S1704" s="257"/>
      <c r="T1704" s="240" t="s">
        <v>61</v>
      </c>
      <c r="U1704" s="239" t="s">
        <v>44</v>
      </c>
      <c r="V1704" s="239" t="s">
        <v>2515</v>
      </c>
      <c r="W1704" s="239" t="s">
        <v>2516</v>
      </c>
      <c r="X1704" s="197" t="s">
        <v>2504</v>
      </c>
      <c r="Y1704" s="415">
        <v>43895</v>
      </c>
      <c r="Z1704" s="417">
        <f t="shared" si="497"/>
        <v>44260</v>
      </c>
      <c r="AA1704" s="379">
        <v>45485</v>
      </c>
      <c r="AB1704" s="257"/>
      <c r="AC1704" s="260">
        <v>571</v>
      </c>
      <c r="AD1704" s="261"/>
      <c r="AE1704" s="262"/>
      <c r="AF1704" s="257"/>
      <c r="AG1704" s="257"/>
      <c r="AJ1704" s="255" t="str">
        <f t="shared" si="491"/>
        <v>HL1891-1894</v>
      </c>
    </row>
    <row r="1705" spans="1:36" ht="11.25" customHeight="1" thickBot="1" x14ac:dyDescent="0.25">
      <c r="A1705" s="1129"/>
      <c r="B1705" s="995"/>
      <c r="C1705" s="320"/>
      <c r="D1705" s="905"/>
      <c r="E1705" s="324"/>
      <c r="F1705" s="241"/>
      <c r="G1705" s="246"/>
      <c r="H1705" s="246"/>
      <c r="I1705" s="241"/>
      <c r="J1705" s="360"/>
      <c r="K1705" s="241"/>
      <c r="L1705" s="241"/>
      <c r="M1705" s="245"/>
      <c r="N1705" s="238"/>
      <c r="O1705" s="65"/>
      <c r="P1705" s="65"/>
      <c r="Q1705" s="65"/>
      <c r="R1705" s="238"/>
      <c r="S1705" s="246"/>
      <c r="T1705" s="241"/>
      <c r="U1705" s="238"/>
      <c r="V1705" s="238"/>
      <c r="W1705" s="238"/>
      <c r="X1705" s="272"/>
      <c r="Y1705" s="415"/>
      <c r="Z1705" s="416" t="s">
        <v>38</v>
      </c>
      <c r="AA1705" s="379" t="s">
        <v>38</v>
      </c>
      <c r="AB1705" s="246"/>
      <c r="AC1705" s="250"/>
      <c r="AD1705" s="251"/>
      <c r="AE1705" s="252"/>
      <c r="AF1705" s="246"/>
      <c r="AG1705" s="246"/>
      <c r="AJ1705" s="255" t="str">
        <f t="shared" si="491"/>
        <v/>
      </c>
    </row>
    <row r="1706" spans="1:36" ht="11.25" customHeight="1" thickBot="1" x14ac:dyDescent="0.25">
      <c r="A1706" s="1115">
        <v>1</v>
      </c>
      <c r="B1706" s="1044">
        <v>302683</v>
      </c>
      <c r="C1706" s="238"/>
      <c r="D1706" s="908" t="s">
        <v>2517</v>
      </c>
      <c r="E1706" s="245">
        <v>1</v>
      </c>
      <c r="F1706" s="4" t="s">
        <v>2130</v>
      </c>
      <c r="G1706" s="246"/>
      <c r="H1706" s="246"/>
      <c r="I1706" s="241"/>
      <c r="J1706" s="331"/>
      <c r="K1706" s="241"/>
      <c r="L1706" s="4" t="s">
        <v>2496</v>
      </c>
      <c r="M1706" s="4">
        <v>400</v>
      </c>
      <c r="N1706" s="322" t="s">
        <v>2138</v>
      </c>
      <c r="O1706" s="65">
        <v>160</v>
      </c>
      <c r="P1706" s="65">
        <v>230</v>
      </c>
      <c r="Q1706" s="65">
        <v>614</v>
      </c>
      <c r="R1706" s="4" t="s">
        <v>2139</v>
      </c>
      <c r="S1706" s="4"/>
      <c r="T1706" s="241" t="s">
        <v>61</v>
      </c>
      <c r="U1706" s="322" t="s">
        <v>44</v>
      </c>
      <c r="V1706" s="238" t="s">
        <v>1377</v>
      </c>
      <c r="W1706" s="238"/>
      <c r="X1706" s="179"/>
      <c r="Y1706" s="415">
        <v>44631</v>
      </c>
      <c r="Z1706" s="416">
        <f t="shared" ref="Z1706:Z1714" si="498">Y1706+366</f>
        <v>44997</v>
      </c>
      <c r="AA1706" s="379">
        <v>46824</v>
      </c>
      <c r="AB1706" s="246"/>
      <c r="AC1706" s="322">
        <v>571</v>
      </c>
      <c r="AD1706" s="251"/>
      <c r="AE1706" s="252"/>
      <c r="AF1706" s="4" t="s">
        <v>2518</v>
      </c>
      <c r="AG1706" s="246"/>
      <c r="AJ1706" s="255" t="str">
        <f t="shared" si="491"/>
        <v>HL1706</v>
      </c>
    </row>
    <row r="1707" spans="1:36" ht="11.25" customHeight="1" thickBot="1" x14ac:dyDescent="0.25">
      <c r="A1707" s="1115">
        <v>1</v>
      </c>
      <c r="B1707" s="1044">
        <v>302683</v>
      </c>
      <c r="C1707" s="238"/>
      <c r="D1707" s="908" t="s">
        <v>2517</v>
      </c>
      <c r="E1707" s="245">
        <v>1</v>
      </c>
      <c r="F1707" s="4" t="s">
        <v>2130</v>
      </c>
      <c r="G1707" s="246"/>
      <c r="H1707" s="246"/>
      <c r="I1707" s="241"/>
      <c r="J1707" s="331"/>
      <c r="K1707" s="241"/>
      <c r="L1707" s="4" t="s">
        <v>2496</v>
      </c>
      <c r="M1707" s="4">
        <v>400</v>
      </c>
      <c r="N1707" s="322" t="s">
        <v>2138</v>
      </c>
      <c r="O1707" s="65">
        <v>160</v>
      </c>
      <c r="P1707" s="65">
        <v>231</v>
      </c>
      <c r="Q1707" s="65">
        <v>619</v>
      </c>
      <c r="R1707" s="4" t="s">
        <v>2139</v>
      </c>
      <c r="S1707" s="4"/>
      <c r="T1707" s="241" t="s">
        <v>61</v>
      </c>
      <c r="U1707" s="322" t="s">
        <v>44</v>
      </c>
      <c r="V1707" s="238" t="s">
        <v>1740</v>
      </c>
      <c r="W1707" s="238"/>
      <c r="X1707" s="179"/>
      <c r="Y1707" s="415">
        <v>44631</v>
      </c>
      <c r="Z1707" s="416">
        <f t="shared" si="498"/>
        <v>44997</v>
      </c>
      <c r="AA1707" s="379">
        <v>46824</v>
      </c>
      <c r="AB1707" s="246"/>
      <c r="AC1707" s="322">
        <v>571</v>
      </c>
      <c r="AD1707" s="251"/>
      <c r="AE1707" s="252"/>
      <c r="AF1707" s="4" t="s">
        <v>2519</v>
      </c>
      <c r="AG1707" s="246"/>
      <c r="AJ1707" s="255" t="str">
        <f t="shared" si="491"/>
        <v>HL1707</v>
      </c>
    </row>
    <row r="1708" spans="1:36" ht="11.25" customHeight="1" thickBot="1" x14ac:dyDescent="0.25">
      <c r="A1708" s="1115">
        <v>1</v>
      </c>
      <c r="B1708" s="1044">
        <v>302683</v>
      </c>
      <c r="C1708" s="238"/>
      <c r="D1708" s="908" t="s">
        <v>2517</v>
      </c>
      <c r="E1708" s="245">
        <v>1</v>
      </c>
      <c r="F1708" s="4" t="s">
        <v>2130</v>
      </c>
      <c r="G1708" s="246"/>
      <c r="H1708" s="246"/>
      <c r="I1708" s="241"/>
      <c r="J1708" s="331"/>
      <c r="K1708" s="241"/>
      <c r="L1708" s="4" t="s">
        <v>2496</v>
      </c>
      <c r="M1708" s="4">
        <v>400</v>
      </c>
      <c r="N1708" s="322" t="s">
        <v>2138</v>
      </c>
      <c r="O1708" s="65">
        <v>160</v>
      </c>
      <c r="P1708" s="65">
        <v>228</v>
      </c>
      <c r="Q1708" s="65">
        <v>615</v>
      </c>
      <c r="R1708" s="4" t="s">
        <v>2139</v>
      </c>
      <c r="S1708" s="4"/>
      <c r="T1708" s="241" t="s">
        <v>61</v>
      </c>
      <c r="U1708" s="322" t="s">
        <v>44</v>
      </c>
      <c r="V1708" s="238" t="s">
        <v>2520</v>
      </c>
      <c r="W1708" s="238"/>
      <c r="X1708" s="179"/>
      <c r="Y1708" s="415">
        <v>43895</v>
      </c>
      <c r="Z1708" s="416">
        <f t="shared" si="498"/>
        <v>44261</v>
      </c>
      <c r="AA1708" s="379">
        <v>46087</v>
      </c>
      <c r="AB1708" s="246"/>
      <c r="AC1708" s="322">
        <v>571</v>
      </c>
      <c r="AD1708" s="251"/>
      <c r="AE1708" s="252"/>
      <c r="AF1708" s="4" t="s">
        <v>2521</v>
      </c>
      <c r="AG1708" s="246"/>
      <c r="AJ1708" s="255" t="str">
        <f t="shared" si="491"/>
        <v>HL1708</v>
      </c>
    </row>
    <row r="1709" spans="1:36" ht="11.25" customHeight="1" thickBot="1" x14ac:dyDescent="0.25">
      <c r="A1709" s="1115">
        <v>1</v>
      </c>
      <c r="B1709" s="1044">
        <v>302683</v>
      </c>
      <c r="C1709" s="238"/>
      <c r="D1709" s="908" t="s">
        <v>2517</v>
      </c>
      <c r="E1709" s="245">
        <v>1</v>
      </c>
      <c r="F1709" s="4" t="s">
        <v>2130</v>
      </c>
      <c r="G1709" s="246"/>
      <c r="H1709" s="246"/>
      <c r="I1709" s="241"/>
      <c r="J1709" s="331"/>
      <c r="K1709" s="241"/>
      <c r="L1709" s="4" t="s">
        <v>2496</v>
      </c>
      <c r="M1709" s="4">
        <v>400</v>
      </c>
      <c r="N1709" s="322" t="s">
        <v>2138</v>
      </c>
      <c r="O1709" s="65">
        <v>160</v>
      </c>
      <c r="P1709" s="65">
        <v>232</v>
      </c>
      <c r="Q1709" s="65">
        <v>613</v>
      </c>
      <c r="R1709" s="4" t="s">
        <v>2139</v>
      </c>
      <c r="S1709" s="4"/>
      <c r="T1709" s="241" t="s">
        <v>61</v>
      </c>
      <c r="U1709" s="322" t="s">
        <v>44</v>
      </c>
      <c r="V1709" s="238" t="s">
        <v>2522</v>
      </c>
      <c r="W1709" s="238"/>
      <c r="X1709" s="179"/>
      <c r="Y1709" s="415">
        <v>43895</v>
      </c>
      <c r="Z1709" s="416">
        <f t="shared" si="498"/>
        <v>44261</v>
      </c>
      <c r="AA1709" s="379">
        <v>46087</v>
      </c>
      <c r="AB1709" s="246"/>
      <c r="AC1709" s="322">
        <v>571</v>
      </c>
      <c r="AD1709" s="251"/>
      <c r="AE1709" s="252"/>
      <c r="AF1709" s="4" t="s">
        <v>2523</v>
      </c>
      <c r="AG1709" s="246"/>
      <c r="AJ1709" s="255" t="str">
        <f t="shared" si="491"/>
        <v>HL1709</v>
      </c>
    </row>
    <row r="1710" spans="1:36" ht="11.25" customHeight="1" thickBot="1" x14ac:dyDescent="0.25">
      <c r="A1710" s="1115">
        <v>1</v>
      </c>
      <c r="B1710" s="1044">
        <v>302683</v>
      </c>
      <c r="C1710" s="238"/>
      <c r="D1710" s="908" t="s">
        <v>2517</v>
      </c>
      <c r="E1710" s="245">
        <v>1</v>
      </c>
      <c r="F1710" s="4" t="s">
        <v>2130</v>
      </c>
      <c r="G1710" s="246"/>
      <c r="H1710" s="246"/>
      <c r="I1710" s="241"/>
      <c r="J1710" s="331"/>
      <c r="K1710" s="241"/>
      <c r="L1710" s="4" t="s">
        <v>2496</v>
      </c>
      <c r="M1710" s="4">
        <v>400</v>
      </c>
      <c r="N1710" s="322" t="s">
        <v>2138</v>
      </c>
      <c r="O1710" s="65">
        <v>160</v>
      </c>
      <c r="P1710" s="65">
        <v>227</v>
      </c>
      <c r="Q1710" s="65">
        <v>635</v>
      </c>
      <c r="R1710" s="4" t="s">
        <v>2139</v>
      </c>
      <c r="S1710" s="4"/>
      <c r="T1710" s="241" t="s">
        <v>61</v>
      </c>
      <c r="U1710" s="322" t="s">
        <v>44</v>
      </c>
      <c r="V1710" s="238" t="s">
        <v>2524</v>
      </c>
      <c r="W1710" s="238"/>
      <c r="X1710" s="179"/>
      <c r="Y1710" s="415">
        <v>43895</v>
      </c>
      <c r="Z1710" s="416">
        <f t="shared" si="498"/>
        <v>44261</v>
      </c>
      <c r="AA1710" s="379">
        <v>46087</v>
      </c>
      <c r="AB1710" s="246"/>
      <c r="AC1710" s="322">
        <v>571</v>
      </c>
      <c r="AD1710" s="251"/>
      <c r="AE1710" s="252"/>
      <c r="AF1710" s="4" t="s">
        <v>2525</v>
      </c>
      <c r="AG1710" s="246"/>
      <c r="AJ1710" s="255" t="str">
        <f t="shared" si="491"/>
        <v>HL1710</v>
      </c>
    </row>
    <row r="1711" spans="1:36" ht="11.25" customHeight="1" thickBot="1" x14ac:dyDescent="0.25">
      <c r="A1711" s="1115">
        <v>1</v>
      </c>
      <c r="B1711" s="1044">
        <v>302683</v>
      </c>
      <c r="C1711" s="238"/>
      <c r="D1711" s="908" t="s">
        <v>2517</v>
      </c>
      <c r="E1711" s="245">
        <v>1</v>
      </c>
      <c r="F1711" s="4" t="s">
        <v>2130</v>
      </c>
      <c r="G1711" s="246"/>
      <c r="H1711" s="246"/>
      <c r="I1711" s="241"/>
      <c r="J1711" s="331"/>
      <c r="K1711" s="241"/>
      <c r="L1711" s="4" t="s">
        <v>2496</v>
      </c>
      <c r="M1711" s="4">
        <v>400</v>
      </c>
      <c r="N1711" s="322" t="s">
        <v>2138</v>
      </c>
      <c r="O1711" s="65">
        <v>160</v>
      </c>
      <c r="P1711" s="65">
        <v>222</v>
      </c>
      <c r="Q1711" s="65">
        <v>635</v>
      </c>
      <c r="R1711" s="4" t="s">
        <v>2139</v>
      </c>
      <c r="S1711" s="4"/>
      <c r="T1711" s="241" t="s">
        <v>61</v>
      </c>
      <c r="U1711" s="322" t="s">
        <v>44</v>
      </c>
      <c r="V1711" s="238" t="s">
        <v>285</v>
      </c>
      <c r="W1711" s="238"/>
      <c r="X1711" s="179"/>
      <c r="Y1711" s="415">
        <v>43895</v>
      </c>
      <c r="Z1711" s="416">
        <f t="shared" si="498"/>
        <v>44261</v>
      </c>
      <c r="AA1711" s="379">
        <v>46087</v>
      </c>
      <c r="AB1711" s="246"/>
      <c r="AC1711" s="322">
        <v>571</v>
      </c>
      <c r="AD1711" s="251"/>
      <c r="AE1711" s="252"/>
      <c r="AF1711" s="4" t="s">
        <v>2526</v>
      </c>
      <c r="AG1711" s="246"/>
      <c r="AJ1711" s="255" t="str">
        <f t="shared" si="491"/>
        <v>HL1711</v>
      </c>
    </row>
    <row r="1712" spans="1:36" s="4" customFormat="1" ht="11.25" customHeight="1" thickBot="1" x14ac:dyDescent="0.25">
      <c r="A1712" s="1115">
        <v>1</v>
      </c>
      <c r="B1712" s="1044">
        <v>302683</v>
      </c>
      <c r="D1712" s="908" t="s">
        <v>2517</v>
      </c>
      <c r="E1712" s="245">
        <v>1</v>
      </c>
      <c r="F1712" s="4" t="s">
        <v>2130</v>
      </c>
      <c r="L1712" s="4" t="s">
        <v>2496</v>
      </c>
      <c r="M1712" s="4">
        <v>400</v>
      </c>
      <c r="N1712" s="322" t="s">
        <v>2138</v>
      </c>
      <c r="O1712" s="65">
        <v>160</v>
      </c>
      <c r="P1712" s="65">
        <v>230</v>
      </c>
      <c r="Q1712" s="65">
        <v>620</v>
      </c>
      <c r="R1712" s="4" t="s">
        <v>2143</v>
      </c>
      <c r="T1712" s="241" t="s">
        <v>61</v>
      </c>
      <c r="U1712" s="322" t="s">
        <v>44</v>
      </c>
      <c r="V1712" s="238" t="s">
        <v>2156</v>
      </c>
      <c r="W1712" s="322" t="s">
        <v>2527</v>
      </c>
      <c r="Y1712" s="415">
        <v>44180</v>
      </c>
      <c r="Z1712" s="417">
        <f t="shared" si="498"/>
        <v>44546</v>
      </c>
      <c r="AA1712" s="379">
        <v>46372</v>
      </c>
      <c r="AC1712" s="322">
        <v>571</v>
      </c>
      <c r="AF1712" s="4" t="s">
        <v>2528</v>
      </c>
      <c r="AJ1712" s="255" t="str">
        <f t="shared" si="491"/>
        <v>HL1712</v>
      </c>
    </row>
    <row r="1713" spans="1:36" s="4" customFormat="1" ht="12" customHeight="1" thickBot="1" x14ac:dyDescent="0.25">
      <c r="A1713" s="1115">
        <v>1</v>
      </c>
      <c r="B1713" s="1044">
        <v>302683</v>
      </c>
      <c r="D1713" s="908" t="s">
        <v>2517</v>
      </c>
      <c r="E1713" s="245">
        <v>1</v>
      </c>
      <c r="F1713" s="4" t="s">
        <v>2130</v>
      </c>
      <c r="L1713" s="241" t="s">
        <v>2496</v>
      </c>
      <c r="M1713" s="4">
        <v>400</v>
      </c>
      <c r="N1713" s="322" t="s">
        <v>2138</v>
      </c>
      <c r="O1713" s="65">
        <v>160</v>
      </c>
      <c r="P1713" s="65">
        <v>233</v>
      </c>
      <c r="Q1713" s="65">
        <v>614</v>
      </c>
      <c r="R1713" s="4" t="s">
        <v>2139</v>
      </c>
      <c r="T1713" s="241" t="s">
        <v>61</v>
      </c>
      <c r="U1713" s="322" t="s">
        <v>44</v>
      </c>
      <c r="V1713" s="238" t="s">
        <v>2249</v>
      </c>
      <c r="W1713" s="322"/>
      <c r="Y1713" s="415">
        <v>44180</v>
      </c>
      <c r="Z1713" s="416">
        <f t="shared" si="498"/>
        <v>44546</v>
      </c>
      <c r="AA1713" s="379">
        <v>46372</v>
      </c>
      <c r="AC1713" s="322">
        <v>571</v>
      </c>
      <c r="AF1713" s="4" t="s">
        <v>2529</v>
      </c>
      <c r="AJ1713" s="255" t="str">
        <f t="shared" ref="AJ1713:AJ1788" si="499">CONCATENATE(U1713,AK1713,V1713)</f>
        <v>HL1713</v>
      </c>
    </row>
    <row r="1714" spans="1:36" ht="11.25" customHeight="1" thickBot="1" x14ac:dyDescent="0.25">
      <c r="A1714" s="1115">
        <v>1</v>
      </c>
      <c r="B1714" s="1044">
        <v>302683</v>
      </c>
      <c r="C1714" s="239" t="s">
        <v>50</v>
      </c>
      <c r="D1714" s="892" t="s">
        <v>2517</v>
      </c>
      <c r="E1714" s="256">
        <f>SUM(E1706:E1713)</f>
        <v>8</v>
      </c>
      <c r="F1714" s="240" t="s">
        <v>2130</v>
      </c>
      <c r="G1714" s="257"/>
      <c r="H1714" s="257"/>
      <c r="I1714" s="240"/>
      <c r="J1714" s="368"/>
      <c r="K1714" s="240"/>
      <c r="L1714" s="240" t="s">
        <v>2496</v>
      </c>
      <c r="M1714" s="258">
        <v>400</v>
      </c>
      <c r="N1714" s="239" t="s">
        <v>2138</v>
      </c>
      <c r="O1714" s="364">
        <f ca="1">IF(MIN(OFFSET(O1714,-$E1714,0,$E1714,1))=MAX(OFFSET(O1714,-$E1714,0,$E1714,1)),OFFSET(O1714,-$E1714,0,1,1),CONCATENATE(MIN(OFFSET(O1714,-$E1714,0,$E1714,1)),"/",MAX(OFFSET(O1714,-$E1714,0,$E1714,1))))</f>
        <v>160</v>
      </c>
      <c r="P1714" s="364" t="str">
        <f ca="1">IF(MIN(OFFSET(P1714,-$E1714,0,$E1714,1))=MAX(OFFSET(P1714,-$E1714,0,$E1714,1)),OFFSET(P1714,-$E1714,0,1,1),CONCATENATE(MIN(OFFSET(P1714,-$E1714,0,$E1714,1)),"/",MAX(OFFSET(P1714,-$E1714,0,$E1714,1))))</f>
        <v>222/233</v>
      </c>
      <c r="Q1714" s="364" t="str">
        <f ca="1">IF(MIN(OFFSET(Q1714,-$E1714,0,$E1714,1))=MAX(OFFSET(Q1714,-$E1714,0,$E1714,1)),OFFSET(Q1714,-$E1714,0,1,1),CONCATENATE(MIN(OFFSET(Q1714,-$E1714,0,$E1714,1)),"/",MAX(OFFSET(Q1714,-$E1714,0,$E1714,1))))</f>
        <v>613/635</v>
      </c>
      <c r="R1714" s="239"/>
      <c r="S1714" s="257"/>
      <c r="T1714" s="240" t="s">
        <v>61</v>
      </c>
      <c r="U1714" s="239" t="s">
        <v>44</v>
      </c>
      <c r="V1714" s="239" t="s">
        <v>2530</v>
      </c>
      <c r="W1714" s="239" t="s">
        <v>2531</v>
      </c>
      <c r="X1714" s="197" t="s">
        <v>2517</v>
      </c>
      <c r="Y1714" s="415">
        <v>43895</v>
      </c>
      <c r="Z1714" s="416">
        <f t="shared" si="498"/>
        <v>44261</v>
      </c>
      <c r="AA1714" s="379">
        <v>46087</v>
      </c>
      <c r="AB1714" s="257"/>
      <c r="AC1714" s="260">
        <v>571</v>
      </c>
      <c r="AD1714" s="261"/>
      <c r="AE1714" s="262"/>
      <c r="AF1714" s="257"/>
      <c r="AG1714" s="257"/>
      <c r="AJ1714" s="255" t="str">
        <f t="shared" si="499"/>
        <v>HL1706-1713</v>
      </c>
    </row>
    <row r="1715" spans="1:36" ht="11.25" customHeight="1" thickBot="1" x14ac:dyDescent="0.25">
      <c r="A1715" s="1129"/>
      <c r="B1715" s="995"/>
      <c r="C1715" s="320"/>
      <c r="D1715" s="905"/>
      <c r="E1715" s="324"/>
      <c r="F1715" s="241"/>
      <c r="G1715" s="246"/>
      <c r="H1715" s="246"/>
      <c r="I1715" s="241"/>
      <c r="J1715" s="360"/>
      <c r="K1715" s="241"/>
      <c r="L1715" s="241"/>
      <c r="M1715" s="245"/>
      <c r="N1715" s="238"/>
      <c r="O1715" s="65"/>
      <c r="P1715" s="65"/>
      <c r="Q1715" s="65"/>
      <c r="R1715" s="238"/>
      <c r="S1715" s="246"/>
      <c r="T1715" s="241"/>
      <c r="U1715" s="238"/>
      <c r="V1715" s="238"/>
      <c r="W1715" s="238"/>
      <c r="X1715" s="272"/>
      <c r="Y1715" s="456"/>
      <c r="Z1715" s="416" t="s">
        <v>38</v>
      </c>
      <c r="AA1715" s="379" t="s">
        <v>38</v>
      </c>
      <c r="AB1715" s="246"/>
      <c r="AC1715" s="250"/>
      <c r="AD1715" s="251"/>
      <c r="AE1715" s="252"/>
      <c r="AF1715" s="246"/>
      <c r="AG1715" s="246"/>
      <c r="AJ1715" s="255" t="str">
        <f t="shared" si="499"/>
        <v/>
      </c>
    </row>
    <row r="1716" spans="1:36" s="4" customFormat="1" ht="11.25" customHeight="1" thickBot="1" x14ac:dyDescent="0.25">
      <c r="A1716" s="1115">
        <v>1</v>
      </c>
      <c r="B1716" s="1044">
        <v>298367</v>
      </c>
      <c r="D1716" s="908" t="s">
        <v>2532</v>
      </c>
      <c r="E1716" s="245">
        <v>1</v>
      </c>
      <c r="F1716" s="4" t="s">
        <v>2130</v>
      </c>
      <c r="L1716" s="4" t="s">
        <v>2496</v>
      </c>
      <c r="M1716" s="4">
        <v>400</v>
      </c>
      <c r="N1716" s="322" t="s">
        <v>2138</v>
      </c>
      <c r="O1716" s="65">
        <v>160</v>
      </c>
      <c r="P1716" s="65">
        <v>230</v>
      </c>
      <c r="Q1716" s="65">
        <v>620</v>
      </c>
      <c r="R1716" s="4" t="s">
        <v>2139</v>
      </c>
      <c r="T1716" s="241" t="s">
        <v>61</v>
      </c>
      <c r="U1716" s="322" t="s">
        <v>44</v>
      </c>
      <c r="V1716" s="322">
        <v>1630</v>
      </c>
      <c r="W1716" s="322"/>
      <c r="Y1716" s="415">
        <v>43895</v>
      </c>
      <c r="Z1716" s="416">
        <f>Y1716+365</f>
        <v>44260</v>
      </c>
      <c r="AA1716" s="379">
        <v>45069</v>
      </c>
      <c r="AC1716" s="322">
        <v>571</v>
      </c>
      <c r="AF1716" s="4" t="s">
        <v>2491</v>
      </c>
      <c r="AJ1716" s="255" t="str">
        <f t="shared" si="499"/>
        <v>HL1630</v>
      </c>
    </row>
    <row r="1717" spans="1:36" s="4" customFormat="1" ht="12" customHeight="1" thickBot="1" x14ac:dyDescent="0.25">
      <c r="A1717" s="1115">
        <v>1</v>
      </c>
      <c r="B1717" s="1044">
        <v>298367</v>
      </c>
      <c r="D1717" s="908" t="s">
        <v>2532</v>
      </c>
      <c r="E1717" s="245">
        <v>1</v>
      </c>
      <c r="F1717" s="4" t="s">
        <v>2130</v>
      </c>
      <c r="L1717" s="241" t="s">
        <v>2496</v>
      </c>
      <c r="M1717" s="4">
        <v>400</v>
      </c>
      <c r="N1717" s="322" t="s">
        <v>2138</v>
      </c>
      <c r="O1717" s="65">
        <v>160</v>
      </c>
      <c r="P1717" s="65">
        <v>230</v>
      </c>
      <c r="Q1717" s="65">
        <v>620</v>
      </c>
      <c r="R1717" s="4" t="s">
        <v>2139</v>
      </c>
      <c r="T1717" s="241" t="s">
        <v>61</v>
      </c>
      <c r="U1717" s="322" t="s">
        <v>44</v>
      </c>
      <c r="V1717" s="322">
        <v>1631</v>
      </c>
      <c r="W1717" s="322"/>
      <c r="Y1717" s="415">
        <v>43895</v>
      </c>
      <c r="Z1717" s="416">
        <f t="shared" ref="Z1717:Z1718" si="500">Y1717+365</f>
        <v>44260</v>
      </c>
      <c r="AA1717" s="379">
        <v>45069</v>
      </c>
      <c r="AC1717" s="322">
        <v>571</v>
      </c>
      <c r="AF1717" s="4" t="s">
        <v>2492</v>
      </c>
      <c r="AJ1717" s="255" t="str">
        <f t="shared" si="499"/>
        <v>HL1631</v>
      </c>
    </row>
    <row r="1718" spans="1:36" ht="11.25" customHeight="1" thickBot="1" x14ac:dyDescent="0.25">
      <c r="A1718" s="1115">
        <v>1</v>
      </c>
      <c r="B1718" s="1044">
        <v>298367</v>
      </c>
      <c r="C1718" s="266" t="s">
        <v>50</v>
      </c>
      <c r="D1718" s="892" t="s">
        <v>2532</v>
      </c>
      <c r="E1718" s="256">
        <v>2</v>
      </c>
      <c r="F1718" s="240" t="s">
        <v>2130</v>
      </c>
      <c r="G1718" s="257"/>
      <c r="H1718" s="257"/>
      <c r="I1718" s="240"/>
      <c r="J1718" s="358"/>
      <c r="K1718" s="240"/>
      <c r="L1718" s="240" t="s">
        <v>2496</v>
      </c>
      <c r="M1718" s="258">
        <v>400</v>
      </c>
      <c r="N1718" s="239" t="s">
        <v>2138</v>
      </c>
      <c r="O1718" s="364">
        <f ca="1">IF(MIN(OFFSET(O1718,-$E1718,0,$E1718,1))=MAX(OFFSET(O1718,-$E1718,0,$E1718,1)),OFFSET(O1718,-$E1718,0,1,1),CONCATENATE(MIN(OFFSET(O1718,-$E1718,0,$E1718,1)),"/",MAX(OFFSET(O1718,-$E1718,0,$E1718,1))))</f>
        <v>160</v>
      </c>
      <c r="P1718" s="364">
        <f ca="1">IF(MIN(OFFSET(P1718,-$E1718,0,$E1718,1))=MAX(OFFSET(P1718,-$E1718,0,$E1718,1)),OFFSET(P1718,-$E1718,0,1,1),CONCATENATE(MIN(OFFSET(P1718,-$E1718,0,$E1718,1)),"/",MAX(OFFSET(P1718,-$E1718,0,$E1718,1))))</f>
        <v>230</v>
      </c>
      <c r="Q1718" s="364">
        <f ca="1">IF(MIN(OFFSET(Q1718,-$E1718,0,$E1718,1))=MAX(OFFSET(Q1718,-$E1718,0,$E1718,1)),OFFSET(Q1718,-$E1718,0,1,1),CONCATENATE(MIN(OFFSET(Q1718,-$E1718,0,$E1718,1)),"/",MAX(OFFSET(Q1718,-$E1718,0,$E1718,1))))</f>
        <v>620</v>
      </c>
      <c r="R1718" s="239"/>
      <c r="S1718" s="257"/>
      <c r="T1718" s="240" t="s">
        <v>61</v>
      </c>
      <c r="U1718" s="239" t="s">
        <v>44</v>
      </c>
      <c r="V1718" s="239" t="s">
        <v>2533</v>
      </c>
      <c r="W1718" s="239" t="s">
        <v>2534</v>
      </c>
      <c r="X1718" s="237" t="s">
        <v>2532</v>
      </c>
      <c r="Y1718" s="415">
        <v>43895</v>
      </c>
      <c r="Z1718" s="416">
        <f t="shared" si="500"/>
        <v>44260</v>
      </c>
      <c r="AA1718" s="379">
        <v>45069</v>
      </c>
      <c r="AB1718" s="257"/>
      <c r="AC1718" s="260">
        <v>571</v>
      </c>
      <c r="AD1718" s="261"/>
      <c r="AE1718" s="262"/>
      <c r="AF1718" s="257"/>
      <c r="AG1718" s="257"/>
      <c r="AJ1718" s="255" t="str">
        <f t="shared" si="499"/>
        <v>HL1630-1631</v>
      </c>
    </row>
    <row r="1719" spans="1:36" ht="11.25" customHeight="1" thickBot="1" x14ac:dyDescent="0.25">
      <c r="A1719" s="1129"/>
      <c r="B1719" s="995"/>
      <c r="C1719" s="320"/>
      <c r="D1719" s="905"/>
      <c r="E1719" s="324"/>
      <c r="F1719" s="241"/>
      <c r="G1719" s="246"/>
      <c r="H1719" s="246"/>
      <c r="I1719" s="241"/>
      <c r="J1719" s="360"/>
      <c r="K1719" s="241"/>
      <c r="L1719" s="241"/>
      <c r="M1719" s="245"/>
      <c r="N1719" s="238"/>
      <c r="O1719" s="65"/>
      <c r="P1719" s="65"/>
      <c r="Q1719" s="65"/>
      <c r="R1719" s="238"/>
      <c r="S1719" s="246"/>
      <c r="T1719" s="241"/>
      <c r="U1719" s="238"/>
      <c r="V1719" s="238"/>
      <c r="W1719" s="238"/>
      <c r="X1719" s="498"/>
      <c r="Y1719" s="415"/>
      <c r="Z1719" s="416" t="s">
        <v>38</v>
      </c>
      <c r="AA1719" s="379" t="s">
        <v>38</v>
      </c>
      <c r="AB1719" s="246"/>
      <c r="AC1719" s="250"/>
      <c r="AD1719" s="251"/>
      <c r="AE1719" s="252"/>
      <c r="AF1719" s="246"/>
      <c r="AG1719" s="246"/>
    </row>
    <row r="1720" spans="1:36" s="4" customFormat="1" ht="12" customHeight="1" thickBot="1" x14ac:dyDescent="0.25">
      <c r="A1720" s="1115">
        <v>1</v>
      </c>
      <c r="B1720" s="1014"/>
      <c r="D1720" s="908" t="s">
        <v>2535</v>
      </c>
      <c r="E1720" s="245">
        <v>1</v>
      </c>
      <c r="F1720" s="4" t="s">
        <v>2130</v>
      </c>
      <c r="L1720" s="241" t="s">
        <v>2496</v>
      </c>
      <c r="M1720" s="4">
        <v>400</v>
      </c>
      <c r="N1720" s="322" t="s">
        <v>2138</v>
      </c>
      <c r="O1720" s="65">
        <v>160</v>
      </c>
      <c r="P1720" s="65">
        <v>220</v>
      </c>
      <c r="Q1720" s="65">
        <v>575</v>
      </c>
      <c r="R1720" s="4" t="s">
        <v>2143</v>
      </c>
      <c r="T1720" s="241" t="s">
        <v>61</v>
      </c>
      <c r="U1720" s="322" t="s">
        <v>44</v>
      </c>
      <c r="V1720" s="322">
        <v>1517</v>
      </c>
      <c r="W1720" s="322" t="s">
        <v>2536</v>
      </c>
      <c r="Y1720" s="415">
        <v>43056</v>
      </c>
      <c r="Z1720" s="416">
        <f t="shared" ref="Z1720:Z1721" si="501">Y1720+366</f>
        <v>43422</v>
      </c>
      <c r="AA1720" s="379">
        <v>44517</v>
      </c>
      <c r="AC1720" s="322">
        <v>571</v>
      </c>
      <c r="AF1720" s="4" t="s">
        <v>2492</v>
      </c>
      <c r="AJ1720" s="255" t="str">
        <f t="shared" ref="AJ1720:AJ1721" si="502">CONCATENATE(U1720,AK1720,V1720)</f>
        <v>HL1517</v>
      </c>
    </row>
    <row r="1721" spans="1:36" ht="11.25" customHeight="1" thickBot="1" x14ac:dyDescent="0.25">
      <c r="A1721" s="1115">
        <v>1</v>
      </c>
      <c r="B1721" s="995"/>
      <c r="C1721" s="266" t="s">
        <v>50</v>
      </c>
      <c r="D1721" s="892" t="s">
        <v>2535</v>
      </c>
      <c r="E1721" s="256">
        <v>1</v>
      </c>
      <c r="F1721" s="240" t="s">
        <v>2130</v>
      </c>
      <c r="G1721" s="257"/>
      <c r="H1721" s="257"/>
      <c r="I1721" s="240"/>
      <c r="J1721" s="358"/>
      <c r="K1721" s="240"/>
      <c r="L1721" s="240" t="s">
        <v>2496</v>
      </c>
      <c r="M1721" s="258">
        <v>400</v>
      </c>
      <c r="N1721" s="239" t="s">
        <v>2138</v>
      </c>
      <c r="O1721" s="364">
        <f ca="1">IF(MIN(OFFSET(O1721,-$E1721,0,$E1721,1))=MAX(OFFSET(O1721,-$E1721,0,$E1721,1)),OFFSET(O1721,-$E1721,0,1,1),CONCATENATE(MIN(OFFSET(O1721,-$E1721,0,$E1721,1)),"/",MAX(OFFSET(O1721,-$E1721,0,$E1721,1))))</f>
        <v>160</v>
      </c>
      <c r="P1721" s="364">
        <f ca="1">IF(MIN(OFFSET(P1721,-$E1721,0,$E1721,1))=MAX(OFFSET(P1721,-$E1721,0,$E1721,1)),OFFSET(P1721,-$E1721,0,1,1),CONCATENATE(MIN(OFFSET(P1721,-$E1721,0,$E1721,1)),"/",MAX(OFFSET(P1721,-$E1721,0,$E1721,1))))</f>
        <v>220</v>
      </c>
      <c r="Q1721" s="364">
        <f ca="1">IF(MIN(OFFSET(Q1721,-$E1721,0,$E1721,1))=MAX(OFFSET(Q1721,-$E1721,0,$E1721,1)),OFFSET(Q1721,-$E1721,0,1,1),CONCATENATE(MIN(OFFSET(Q1721,-$E1721,0,$E1721,1)),"/",MAX(OFFSET(Q1721,-$E1721,0,$E1721,1))))</f>
        <v>575</v>
      </c>
      <c r="R1721" s="239"/>
      <c r="S1721" s="257"/>
      <c r="T1721" s="240" t="s">
        <v>61</v>
      </c>
      <c r="U1721" s="239" t="s">
        <v>44</v>
      </c>
      <c r="V1721" s="239" t="s">
        <v>2537</v>
      </c>
      <c r="W1721" s="239"/>
      <c r="X1721" s="237" t="s">
        <v>2537</v>
      </c>
      <c r="Y1721" s="415">
        <v>43056</v>
      </c>
      <c r="Z1721" s="416">
        <f t="shared" si="501"/>
        <v>43422</v>
      </c>
      <c r="AA1721" s="379">
        <v>44517</v>
      </c>
      <c r="AB1721" s="257"/>
      <c r="AC1721" s="260">
        <v>571</v>
      </c>
      <c r="AD1721" s="261"/>
      <c r="AE1721" s="262"/>
      <c r="AF1721" s="257"/>
      <c r="AG1721" s="257"/>
      <c r="AJ1721" s="255" t="str">
        <f t="shared" si="502"/>
        <v>HL1517</v>
      </c>
    </row>
    <row r="1722" spans="1:36" ht="11.25" customHeight="1" thickBot="1" x14ac:dyDescent="0.25">
      <c r="A1722" s="1129"/>
      <c r="B1722" s="995"/>
      <c r="C1722" s="320"/>
      <c r="D1722" s="905"/>
      <c r="E1722" s="324"/>
      <c r="F1722" s="241"/>
      <c r="G1722" s="246"/>
      <c r="H1722" s="246"/>
      <c r="I1722" s="241"/>
      <c r="J1722" s="360"/>
      <c r="K1722" s="241"/>
      <c r="L1722" s="241"/>
      <c r="M1722" s="245"/>
      <c r="N1722" s="238"/>
      <c r="O1722" s="65"/>
      <c r="P1722" s="65"/>
      <c r="Q1722" s="65"/>
      <c r="R1722" s="238"/>
      <c r="S1722" s="246"/>
      <c r="T1722" s="241"/>
      <c r="U1722" s="238"/>
      <c r="V1722" s="238"/>
      <c r="W1722" s="238"/>
      <c r="X1722" s="498"/>
      <c r="Y1722" s="415"/>
      <c r="Z1722" s="416" t="s">
        <v>38</v>
      </c>
      <c r="AA1722" s="379" t="s">
        <v>38</v>
      </c>
      <c r="AB1722" s="246"/>
      <c r="AC1722" s="250"/>
      <c r="AD1722" s="251"/>
      <c r="AE1722" s="252"/>
      <c r="AF1722" s="246"/>
      <c r="AG1722" s="246"/>
    </row>
    <row r="1723" spans="1:36" s="539" customFormat="1" ht="11.25" customHeight="1" thickBot="1" x14ac:dyDescent="0.25">
      <c r="A1723" s="1115">
        <v>1</v>
      </c>
      <c r="B1723" s="1044">
        <v>298372</v>
      </c>
      <c r="C1723" s="238"/>
      <c r="D1723" s="904" t="s">
        <v>1214</v>
      </c>
      <c r="E1723" s="245">
        <v>1</v>
      </c>
      <c r="F1723" s="241" t="s">
        <v>2130</v>
      </c>
      <c r="G1723" s="246"/>
      <c r="H1723" s="246"/>
      <c r="I1723" s="241"/>
      <c r="J1723" s="331"/>
      <c r="K1723" s="241"/>
      <c r="L1723" s="241" t="s">
        <v>2496</v>
      </c>
      <c r="M1723" s="245">
        <v>400</v>
      </c>
      <c r="N1723" s="238" t="s">
        <v>2138</v>
      </c>
      <c r="O1723" s="65">
        <v>160</v>
      </c>
      <c r="P1723" s="65">
        <v>223</v>
      </c>
      <c r="Q1723" s="65">
        <v>627</v>
      </c>
      <c r="R1723" s="238" t="s">
        <v>2139</v>
      </c>
      <c r="S1723" s="246"/>
      <c r="T1723" s="241" t="s">
        <v>61</v>
      </c>
      <c r="U1723" s="238" t="s">
        <v>44</v>
      </c>
      <c r="V1723" s="238" t="s">
        <v>438</v>
      </c>
      <c r="W1723" s="238"/>
      <c r="X1723" s="555"/>
      <c r="Y1723" s="415">
        <v>44067</v>
      </c>
      <c r="Z1723" s="417">
        <f>Y1723+365</f>
        <v>44432</v>
      </c>
      <c r="AA1723" s="417">
        <v>45706</v>
      </c>
      <c r="AB1723" s="246"/>
      <c r="AC1723" s="322">
        <v>571</v>
      </c>
      <c r="AD1723" s="251"/>
      <c r="AE1723" s="252"/>
      <c r="AF1723" s="246" t="s">
        <v>2538</v>
      </c>
      <c r="AG1723" s="246"/>
    </row>
    <row r="1724" spans="1:36" s="539" customFormat="1" ht="11.25" customHeight="1" thickBot="1" x14ac:dyDescent="0.25">
      <c r="A1724" s="1115">
        <v>1</v>
      </c>
      <c r="B1724" s="1044">
        <v>298372</v>
      </c>
      <c r="C1724" s="238"/>
      <c r="D1724" s="904" t="s">
        <v>1214</v>
      </c>
      <c r="E1724" s="245">
        <v>1</v>
      </c>
      <c r="F1724" s="241" t="s">
        <v>2130</v>
      </c>
      <c r="G1724" s="246"/>
      <c r="H1724" s="246"/>
      <c r="I1724" s="241"/>
      <c r="J1724" s="331"/>
      <c r="K1724" s="241"/>
      <c r="L1724" s="241" t="s">
        <v>2496</v>
      </c>
      <c r="M1724" s="245">
        <v>400</v>
      </c>
      <c r="N1724" s="238" t="s">
        <v>2138</v>
      </c>
      <c r="O1724" s="65">
        <v>160</v>
      </c>
      <c r="P1724" s="65">
        <v>220</v>
      </c>
      <c r="Q1724" s="65">
        <v>628</v>
      </c>
      <c r="R1724" s="238" t="s">
        <v>2139</v>
      </c>
      <c r="S1724" s="246"/>
      <c r="T1724" s="241" t="s">
        <v>61</v>
      </c>
      <c r="U1724" s="238" t="s">
        <v>44</v>
      </c>
      <c r="V1724" s="238" t="s">
        <v>726</v>
      </c>
      <c r="W1724" s="238"/>
      <c r="X1724" s="555"/>
      <c r="Y1724" s="415">
        <v>44067</v>
      </c>
      <c r="Z1724" s="417">
        <f t="shared" ref="Z1724:Z1727" si="503">Y1724+365</f>
        <v>44432</v>
      </c>
      <c r="AA1724" s="417">
        <v>45706</v>
      </c>
      <c r="AB1724" s="246"/>
      <c r="AC1724" s="322">
        <v>571</v>
      </c>
      <c r="AD1724" s="251"/>
      <c r="AE1724" s="252"/>
      <c r="AF1724" s="246" t="s">
        <v>2539</v>
      </c>
      <c r="AG1724" s="246"/>
    </row>
    <row r="1725" spans="1:36" s="539" customFormat="1" ht="11.25" customHeight="1" thickBot="1" x14ac:dyDescent="0.25">
      <c r="A1725" s="1115">
        <v>1</v>
      </c>
      <c r="B1725" s="1044">
        <v>298372</v>
      </c>
      <c r="C1725" s="238"/>
      <c r="D1725" s="904" t="s">
        <v>1214</v>
      </c>
      <c r="E1725" s="245">
        <v>1</v>
      </c>
      <c r="F1725" s="241" t="s">
        <v>2130</v>
      </c>
      <c r="G1725" s="246"/>
      <c r="H1725" s="246"/>
      <c r="I1725" s="241"/>
      <c r="J1725" s="331"/>
      <c r="K1725" s="241"/>
      <c r="L1725" s="241" t="s">
        <v>2496</v>
      </c>
      <c r="M1725" s="245">
        <v>400</v>
      </c>
      <c r="N1725" s="238" t="s">
        <v>2138</v>
      </c>
      <c r="O1725" s="65">
        <v>159</v>
      </c>
      <c r="P1725" s="65">
        <v>220</v>
      </c>
      <c r="Q1725" s="65">
        <v>635</v>
      </c>
      <c r="R1725" s="238" t="s">
        <v>2139</v>
      </c>
      <c r="S1725" s="246"/>
      <c r="T1725" s="241" t="s">
        <v>61</v>
      </c>
      <c r="U1725" s="238" t="s">
        <v>44</v>
      </c>
      <c r="V1725" s="238" t="s">
        <v>312</v>
      </c>
      <c r="W1725" s="238"/>
      <c r="X1725" s="560"/>
      <c r="Y1725" s="415">
        <v>44067</v>
      </c>
      <c r="Z1725" s="417">
        <f t="shared" si="503"/>
        <v>44432</v>
      </c>
      <c r="AA1725" s="417">
        <v>45706</v>
      </c>
      <c r="AB1725" s="246"/>
      <c r="AC1725" s="322">
        <v>571</v>
      </c>
      <c r="AD1725" s="251"/>
      <c r="AE1725" s="252"/>
      <c r="AF1725" s="246" t="s">
        <v>2540</v>
      </c>
      <c r="AG1725" s="246"/>
      <c r="AJ1725" s="539" t="str">
        <f t="shared" si="499"/>
        <v>HL1691</v>
      </c>
    </row>
    <row r="1726" spans="1:36" s="539" customFormat="1" ht="11.25" customHeight="1" thickBot="1" x14ac:dyDescent="0.25">
      <c r="A1726" s="1115">
        <v>1</v>
      </c>
      <c r="B1726" s="1044">
        <v>298372</v>
      </c>
      <c r="C1726" s="238"/>
      <c r="D1726" s="904" t="s">
        <v>1214</v>
      </c>
      <c r="E1726" s="245">
        <v>1</v>
      </c>
      <c r="F1726" s="241" t="s">
        <v>2130</v>
      </c>
      <c r="G1726" s="246"/>
      <c r="H1726" s="246"/>
      <c r="I1726" s="241"/>
      <c r="J1726" s="331"/>
      <c r="K1726" s="241"/>
      <c r="L1726" s="241" t="s">
        <v>2496</v>
      </c>
      <c r="M1726" s="245">
        <v>400</v>
      </c>
      <c r="N1726" s="238" t="s">
        <v>2138</v>
      </c>
      <c r="O1726" s="65">
        <v>160</v>
      </c>
      <c r="P1726" s="65">
        <v>220</v>
      </c>
      <c r="Q1726" s="65">
        <v>637</v>
      </c>
      <c r="R1726" s="238" t="s">
        <v>2139</v>
      </c>
      <c r="S1726" s="246"/>
      <c r="T1726" s="241" t="s">
        <v>61</v>
      </c>
      <c r="U1726" s="238" t="s">
        <v>44</v>
      </c>
      <c r="V1726" s="238" t="s">
        <v>268</v>
      </c>
      <c r="W1726" s="238"/>
      <c r="X1726" s="560"/>
      <c r="Y1726" s="415">
        <v>44067</v>
      </c>
      <c r="Z1726" s="417">
        <f t="shared" si="503"/>
        <v>44432</v>
      </c>
      <c r="AA1726" s="417">
        <v>45706</v>
      </c>
      <c r="AB1726" s="246"/>
      <c r="AC1726" s="322">
        <v>571</v>
      </c>
      <c r="AD1726" s="251"/>
      <c r="AE1726" s="252"/>
      <c r="AF1726" s="246" t="s">
        <v>2541</v>
      </c>
      <c r="AG1726" s="246"/>
    </row>
    <row r="1727" spans="1:36" s="539" customFormat="1" ht="11.25" customHeight="1" thickBot="1" x14ac:dyDescent="0.25">
      <c r="A1727" s="1115">
        <v>1</v>
      </c>
      <c r="B1727" s="1044">
        <v>298372</v>
      </c>
      <c r="C1727" s="238"/>
      <c r="D1727" s="904" t="s">
        <v>1214</v>
      </c>
      <c r="E1727" s="245">
        <v>1</v>
      </c>
      <c r="F1727" s="241" t="s">
        <v>2130</v>
      </c>
      <c r="G1727" s="246"/>
      <c r="H1727" s="246"/>
      <c r="I1727" s="241"/>
      <c r="J1727" s="331"/>
      <c r="K1727" s="241"/>
      <c r="L1727" s="241" t="s">
        <v>2496</v>
      </c>
      <c r="M1727" s="245">
        <v>400</v>
      </c>
      <c r="N1727" s="238" t="s">
        <v>2138</v>
      </c>
      <c r="O1727" s="65">
        <v>160</v>
      </c>
      <c r="P1727" s="65">
        <v>236</v>
      </c>
      <c r="Q1727" s="65">
        <v>638</v>
      </c>
      <c r="R1727" s="238" t="s">
        <v>2139</v>
      </c>
      <c r="S1727" s="246"/>
      <c r="T1727" s="241" t="s">
        <v>61</v>
      </c>
      <c r="U1727" s="238" t="s">
        <v>44</v>
      </c>
      <c r="V1727" s="238" t="s">
        <v>696</v>
      </c>
      <c r="W1727" s="238"/>
      <c r="X1727" s="527"/>
      <c r="Y1727" s="415">
        <v>44067</v>
      </c>
      <c r="Z1727" s="417">
        <f t="shared" si="503"/>
        <v>44432</v>
      </c>
      <c r="AA1727" s="417">
        <v>45706</v>
      </c>
      <c r="AB1727" s="246"/>
      <c r="AC1727" s="322">
        <v>571</v>
      </c>
      <c r="AD1727" s="251"/>
      <c r="AE1727" s="252"/>
      <c r="AF1727" s="246" t="s">
        <v>2542</v>
      </c>
      <c r="AG1727" s="246"/>
      <c r="AJ1727" s="539" t="str">
        <f t="shared" si="499"/>
        <v>HL1693</v>
      </c>
    </row>
    <row r="1728" spans="1:36" s="539" customFormat="1" ht="11.25" customHeight="1" thickBot="1" x14ac:dyDescent="0.25">
      <c r="A1728" s="1115">
        <v>1</v>
      </c>
      <c r="B1728" s="1044">
        <v>298372</v>
      </c>
      <c r="C1728" s="239" t="s">
        <v>50</v>
      </c>
      <c r="D1728" s="892" t="s">
        <v>1214</v>
      </c>
      <c r="E1728" s="256">
        <v>5</v>
      </c>
      <c r="F1728" s="240" t="s">
        <v>2130</v>
      </c>
      <c r="G1728" s="257"/>
      <c r="H1728" s="257"/>
      <c r="I1728" s="240"/>
      <c r="J1728" s="368"/>
      <c r="K1728" s="240"/>
      <c r="L1728" s="240" t="s">
        <v>2496</v>
      </c>
      <c r="M1728" s="258">
        <v>400</v>
      </c>
      <c r="N1728" s="239" t="s">
        <v>2138</v>
      </c>
      <c r="O1728" s="364" t="str">
        <f ca="1">IF(MIN(OFFSET(O1728,-$E1728,0,$E1728,1))=MAX(OFFSET(O1728,-$E1728,0,$E1728,1)),OFFSET(O1728,-$E1728,0,1,1),CONCATENATE(MIN(OFFSET(O1728,-$E1728,0,$E1728,1)),"/",MAX(OFFSET(O1728,-$E1728,0,$E1728,1))))</f>
        <v>159/160</v>
      </c>
      <c r="P1728" s="364" t="str">
        <f t="shared" ref="P1728:Q1728" ca="1" si="504">IF(MIN(OFFSET(P1728,-$E1728,0,$E1728,1))=MAX(OFFSET(P1728,-$E1728,0,$E1728,1)),OFFSET(P1728,-$E1728,0,1,1),CONCATENATE(MIN(OFFSET(P1728,-$E1728,0,$E1728,1)),"/",MAX(OFFSET(P1728,-$E1728,0,$E1728,1))))</f>
        <v>220/236</v>
      </c>
      <c r="Q1728" s="364" t="str">
        <f t="shared" ca="1" si="504"/>
        <v>627/638</v>
      </c>
      <c r="R1728" s="239"/>
      <c r="S1728" s="257"/>
      <c r="T1728" s="240" t="s">
        <v>61</v>
      </c>
      <c r="U1728" s="239" t="s">
        <v>44</v>
      </c>
      <c r="V1728" s="239" t="s">
        <v>2543</v>
      </c>
      <c r="W1728" s="239"/>
      <c r="X1728" s="547" t="s">
        <v>1214</v>
      </c>
      <c r="Y1728" s="415">
        <v>44067</v>
      </c>
      <c r="Z1728" s="417">
        <f t="shared" ref="Z1728" si="505">Y1728+365</f>
        <v>44432</v>
      </c>
      <c r="AA1728" s="417">
        <v>45706</v>
      </c>
      <c r="AB1728" s="257"/>
      <c r="AC1728" s="260">
        <v>571</v>
      </c>
      <c r="AD1728" s="261"/>
      <c r="AE1728" s="262"/>
      <c r="AF1728" s="257" t="s">
        <v>2544</v>
      </c>
      <c r="AG1728" s="257"/>
      <c r="AJ1728" s="539" t="str">
        <f t="shared" si="499"/>
        <v>HL1689-1693</v>
      </c>
    </row>
    <row r="1729" spans="1:36" ht="11.25" customHeight="1" thickBot="1" x14ac:dyDescent="0.25">
      <c r="A1729" s="1129"/>
      <c r="B1729" s="995"/>
      <c r="C1729" s="320"/>
      <c r="D1729" s="905"/>
      <c r="E1729" s="324"/>
      <c r="F1729" s="241"/>
      <c r="G1729" s="246"/>
      <c r="H1729" s="246"/>
      <c r="I1729" s="241"/>
      <c r="J1729" s="360"/>
      <c r="K1729" s="241"/>
      <c r="L1729" s="241"/>
      <c r="M1729" s="245"/>
      <c r="N1729" s="238"/>
      <c r="O1729" s="65"/>
      <c r="P1729" s="65"/>
      <c r="Q1729" s="65"/>
      <c r="R1729" s="238"/>
      <c r="S1729" s="246"/>
      <c r="T1729" s="241"/>
      <c r="U1729" s="238"/>
      <c r="V1729" s="238"/>
      <c r="W1729" s="238"/>
      <c r="X1729" s="272"/>
      <c r="Y1729" s="415"/>
      <c r="Z1729" s="419" t="s">
        <v>38</v>
      </c>
      <c r="AA1729" s="379" t="s">
        <v>38</v>
      </c>
      <c r="AB1729" s="246"/>
      <c r="AC1729" s="250"/>
      <c r="AD1729" s="251"/>
      <c r="AE1729" s="252"/>
      <c r="AF1729" s="246"/>
      <c r="AG1729" s="246"/>
      <c r="AJ1729" s="255" t="str">
        <f t="shared" si="499"/>
        <v/>
      </c>
    </row>
    <row r="1730" spans="1:36" s="319" customFormat="1" ht="11.25" customHeight="1" thickBot="1" x14ac:dyDescent="0.25">
      <c r="A1730" s="1115">
        <v>1</v>
      </c>
      <c r="B1730" s="1044">
        <v>298370</v>
      </c>
      <c r="C1730" s="320"/>
      <c r="D1730" s="916" t="s">
        <v>1684</v>
      </c>
      <c r="E1730" s="245">
        <v>1</v>
      </c>
      <c r="F1730" s="241" t="s">
        <v>2130</v>
      </c>
      <c r="G1730" s="246"/>
      <c r="H1730" s="246"/>
      <c r="I1730" s="241"/>
      <c r="J1730" s="360"/>
      <c r="K1730" s="241"/>
      <c r="L1730" s="241" t="s">
        <v>2320</v>
      </c>
      <c r="M1730" s="245">
        <v>400</v>
      </c>
      <c r="N1730" s="238" t="s">
        <v>2138</v>
      </c>
      <c r="O1730" s="65">
        <v>159</v>
      </c>
      <c r="P1730" s="65">
        <v>215</v>
      </c>
      <c r="Q1730" s="65">
        <v>575</v>
      </c>
      <c r="R1730" s="238" t="s">
        <v>2139</v>
      </c>
      <c r="S1730" s="246"/>
      <c r="T1730" s="241" t="s">
        <v>326</v>
      </c>
      <c r="U1730" s="238" t="s">
        <v>44</v>
      </c>
      <c r="V1730" s="238" t="s">
        <v>2545</v>
      </c>
      <c r="W1730" s="238" t="s">
        <v>2404</v>
      </c>
      <c r="X1730" s="320"/>
      <c r="Y1730" s="415">
        <v>43731</v>
      </c>
      <c r="Z1730" s="416">
        <f>Y1730+365</f>
        <v>44096</v>
      </c>
      <c r="AA1730" s="379">
        <v>44882</v>
      </c>
      <c r="AB1730" s="246"/>
      <c r="AC1730" s="250">
        <v>635</v>
      </c>
      <c r="AD1730" s="251"/>
      <c r="AE1730" s="252"/>
      <c r="AF1730" s="246" t="s">
        <v>2546</v>
      </c>
      <c r="AG1730" s="246"/>
      <c r="AJ1730" s="255" t="str">
        <f t="shared" si="499"/>
        <v>HL410</v>
      </c>
    </row>
    <row r="1731" spans="1:36" s="319" customFormat="1" ht="11.25" customHeight="1" thickBot="1" x14ac:dyDescent="0.25">
      <c r="A1731" s="1115">
        <v>1</v>
      </c>
      <c r="B1731" s="1044">
        <v>298370</v>
      </c>
      <c r="C1731" s="320"/>
      <c r="D1731" s="916" t="s">
        <v>1684</v>
      </c>
      <c r="E1731" s="245">
        <v>1</v>
      </c>
      <c r="F1731" s="241" t="s">
        <v>2130</v>
      </c>
      <c r="G1731" s="246"/>
      <c r="H1731" s="246"/>
      <c r="I1731" s="241"/>
      <c r="J1731" s="360"/>
      <c r="K1731" s="241"/>
      <c r="L1731" s="241" t="s">
        <v>2320</v>
      </c>
      <c r="M1731" s="245">
        <v>400</v>
      </c>
      <c r="N1731" s="238" t="s">
        <v>2138</v>
      </c>
      <c r="O1731" s="65">
        <v>159</v>
      </c>
      <c r="P1731" s="65">
        <v>213</v>
      </c>
      <c r="Q1731" s="65">
        <v>576</v>
      </c>
      <c r="R1731" s="238" t="s">
        <v>2139</v>
      </c>
      <c r="S1731" s="246"/>
      <c r="T1731" s="241" t="s">
        <v>326</v>
      </c>
      <c r="U1731" s="238" t="s">
        <v>44</v>
      </c>
      <c r="V1731" s="238" t="s">
        <v>2547</v>
      </c>
      <c r="W1731" s="238" t="s">
        <v>2404</v>
      </c>
      <c r="X1731" s="321"/>
      <c r="Y1731" s="415">
        <v>43731</v>
      </c>
      <c r="Z1731" s="416">
        <f>Y1731+365</f>
        <v>44096</v>
      </c>
      <c r="AA1731" s="379">
        <v>44882</v>
      </c>
      <c r="AB1731" s="246"/>
      <c r="AC1731" s="250">
        <v>635</v>
      </c>
      <c r="AD1731" s="251"/>
      <c r="AE1731" s="252"/>
      <c r="AF1731" s="246" t="s">
        <v>2548</v>
      </c>
      <c r="AG1731" s="246"/>
      <c r="AJ1731" s="255" t="str">
        <f t="shared" si="499"/>
        <v>HL411</v>
      </c>
    </row>
    <row r="1732" spans="1:36" s="319" customFormat="1" ht="12.75" customHeight="1" thickBot="1" x14ac:dyDescent="0.25">
      <c r="A1732" s="1115">
        <v>1</v>
      </c>
      <c r="B1732" s="1044">
        <v>298370</v>
      </c>
      <c r="C1732" s="320"/>
      <c r="D1732" s="916" t="s">
        <v>1684</v>
      </c>
      <c r="E1732" s="245">
        <v>1</v>
      </c>
      <c r="F1732" s="241" t="s">
        <v>2130</v>
      </c>
      <c r="G1732" s="246"/>
      <c r="H1732" s="246"/>
      <c r="I1732" s="241"/>
      <c r="J1732" s="360"/>
      <c r="K1732" s="241"/>
      <c r="L1732" s="241" t="s">
        <v>2320</v>
      </c>
      <c r="M1732" s="245">
        <v>400</v>
      </c>
      <c r="N1732" s="238" t="s">
        <v>2138</v>
      </c>
      <c r="O1732" s="65">
        <v>160</v>
      </c>
      <c r="P1732" s="65">
        <v>206</v>
      </c>
      <c r="Q1732" s="65">
        <v>578</v>
      </c>
      <c r="R1732" s="238" t="s">
        <v>2139</v>
      </c>
      <c r="S1732" s="246"/>
      <c r="T1732" s="241" t="s">
        <v>326</v>
      </c>
      <c r="U1732" s="238" t="s">
        <v>44</v>
      </c>
      <c r="V1732" s="238" t="s">
        <v>2549</v>
      </c>
      <c r="W1732" s="238" t="s">
        <v>2404</v>
      </c>
      <c r="X1732" s="253"/>
      <c r="Y1732" s="415">
        <v>43731</v>
      </c>
      <c r="Z1732" s="416">
        <f>Y1732+365</f>
        <v>44096</v>
      </c>
      <c r="AA1732" s="379">
        <v>44882</v>
      </c>
      <c r="AB1732" s="246"/>
      <c r="AC1732" s="250">
        <v>635</v>
      </c>
      <c r="AD1732" s="251"/>
      <c r="AE1732" s="252"/>
      <c r="AF1732" s="246" t="s">
        <v>2550</v>
      </c>
      <c r="AG1732" s="246"/>
      <c r="AJ1732" s="255" t="str">
        <f t="shared" si="499"/>
        <v>HL412</v>
      </c>
    </row>
    <row r="1733" spans="1:36" s="319" customFormat="1" ht="11.25" customHeight="1" thickBot="1" x14ac:dyDescent="0.25">
      <c r="A1733" s="1115">
        <v>1</v>
      </c>
      <c r="B1733" s="1044">
        <v>298370</v>
      </c>
      <c r="C1733" s="320"/>
      <c r="D1733" s="916" t="s">
        <v>1684</v>
      </c>
      <c r="E1733" s="245">
        <v>1</v>
      </c>
      <c r="F1733" s="241" t="s">
        <v>2130</v>
      </c>
      <c r="G1733" s="246"/>
      <c r="H1733" s="246"/>
      <c r="I1733" s="241"/>
      <c r="J1733" s="360"/>
      <c r="K1733" s="241"/>
      <c r="L1733" s="241" t="s">
        <v>2320</v>
      </c>
      <c r="M1733" s="245">
        <v>400</v>
      </c>
      <c r="N1733" s="238" t="s">
        <v>2138</v>
      </c>
      <c r="O1733" s="65">
        <v>160</v>
      </c>
      <c r="P1733" s="65">
        <v>202</v>
      </c>
      <c r="Q1733" s="65">
        <v>575</v>
      </c>
      <c r="R1733" s="238" t="s">
        <v>2139</v>
      </c>
      <c r="S1733" s="246"/>
      <c r="T1733" s="241" t="s">
        <v>326</v>
      </c>
      <c r="U1733" s="238" t="s">
        <v>44</v>
      </c>
      <c r="V1733" s="238" t="s">
        <v>2551</v>
      </c>
      <c r="W1733" s="238" t="s">
        <v>2404</v>
      </c>
      <c r="X1733" s="320"/>
      <c r="Y1733" s="415">
        <v>43731</v>
      </c>
      <c r="Z1733" s="416">
        <f>Y1733+365</f>
        <v>44096</v>
      </c>
      <c r="AA1733" s="379">
        <v>44882</v>
      </c>
      <c r="AB1733" s="246"/>
      <c r="AC1733" s="250">
        <v>635</v>
      </c>
      <c r="AD1733" s="251"/>
      <c r="AE1733" s="252"/>
      <c r="AF1733" s="246" t="s">
        <v>2552</v>
      </c>
      <c r="AG1733" s="246"/>
      <c r="AJ1733" s="255" t="str">
        <f t="shared" si="499"/>
        <v>HL413</v>
      </c>
    </row>
    <row r="1734" spans="1:36" ht="11.25" customHeight="1" thickBot="1" x14ac:dyDescent="0.25">
      <c r="A1734" s="1115">
        <v>1</v>
      </c>
      <c r="B1734" s="1044">
        <v>298370</v>
      </c>
      <c r="C1734" s="266" t="s">
        <v>50</v>
      </c>
      <c r="D1734" s="892" t="s">
        <v>1684</v>
      </c>
      <c r="E1734" s="256">
        <f>SUM(E1730:E1733)</f>
        <v>4</v>
      </c>
      <c r="F1734" s="240" t="s">
        <v>2130</v>
      </c>
      <c r="G1734" s="257"/>
      <c r="H1734" s="257"/>
      <c r="I1734" s="240"/>
      <c r="J1734" s="358"/>
      <c r="K1734" s="240"/>
      <c r="L1734" s="240" t="s">
        <v>2320</v>
      </c>
      <c r="M1734" s="258">
        <v>400</v>
      </c>
      <c r="N1734" s="239" t="s">
        <v>2138</v>
      </c>
      <c r="O1734" s="364" t="str">
        <f ca="1">IF(MIN(OFFSET(O1734,-$E1734,0,$E1734,1))=MAX(OFFSET(O1734,-$E1734,0,$E1734,1)),OFFSET(O1734,-$E1734,0,1,1),CONCATENATE(MIN(OFFSET(O1734,-$E1734,0,$E1734,1)),"/",MAX(OFFSET(O1734,-$E1734,0,$E1734,1))))</f>
        <v>159/160</v>
      </c>
      <c r="P1734" s="364" t="str">
        <f ca="1">IF(MIN(OFFSET(P1734,-$E1734,0,$E1734,1))=MAX(OFFSET(P1734,-$E1734,0,$E1734,1)),OFFSET(P1734,-$E1734,0,1,1),CONCATENATE(MIN(OFFSET(P1734,-$E1734,0,$E1734,1)),"/",MAX(OFFSET(P1734,-$E1734,0,$E1734,1))))</f>
        <v>202/215</v>
      </c>
      <c r="Q1734" s="364" t="str">
        <f ca="1">IF(MIN(OFFSET(Q1734,-$E1734,0,$E1734,1))=MAX(OFFSET(Q1734,-$E1734,0,$E1734,1)),OFFSET(Q1734,-$E1734,0,1,1),CONCATENATE(MIN(OFFSET(Q1734,-$E1734,0,$E1734,1)),"/",MAX(OFFSET(Q1734,-$E1734,0,$E1734,1))))</f>
        <v>575/578</v>
      </c>
      <c r="R1734" s="239"/>
      <c r="S1734" s="257"/>
      <c r="T1734" s="240" t="s">
        <v>326</v>
      </c>
      <c r="U1734" s="239" t="s">
        <v>44</v>
      </c>
      <c r="V1734" s="239" t="s">
        <v>2553</v>
      </c>
      <c r="W1734" s="239"/>
      <c r="X1734" s="237">
        <v>1029</v>
      </c>
      <c r="Y1734" s="415">
        <v>43731</v>
      </c>
      <c r="Z1734" s="416">
        <f>Y1734+365</f>
        <v>44096</v>
      </c>
      <c r="AA1734" s="379">
        <v>44882</v>
      </c>
      <c r="AB1734" s="257"/>
      <c r="AC1734" s="260">
        <v>635</v>
      </c>
      <c r="AD1734" s="261"/>
      <c r="AE1734" s="262"/>
      <c r="AF1734" s="257"/>
      <c r="AG1734" s="257"/>
      <c r="AJ1734" s="255" t="str">
        <f t="shared" si="499"/>
        <v>HL410-413</v>
      </c>
    </row>
    <row r="1735" spans="1:36" ht="11.25" customHeight="1" thickBot="1" x14ac:dyDescent="0.25">
      <c r="A1735" s="1129"/>
      <c r="B1735" s="995"/>
      <c r="C1735" s="238"/>
      <c r="D1735" s="916"/>
      <c r="E1735" s="245"/>
      <c r="F1735" s="241"/>
      <c r="G1735" s="246"/>
      <c r="H1735" s="246"/>
      <c r="I1735" s="241"/>
      <c r="J1735" s="331"/>
      <c r="K1735" s="241"/>
      <c r="L1735" s="241"/>
      <c r="M1735" s="245"/>
      <c r="N1735" s="238"/>
      <c r="O1735" s="248"/>
      <c r="P1735" s="248"/>
      <c r="Q1735" s="248"/>
      <c r="R1735" s="238"/>
      <c r="S1735" s="246"/>
      <c r="T1735" s="241"/>
      <c r="U1735" s="238"/>
      <c r="V1735" s="238"/>
      <c r="W1735" s="371"/>
      <c r="X1735" s="315"/>
      <c r="Y1735" s="415"/>
      <c r="Z1735" s="416" t="s">
        <v>38</v>
      </c>
      <c r="AA1735" s="379" t="s">
        <v>38</v>
      </c>
      <c r="AB1735" s="246"/>
      <c r="AC1735" s="250"/>
      <c r="AD1735" s="251"/>
      <c r="AE1735" s="252"/>
      <c r="AF1735" s="246"/>
      <c r="AG1735" s="246"/>
      <c r="AJ1735" s="255" t="str">
        <f t="shared" si="499"/>
        <v/>
      </c>
    </row>
    <row r="1736" spans="1:36" s="319" customFormat="1" ht="11.25" customHeight="1" thickBot="1" x14ac:dyDescent="0.25">
      <c r="A1736" s="1129">
        <v>1</v>
      </c>
      <c r="B1736" s="1113">
        <v>308540</v>
      </c>
      <c r="C1736" s="320"/>
      <c r="D1736" s="916" t="s">
        <v>2554</v>
      </c>
      <c r="E1736" s="245">
        <v>1</v>
      </c>
      <c r="F1736" s="241" t="s">
        <v>2130</v>
      </c>
      <c r="G1736" s="246"/>
      <c r="H1736" s="246"/>
      <c r="I1736" s="241"/>
      <c r="J1736" s="360"/>
      <c r="K1736" s="241"/>
      <c r="L1736" s="241" t="s">
        <v>2270</v>
      </c>
      <c r="M1736" s="245">
        <v>400</v>
      </c>
      <c r="N1736" s="238" t="s">
        <v>2138</v>
      </c>
      <c r="O1736" s="65">
        <v>160</v>
      </c>
      <c r="P1736" s="65">
        <v>225</v>
      </c>
      <c r="Q1736" s="65">
        <v>585</v>
      </c>
      <c r="R1736" s="238" t="s">
        <v>2139</v>
      </c>
      <c r="S1736" s="246"/>
      <c r="T1736" s="241" t="s">
        <v>326</v>
      </c>
      <c r="U1736" s="238" t="s">
        <v>44</v>
      </c>
      <c r="V1736" s="238" t="s">
        <v>2555</v>
      </c>
      <c r="W1736" s="238"/>
      <c r="X1736" s="320"/>
      <c r="Y1736" s="415">
        <v>43971</v>
      </c>
      <c r="Z1736" s="416">
        <f t="shared" ref="Z1736" si="506">Y1736+365</f>
        <v>44336</v>
      </c>
      <c r="AA1736" s="379">
        <v>45070</v>
      </c>
      <c r="AB1736" s="246"/>
      <c r="AC1736" s="250">
        <v>571</v>
      </c>
      <c r="AD1736" s="251"/>
      <c r="AE1736" s="252">
        <v>3290</v>
      </c>
      <c r="AF1736" s="173" t="s">
        <v>2556</v>
      </c>
      <c r="AG1736" s="246"/>
      <c r="AJ1736" s="255" t="str">
        <f t="shared" si="499"/>
        <v>HL401</v>
      </c>
    </row>
    <row r="1737" spans="1:36" s="319" customFormat="1" ht="11.25" customHeight="1" thickBot="1" x14ac:dyDescent="0.25">
      <c r="A1737" s="1129">
        <v>1</v>
      </c>
      <c r="B1737" s="1113">
        <v>308540</v>
      </c>
      <c r="C1737" s="320"/>
      <c r="D1737" s="916" t="s">
        <v>2554</v>
      </c>
      <c r="E1737" s="245">
        <v>1</v>
      </c>
      <c r="F1737" s="241" t="s">
        <v>2130</v>
      </c>
      <c r="G1737" s="246"/>
      <c r="H1737" s="246"/>
      <c r="I1737" s="241"/>
      <c r="J1737" s="360"/>
      <c r="K1737" s="241"/>
      <c r="L1737" s="241" t="s">
        <v>2270</v>
      </c>
      <c r="M1737" s="245">
        <v>400</v>
      </c>
      <c r="N1737" s="238" t="s">
        <v>2138</v>
      </c>
      <c r="O1737" s="65">
        <v>160</v>
      </c>
      <c r="P1737" s="65">
        <v>233</v>
      </c>
      <c r="Q1737" s="65">
        <v>575</v>
      </c>
      <c r="R1737" s="238" t="s">
        <v>2139</v>
      </c>
      <c r="S1737" s="246"/>
      <c r="T1737" s="241" t="s">
        <v>326</v>
      </c>
      <c r="U1737" s="238" t="s">
        <v>44</v>
      </c>
      <c r="V1737" s="238" t="s">
        <v>2557</v>
      </c>
      <c r="W1737" s="238"/>
      <c r="X1737" s="320"/>
      <c r="Y1737" s="415">
        <v>43971</v>
      </c>
      <c r="Z1737" s="416">
        <f t="shared" ref="Z1737:Z1740" si="507">Y1737+365</f>
        <v>44336</v>
      </c>
      <c r="AA1737" s="379">
        <v>45070</v>
      </c>
      <c r="AB1737" s="246"/>
      <c r="AC1737" s="250">
        <v>571</v>
      </c>
      <c r="AD1737" s="251"/>
      <c r="AE1737" s="252">
        <v>3290</v>
      </c>
      <c r="AF1737" s="173" t="s">
        <v>2558</v>
      </c>
      <c r="AG1737" s="246"/>
      <c r="AJ1737" s="255" t="str">
        <f t="shared" si="499"/>
        <v>HL402</v>
      </c>
    </row>
    <row r="1738" spans="1:36" s="319" customFormat="1" ht="11.25" customHeight="1" thickBot="1" x14ac:dyDescent="0.25">
      <c r="A1738" s="1129">
        <v>1</v>
      </c>
      <c r="B1738" s="1113">
        <v>308540</v>
      </c>
      <c r="C1738" s="320"/>
      <c r="D1738" s="916" t="s">
        <v>2554</v>
      </c>
      <c r="E1738" s="245">
        <v>1</v>
      </c>
      <c r="F1738" s="241" t="s">
        <v>2130</v>
      </c>
      <c r="G1738" s="246"/>
      <c r="H1738" s="246"/>
      <c r="I1738" s="241"/>
      <c r="J1738" s="360"/>
      <c r="K1738" s="241"/>
      <c r="L1738" s="241" t="s">
        <v>2270</v>
      </c>
      <c r="M1738" s="245">
        <v>400</v>
      </c>
      <c r="N1738" s="238" t="s">
        <v>2138</v>
      </c>
      <c r="O1738" s="65">
        <v>160</v>
      </c>
      <c r="P1738" s="65">
        <v>230</v>
      </c>
      <c r="Q1738" s="65">
        <v>580</v>
      </c>
      <c r="R1738" s="238" t="s">
        <v>2139</v>
      </c>
      <c r="S1738" s="246"/>
      <c r="T1738" s="241" t="s">
        <v>326</v>
      </c>
      <c r="U1738" s="238" t="s">
        <v>44</v>
      </c>
      <c r="V1738" s="238" t="s">
        <v>2559</v>
      </c>
      <c r="W1738" s="238"/>
      <c r="X1738" s="320"/>
      <c r="Y1738" s="415">
        <v>43971</v>
      </c>
      <c r="Z1738" s="416">
        <f t="shared" si="507"/>
        <v>44336</v>
      </c>
      <c r="AA1738" s="379">
        <v>45070</v>
      </c>
      <c r="AB1738" s="246"/>
      <c r="AC1738" s="250">
        <v>571</v>
      </c>
      <c r="AD1738" s="251"/>
      <c r="AE1738" s="252">
        <v>3290</v>
      </c>
      <c r="AF1738" s="173" t="s">
        <v>2560</v>
      </c>
      <c r="AG1738" s="246"/>
      <c r="AJ1738" s="255" t="str">
        <f t="shared" si="499"/>
        <v>HL403</v>
      </c>
    </row>
    <row r="1739" spans="1:36" s="319" customFormat="1" ht="11.25" customHeight="1" thickBot="1" x14ac:dyDescent="0.25">
      <c r="A1739" s="1129">
        <v>1</v>
      </c>
      <c r="B1739" s="1113">
        <v>308540</v>
      </c>
      <c r="C1739" s="320"/>
      <c r="D1739" s="916" t="s">
        <v>2554</v>
      </c>
      <c r="E1739" s="245">
        <v>1</v>
      </c>
      <c r="F1739" s="241" t="s">
        <v>2130</v>
      </c>
      <c r="G1739" s="246"/>
      <c r="H1739" s="246"/>
      <c r="I1739" s="241"/>
      <c r="J1739" s="360"/>
      <c r="K1739" s="241"/>
      <c r="L1739" s="241" t="s">
        <v>2270</v>
      </c>
      <c r="M1739" s="245">
        <v>400</v>
      </c>
      <c r="N1739" s="238" t="s">
        <v>2138</v>
      </c>
      <c r="O1739" s="65">
        <v>160</v>
      </c>
      <c r="P1739" s="65">
        <v>225</v>
      </c>
      <c r="Q1739" s="65">
        <v>585</v>
      </c>
      <c r="R1739" s="238" t="s">
        <v>2139</v>
      </c>
      <c r="S1739" s="246"/>
      <c r="T1739" s="241" t="s">
        <v>326</v>
      </c>
      <c r="U1739" s="238" t="s">
        <v>44</v>
      </c>
      <c r="V1739" s="238" t="s">
        <v>2561</v>
      </c>
      <c r="W1739" s="300"/>
      <c r="X1739" s="320"/>
      <c r="Y1739" s="415">
        <v>43971</v>
      </c>
      <c r="Z1739" s="416">
        <f t="shared" si="507"/>
        <v>44336</v>
      </c>
      <c r="AA1739" s="379">
        <v>45070</v>
      </c>
      <c r="AB1739" s="246"/>
      <c r="AC1739" s="250">
        <v>571</v>
      </c>
      <c r="AD1739" s="251"/>
      <c r="AE1739" s="252">
        <v>3290</v>
      </c>
      <c r="AF1739" s="173" t="s">
        <v>2562</v>
      </c>
      <c r="AG1739" s="246"/>
      <c r="AJ1739" s="255" t="str">
        <f t="shared" si="499"/>
        <v>HL404</v>
      </c>
    </row>
    <row r="1740" spans="1:36" ht="11.25" customHeight="1" thickBot="1" x14ac:dyDescent="0.25">
      <c r="A1740" s="1129">
        <v>1</v>
      </c>
      <c r="B1740" s="1113">
        <v>308540</v>
      </c>
      <c r="C1740" s="266" t="s">
        <v>50</v>
      </c>
      <c r="D1740" s="892" t="s">
        <v>2554</v>
      </c>
      <c r="E1740" s="256">
        <f>SUM(E1736:E1739)</f>
        <v>4</v>
      </c>
      <c r="F1740" s="240" t="s">
        <v>2130</v>
      </c>
      <c r="G1740" s="257"/>
      <c r="H1740" s="257"/>
      <c r="I1740" s="240"/>
      <c r="J1740" s="358"/>
      <c r="K1740" s="240"/>
      <c r="L1740" s="240" t="s">
        <v>2270</v>
      </c>
      <c r="M1740" s="258">
        <v>400</v>
      </c>
      <c r="N1740" s="239" t="s">
        <v>2138</v>
      </c>
      <c r="O1740" s="364">
        <f ca="1">IF(MIN(OFFSET(O1740,-$E1740,0,$E1740,1))=MAX(OFFSET(O1740,-$E1740,0,$E1740,1)),OFFSET(O1740,-$E1740,0,1,1),CONCATENATE(MIN(OFFSET(O1740,-$E1740,0,$E1740,1)),"/",MAX(OFFSET(O1740,-$E1740,0,$E1740,1))))</f>
        <v>160</v>
      </c>
      <c r="P1740" s="364" t="str">
        <f ca="1">IF(MIN(OFFSET(P1740,-$E1740,0,$E1740,1))=MAX(OFFSET(P1740,-$E1740,0,$E1740,1)),OFFSET(P1740,-$E1740,0,1,1),CONCATENATE(MIN(OFFSET(P1740,-$E1740,0,$E1740,1)),"/",MAX(OFFSET(P1740,-$E1740,0,$E1740,1))))</f>
        <v>225/233</v>
      </c>
      <c r="Q1740" s="364" t="str">
        <f ca="1">IF(MIN(OFFSET(Q1740,-$E1740,0,$E1740,1))=MAX(OFFSET(Q1740,-$E1740,0,$E1740,1)),OFFSET(Q1740,-$E1740,0,1,1),CONCATENATE(MIN(OFFSET(Q1740,-$E1740,0,$E1740,1)),"/",MAX(OFFSET(Q1740,-$E1740,0,$E1740,1))))</f>
        <v>575/585</v>
      </c>
      <c r="R1740" s="239"/>
      <c r="S1740" s="257"/>
      <c r="T1740" s="240" t="s">
        <v>326</v>
      </c>
      <c r="U1740" s="239" t="s">
        <v>44</v>
      </c>
      <c r="V1740" s="239" t="s">
        <v>2563</v>
      </c>
      <c r="W1740" s="239"/>
      <c r="X1740" s="237">
        <v>1014</v>
      </c>
      <c r="Y1740" s="415">
        <v>43971</v>
      </c>
      <c r="Z1740" s="416">
        <f t="shared" si="507"/>
        <v>44336</v>
      </c>
      <c r="AA1740" s="379">
        <v>45070</v>
      </c>
      <c r="AB1740" s="257"/>
      <c r="AC1740" s="260">
        <v>571</v>
      </c>
      <c r="AD1740" s="261"/>
      <c r="AE1740" s="262"/>
      <c r="AF1740" s="257"/>
      <c r="AG1740" s="257"/>
      <c r="AJ1740" s="255" t="str">
        <f t="shared" si="499"/>
        <v>HL401-404</v>
      </c>
    </row>
    <row r="1741" spans="1:36" ht="11.25" customHeight="1" thickBot="1" x14ac:dyDescent="0.25">
      <c r="A1741" s="1129"/>
      <c r="B1741" s="995"/>
      <c r="C1741" s="320"/>
      <c r="D1741" s="905"/>
      <c r="E1741" s="324"/>
      <c r="F1741" s="241"/>
      <c r="G1741" s="246"/>
      <c r="H1741" s="246"/>
      <c r="I1741" s="241"/>
      <c r="J1741" s="360"/>
      <c r="K1741" s="241"/>
      <c r="L1741" s="241"/>
      <c r="M1741" s="245"/>
      <c r="N1741" s="238"/>
      <c r="O1741" s="65"/>
      <c r="P1741" s="65"/>
      <c r="Q1741" s="65"/>
      <c r="R1741" s="238"/>
      <c r="S1741" s="246"/>
      <c r="T1741" s="241"/>
      <c r="U1741" s="238"/>
      <c r="V1741" s="238"/>
      <c r="W1741" s="238"/>
      <c r="X1741" s="272"/>
      <c r="Y1741" s="415"/>
      <c r="Z1741" s="416" t="s">
        <v>38</v>
      </c>
      <c r="AA1741" s="379" t="s">
        <v>38</v>
      </c>
      <c r="AB1741" s="246"/>
      <c r="AC1741" s="250"/>
      <c r="AD1741" s="251"/>
      <c r="AE1741" s="252"/>
      <c r="AF1741" s="246"/>
      <c r="AG1741" s="246"/>
      <c r="AJ1741" s="255" t="str">
        <f t="shared" si="499"/>
        <v/>
      </c>
    </row>
    <row r="1742" spans="1:36" ht="11.25" customHeight="1" thickBot="1" x14ac:dyDescent="0.25">
      <c r="A1742" s="1115">
        <v>1</v>
      </c>
      <c r="B1742" s="995"/>
      <c r="C1742" s="238"/>
      <c r="D1742" s="904" t="s">
        <v>2564</v>
      </c>
      <c r="E1742" s="245">
        <v>1</v>
      </c>
      <c r="F1742" s="241" t="s">
        <v>2565</v>
      </c>
      <c r="G1742" s="246"/>
      <c r="H1742" s="246"/>
      <c r="I1742" s="241"/>
      <c r="J1742" s="331"/>
      <c r="K1742" s="241"/>
      <c r="L1742" s="241" t="s">
        <v>2566</v>
      </c>
      <c r="M1742" s="245">
        <v>300</v>
      </c>
      <c r="N1742" s="65" t="s">
        <v>38</v>
      </c>
      <c r="O1742" s="65" t="s">
        <v>38</v>
      </c>
      <c r="P1742" s="65" t="s">
        <v>38</v>
      </c>
      <c r="Q1742" s="65" t="s">
        <v>38</v>
      </c>
      <c r="R1742" s="238" t="s">
        <v>2143</v>
      </c>
      <c r="S1742" s="246"/>
      <c r="T1742" s="241" t="s">
        <v>43</v>
      </c>
      <c r="U1742" s="238" t="s">
        <v>44</v>
      </c>
      <c r="V1742" s="238" t="s">
        <v>2567</v>
      </c>
      <c r="W1742" s="238" t="s">
        <v>2568</v>
      </c>
      <c r="X1742" s="500"/>
      <c r="Y1742" s="415">
        <v>44183</v>
      </c>
      <c r="Z1742" s="417">
        <f t="shared" ref="Z1742:Z1748" si="508">Y1742+365</f>
        <v>44548</v>
      </c>
      <c r="AA1742" s="379">
        <v>46009</v>
      </c>
      <c r="AB1742" s="246"/>
      <c r="AC1742" s="250">
        <v>915</v>
      </c>
      <c r="AD1742" s="251"/>
      <c r="AE1742" s="252"/>
      <c r="AF1742" s="246" t="s">
        <v>2569</v>
      </c>
      <c r="AG1742" s="246"/>
      <c r="AJ1742" s="255" t="str">
        <f t="shared" si="499"/>
        <v>HL2251</v>
      </c>
    </row>
    <row r="1743" spans="1:36" s="156" customFormat="1" ht="11.25" customHeight="1" thickBot="1" x14ac:dyDescent="0.25">
      <c r="A1743" s="1115">
        <v>1</v>
      </c>
      <c r="B1743" s="998"/>
      <c r="C1743" s="151"/>
      <c r="D1743" s="897" t="s">
        <v>2564</v>
      </c>
      <c r="E1743" s="148">
        <v>0</v>
      </c>
      <c r="F1743" s="149" t="s">
        <v>2565</v>
      </c>
      <c r="G1743" s="150"/>
      <c r="H1743" s="150"/>
      <c r="I1743" s="149"/>
      <c r="J1743" s="199"/>
      <c r="K1743" s="149"/>
      <c r="L1743" s="149" t="s">
        <v>2566</v>
      </c>
      <c r="M1743" s="148">
        <v>300</v>
      </c>
      <c r="N1743" s="522" t="s">
        <v>38</v>
      </c>
      <c r="O1743" s="522" t="s">
        <v>38</v>
      </c>
      <c r="P1743" s="522" t="s">
        <v>38</v>
      </c>
      <c r="Q1743" s="522" t="s">
        <v>38</v>
      </c>
      <c r="R1743" s="151" t="s">
        <v>2143</v>
      </c>
      <c r="S1743" s="150"/>
      <c r="T1743" s="149" t="s">
        <v>61</v>
      </c>
      <c r="U1743" s="151" t="s">
        <v>44</v>
      </c>
      <c r="V1743" s="151" t="s">
        <v>2570</v>
      </c>
      <c r="W1743" s="151" t="s">
        <v>2568</v>
      </c>
      <c r="X1743" s="508"/>
      <c r="Y1743" s="429" t="s">
        <v>47</v>
      </c>
      <c r="Z1743" s="427" t="e">
        <f t="shared" si="508"/>
        <v>#VALUE!</v>
      </c>
      <c r="AA1743" s="610">
        <v>45278</v>
      </c>
      <c r="AB1743" s="150"/>
      <c r="AC1743" s="153">
        <v>915</v>
      </c>
      <c r="AD1743" s="154"/>
      <c r="AE1743" s="155"/>
      <c r="AF1743" s="150" t="s">
        <v>2571</v>
      </c>
      <c r="AG1743" s="150"/>
      <c r="AJ1743" s="156" t="str">
        <f t="shared" si="499"/>
        <v>HL2252</v>
      </c>
    </row>
    <row r="1744" spans="1:36" s="156" customFormat="1" ht="11.25" customHeight="1" thickBot="1" x14ac:dyDescent="0.25">
      <c r="A1744" s="1115">
        <v>1</v>
      </c>
      <c r="B1744" s="998"/>
      <c r="C1744" s="151"/>
      <c r="D1744" s="897" t="s">
        <v>2564</v>
      </c>
      <c r="E1744" s="148">
        <v>0</v>
      </c>
      <c r="F1744" s="149" t="s">
        <v>2565</v>
      </c>
      <c r="G1744" s="150"/>
      <c r="H1744" s="150"/>
      <c r="I1744" s="149"/>
      <c r="J1744" s="199"/>
      <c r="K1744" s="149"/>
      <c r="L1744" s="149" t="s">
        <v>2566</v>
      </c>
      <c r="M1744" s="148">
        <v>300</v>
      </c>
      <c r="N1744" s="522" t="s">
        <v>38</v>
      </c>
      <c r="O1744" s="522" t="s">
        <v>38</v>
      </c>
      <c r="P1744" s="522" t="s">
        <v>38</v>
      </c>
      <c r="Q1744" s="522" t="s">
        <v>38</v>
      </c>
      <c r="R1744" s="151" t="s">
        <v>2143</v>
      </c>
      <c r="S1744" s="150"/>
      <c r="T1744" s="149" t="s">
        <v>61</v>
      </c>
      <c r="U1744" s="151" t="s">
        <v>44</v>
      </c>
      <c r="V1744" s="151" t="s">
        <v>2572</v>
      </c>
      <c r="W1744" s="151" t="s">
        <v>2568</v>
      </c>
      <c r="X1744" s="508"/>
      <c r="Y1744" s="429" t="s">
        <v>47</v>
      </c>
      <c r="Z1744" s="427" t="e">
        <f t="shared" si="508"/>
        <v>#VALUE!</v>
      </c>
      <c r="AA1744" s="610">
        <v>45279</v>
      </c>
      <c r="AB1744" s="150"/>
      <c r="AC1744" s="153">
        <v>915</v>
      </c>
      <c r="AD1744" s="154"/>
      <c r="AE1744" s="155"/>
      <c r="AF1744" s="150" t="s">
        <v>2571</v>
      </c>
      <c r="AG1744" s="150"/>
      <c r="AJ1744" s="156" t="str">
        <f t="shared" si="499"/>
        <v>HL2253</v>
      </c>
    </row>
    <row r="1745" spans="1:36" s="156" customFormat="1" ht="12" customHeight="1" thickBot="1" x14ac:dyDescent="0.25">
      <c r="A1745" s="1115">
        <v>1</v>
      </c>
      <c r="B1745" s="998"/>
      <c r="C1745" s="151"/>
      <c r="D1745" s="897" t="s">
        <v>2564</v>
      </c>
      <c r="E1745" s="148">
        <v>0</v>
      </c>
      <c r="F1745" s="149" t="s">
        <v>2565</v>
      </c>
      <c r="G1745" s="150"/>
      <c r="H1745" s="150"/>
      <c r="I1745" s="149"/>
      <c r="J1745" s="199"/>
      <c r="K1745" s="149"/>
      <c r="L1745" s="149" t="s">
        <v>2566</v>
      </c>
      <c r="M1745" s="148">
        <v>300</v>
      </c>
      <c r="N1745" s="522" t="s">
        <v>38</v>
      </c>
      <c r="O1745" s="522" t="s">
        <v>38</v>
      </c>
      <c r="P1745" s="522" t="s">
        <v>38</v>
      </c>
      <c r="Q1745" s="522" t="s">
        <v>38</v>
      </c>
      <c r="R1745" s="151" t="s">
        <v>2139</v>
      </c>
      <c r="S1745" s="150"/>
      <c r="T1745" s="149" t="s">
        <v>61</v>
      </c>
      <c r="U1745" s="151" t="s">
        <v>44</v>
      </c>
      <c r="V1745" s="151" t="s">
        <v>2573</v>
      </c>
      <c r="W1745" s="151" t="s">
        <v>2568</v>
      </c>
      <c r="X1745" s="151"/>
      <c r="Y1745" s="429" t="s">
        <v>2574</v>
      </c>
      <c r="Z1745" s="427" t="e">
        <f t="shared" ref="Z1745" si="509">Y1745+366</f>
        <v>#VALUE!</v>
      </c>
      <c r="AA1745" s="610">
        <v>45327</v>
      </c>
      <c r="AB1745" s="150"/>
      <c r="AC1745" s="153">
        <v>915</v>
      </c>
      <c r="AD1745" s="154"/>
      <c r="AE1745" s="155"/>
      <c r="AF1745" s="151" t="s">
        <v>2575</v>
      </c>
      <c r="AG1745" s="150"/>
      <c r="AJ1745" s="156" t="str">
        <f t="shared" si="499"/>
        <v>HL2254</v>
      </c>
    </row>
    <row r="1746" spans="1:36" s="319" customFormat="1" ht="11.25" customHeight="1" thickBot="1" x14ac:dyDescent="0.25">
      <c r="A1746" s="1115">
        <v>1</v>
      </c>
      <c r="B1746" s="996"/>
      <c r="C1746" s="266" t="s">
        <v>50</v>
      </c>
      <c r="D1746" s="892" t="s">
        <v>2564</v>
      </c>
      <c r="E1746" s="256">
        <v>1</v>
      </c>
      <c r="F1746" s="240" t="s">
        <v>2565</v>
      </c>
      <c r="G1746" s="257"/>
      <c r="H1746" s="257"/>
      <c r="I1746" s="240"/>
      <c r="J1746" s="358"/>
      <c r="K1746" s="240"/>
      <c r="L1746" s="240" t="s">
        <v>2270</v>
      </c>
      <c r="M1746" s="258">
        <v>300</v>
      </c>
      <c r="N1746" s="239" t="s">
        <v>2138</v>
      </c>
      <c r="O1746" s="364" t="str">
        <f ca="1">IF(MIN(OFFSET(O1746,-$E1746,0,$E1746,1))=MAX(OFFSET(O1746,-$E1746,0,$E1746,1)),OFFSET(O1746,-$E1746,0,1,1),CONCATENATE(MIN(OFFSET(O1746,-$E1746,0,$E1746,1)),"/",MAX(OFFSET(O1746,-$E1746,0,$E1746,1))))</f>
        <v>-</v>
      </c>
      <c r="P1746" s="364" t="str">
        <f ca="1">IF(MIN(OFFSET(P1746,-$E1746,0,$E1746,1))=MAX(OFFSET(P1746,-$E1746,0,$E1746,1)),OFFSET(P1746,-$E1746,0,1,1),CONCATENATE(MIN(OFFSET(P1746,-$E1746,0,$E1746,1)),"/",MAX(OFFSET(P1746,-$E1746,0,$E1746,1))))</f>
        <v>-</v>
      </c>
      <c r="Q1746" s="364" t="str">
        <f ca="1">IF(MIN(OFFSET(Q1746,-$E1746,0,$E1746,1))=MAX(OFFSET(Q1746,-$E1746,0,$E1746,1)),OFFSET(Q1746,-$E1746,0,1,1),CONCATENATE(MIN(OFFSET(Q1746,-$E1746,0,$E1746,1)),"/",MAX(OFFSET(Q1746,-$E1746,0,$E1746,1))))</f>
        <v>-</v>
      </c>
      <c r="R1746" s="239"/>
      <c r="S1746" s="257"/>
      <c r="T1746" s="240" t="s">
        <v>61</v>
      </c>
      <c r="U1746" s="239" t="s">
        <v>44</v>
      </c>
      <c r="V1746" s="239" t="s">
        <v>2576</v>
      </c>
      <c r="W1746" s="239" t="s">
        <v>2577</v>
      </c>
      <c r="X1746" s="237" t="s">
        <v>2578</v>
      </c>
      <c r="Y1746" s="415">
        <v>44183</v>
      </c>
      <c r="Z1746" s="416">
        <f t="shared" si="508"/>
        <v>44548</v>
      </c>
      <c r="AA1746" s="379">
        <v>46009</v>
      </c>
      <c r="AB1746" s="257"/>
      <c r="AC1746" s="260">
        <v>915</v>
      </c>
      <c r="AD1746" s="261"/>
      <c r="AE1746" s="262"/>
      <c r="AF1746" s="257"/>
      <c r="AG1746" s="257"/>
      <c r="AJ1746" s="255" t="str">
        <f t="shared" si="499"/>
        <v>HL2251-2254</v>
      </c>
    </row>
    <row r="1747" spans="1:36" s="319" customFormat="1" ht="11.25" customHeight="1" thickBot="1" x14ac:dyDescent="0.25">
      <c r="A1747" s="1129"/>
      <c r="B1747" s="996"/>
      <c r="C1747" s="320"/>
      <c r="D1747" s="905"/>
      <c r="E1747" s="324"/>
      <c r="F1747" s="241"/>
      <c r="G1747" s="246"/>
      <c r="H1747" s="246"/>
      <c r="I1747" s="241"/>
      <c r="J1747" s="360"/>
      <c r="K1747" s="241"/>
      <c r="L1747" s="241"/>
      <c r="M1747" s="245"/>
      <c r="N1747" s="238"/>
      <c r="O1747" s="65"/>
      <c r="P1747" s="65"/>
      <c r="Q1747" s="65"/>
      <c r="R1747" s="238"/>
      <c r="S1747" s="246"/>
      <c r="T1747" s="241"/>
      <c r="U1747" s="238"/>
      <c r="V1747" s="238"/>
      <c r="W1747" s="238"/>
      <c r="X1747" s="498"/>
      <c r="Y1747" s="415"/>
      <c r="Z1747" s="416" t="s">
        <v>38</v>
      </c>
      <c r="AA1747" s="379" t="s">
        <v>38</v>
      </c>
      <c r="AB1747" s="246"/>
      <c r="AC1747" s="250"/>
      <c r="AD1747" s="251"/>
      <c r="AE1747" s="252"/>
      <c r="AF1747" s="246"/>
      <c r="AG1747" s="246"/>
      <c r="AJ1747" s="255"/>
    </row>
    <row r="1748" spans="1:36" s="178" customFormat="1" ht="11.25" customHeight="1" thickBot="1" x14ac:dyDescent="0.25">
      <c r="A1748" s="1115">
        <v>1</v>
      </c>
      <c r="B1748" s="999"/>
      <c r="C1748" s="174"/>
      <c r="D1748" s="919" t="s">
        <v>367</v>
      </c>
      <c r="E1748" s="171">
        <v>1</v>
      </c>
      <c r="F1748" s="172" t="s">
        <v>2130</v>
      </c>
      <c r="G1748" s="173"/>
      <c r="H1748" s="173"/>
      <c r="I1748" s="172"/>
      <c r="J1748" s="195"/>
      <c r="K1748" s="172"/>
      <c r="L1748" s="172" t="s">
        <v>2270</v>
      </c>
      <c r="M1748" s="171">
        <v>300</v>
      </c>
      <c r="N1748" s="174" t="s">
        <v>2138</v>
      </c>
      <c r="O1748" s="222">
        <v>134</v>
      </c>
      <c r="P1748" s="222">
        <v>189</v>
      </c>
      <c r="Q1748" s="222">
        <v>602</v>
      </c>
      <c r="R1748" s="174" t="s">
        <v>2139</v>
      </c>
      <c r="S1748" s="173"/>
      <c r="T1748" s="172" t="s">
        <v>61</v>
      </c>
      <c r="U1748" s="174" t="s">
        <v>44</v>
      </c>
      <c r="V1748" s="174" t="s">
        <v>2579</v>
      </c>
      <c r="W1748" s="174" t="s">
        <v>2580</v>
      </c>
      <c r="X1748" s="504"/>
      <c r="Y1748" s="431">
        <v>44533</v>
      </c>
      <c r="Z1748" s="428">
        <f t="shared" si="508"/>
        <v>44898</v>
      </c>
      <c r="AA1748" s="695">
        <v>46724</v>
      </c>
      <c r="AB1748" s="173"/>
      <c r="AC1748" s="196">
        <v>347</v>
      </c>
      <c r="AD1748" s="176"/>
      <c r="AE1748" s="177"/>
      <c r="AF1748" s="173" t="s">
        <v>2571</v>
      </c>
      <c r="AG1748" s="173"/>
      <c r="AJ1748" s="178" t="str">
        <f t="shared" si="499"/>
        <v>HL2325</v>
      </c>
    </row>
    <row r="1749" spans="1:36" s="178" customFormat="1" ht="11.25" customHeight="1" thickBot="1" x14ac:dyDescent="0.25">
      <c r="A1749" s="1115">
        <v>1</v>
      </c>
      <c r="B1749" s="999"/>
      <c r="C1749" s="174"/>
      <c r="D1749" s="919" t="s">
        <v>367</v>
      </c>
      <c r="E1749" s="171">
        <v>1</v>
      </c>
      <c r="F1749" s="172" t="s">
        <v>2130</v>
      </c>
      <c r="G1749" s="173"/>
      <c r="H1749" s="173"/>
      <c r="I1749" s="172"/>
      <c r="J1749" s="195"/>
      <c r="K1749" s="172"/>
      <c r="L1749" s="172" t="s">
        <v>2270</v>
      </c>
      <c r="M1749" s="171">
        <v>300</v>
      </c>
      <c r="N1749" s="174" t="s">
        <v>2138</v>
      </c>
      <c r="O1749" s="222">
        <v>134</v>
      </c>
      <c r="P1749" s="222">
        <v>193</v>
      </c>
      <c r="Q1749" s="222">
        <v>605</v>
      </c>
      <c r="R1749" s="174" t="s">
        <v>2139</v>
      </c>
      <c r="S1749" s="173"/>
      <c r="T1749" s="172" t="s">
        <v>61</v>
      </c>
      <c r="U1749" s="174" t="s">
        <v>44</v>
      </c>
      <c r="V1749" s="174" t="s">
        <v>2581</v>
      </c>
      <c r="W1749" s="174" t="s">
        <v>2582</v>
      </c>
      <c r="X1749" s="504"/>
      <c r="Y1749" s="431">
        <v>44533</v>
      </c>
      <c r="Z1749" s="428">
        <f>Y1749+365</f>
        <v>44898</v>
      </c>
      <c r="AA1749" s="695">
        <v>46724</v>
      </c>
      <c r="AB1749" s="173"/>
      <c r="AC1749" s="196">
        <v>348</v>
      </c>
      <c r="AD1749" s="176"/>
      <c r="AE1749" s="177"/>
      <c r="AF1749" s="173" t="s">
        <v>2571</v>
      </c>
      <c r="AG1749" s="173"/>
      <c r="AJ1749" s="178" t="str">
        <f t="shared" si="499"/>
        <v>HL2326</v>
      </c>
    </row>
    <row r="1750" spans="1:36" s="178" customFormat="1" ht="11.25" customHeight="1" thickBot="1" x14ac:dyDescent="0.25">
      <c r="A1750" s="1115">
        <v>1</v>
      </c>
      <c r="B1750" s="999"/>
      <c r="C1750" s="174"/>
      <c r="D1750" s="919" t="s">
        <v>367</v>
      </c>
      <c r="E1750" s="171">
        <v>1</v>
      </c>
      <c r="F1750" s="172" t="s">
        <v>2130</v>
      </c>
      <c r="G1750" s="173"/>
      <c r="H1750" s="173"/>
      <c r="I1750" s="172"/>
      <c r="J1750" s="195"/>
      <c r="K1750" s="172"/>
      <c r="L1750" s="172" t="s">
        <v>2270</v>
      </c>
      <c r="M1750" s="171">
        <v>300</v>
      </c>
      <c r="N1750" s="174" t="s">
        <v>2138</v>
      </c>
      <c r="O1750" s="222">
        <v>134</v>
      </c>
      <c r="P1750" s="222">
        <v>195</v>
      </c>
      <c r="Q1750" s="222">
        <v>603</v>
      </c>
      <c r="R1750" s="174" t="s">
        <v>2139</v>
      </c>
      <c r="S1750" s="173"/>
      <c r="T1750" s="172" t="s">
        <v>61</v>
      </c>
      <c r="U1750" s="174" t="s">
        <v>44</v>
      </c>
      <c r="V1750" s="174" t="s">
        <v>2583</v>
      </c>
      <c r="W1750" s="174" t="s">
        <v>2584</v>
      </c>
      <c r="X1750" s="504"/>
      <c r="Y1750" s="431">
        <v>44533</v>
      </c>
      <c r="Z1750" s="428">
        <f>Y1750+365</f>
        <v>44898</v>
      </c>
      <c r="AA1750" s="695">
        <v>46724</v>
      </c>
      <c r="AB1750" s="173"/>
      <c r="AC1750" s="196">
        <v>349</v>
      </c>
      <c r="AD1750" s="176"/>
      <c r="AE1750" s="177"/>
      <c r="AF1750" s="173" t="s">
        <v>2571</v>
      </c>
      <c r="AG1750" s="173"/>
      <c r="AJ1750" s="178" t="str">
        <f t="shared" si="499"/>
        <v>HL2327</v>
      </c>
    </row>
    <row r="1751" spans="1:36" s="178" customFormat="1" ht="11.25" customHeight="1" thickBot="1" x14ac:dyDescent="0.25">
      <c r="A1751" s="1115">
        <v>1</v>
      </c>
      <c r="B1751" s="999"/>
      <c r="C1751" s="174"/>
      <c r="D1751" s="919" t="s">
        <v>367</v>
      </c>
      <c r="E1751" s="171">
        <v>1</v>
      </c>
      <c r="F1751" s="172" t="s">
        <v>2130</v>
      </c>
      <c r="G1751" s="173"/>
      <c r="H1751" s="173"/>
      <c r="I1751" s="172"/>
      <c r="J1751" s="195"/>
      <c r="K1751" s="172"/>
      <c r="L1751" s="172" t="s">
        <v>2270</v>
      </c>
      <c r="M1751" s="171">
        <v>300</v>
      </c>
      <c r="N1751" s="174" t="s">
        <v>2138</v>
      </c>
      <c r="O1751" s="222">
        <v>134</v>
      </c>
      <c r="P1751" s="222">
        <v>191</v>
      </c>
      <c r="Q1751" s="222">
        <v>608</v>
      </c>
      <c r="R1751" s="174" t="s">
        <v>2139</v>
      </c>
      <c r="S1751" s="173"/>
      <c r="T1751" s="172" t="s">
        <v>61</v>
      </c>
      <c r="U1751" s="174" t="s">
        <v>44</v>
      </c>
      <c r="V1751" s="174" t="s">
        <v>2585</v>
      </c>
      <c r="W1751" s="174" t="s">
        <v>2586</v>
      </c>
      <c r="X1751" s="182"/>
      <c r="Y1751" s="431">
        <v>44533</v>
      </c>
      <c r="Z1751" s="428">
        <f>Y1751+365</f>
        <v>44898</v>
      </c>
      <c r="AA1751" s="695">
        <v>46724</v>
      </c>
      <c r="AB1751" s="173"/>
      <c r="AC1751" s="196">
        <v>350</v>
      </c>
      <c r="AD1751" s="176"/>
      <c r="AE1751" s="177"/>
      <c r="AF1751" s="173" t="s">
        <v>2571</v>
      </c>
      <c r="AG1751" s="173"/>
      <c r="AJ1751" s="178" t="str">
        <f t="shared" si="499"/>
        <v>HL2328</v>
      </c>
    </row>
    <row r="1752" spans="1:36" s="178" customFormat="1" ht="11.25" customHeight="1" thickBot="1" x14ac:dyDescent="0.25">
      <c r="A1752" s="1115">
        <v>1</v>
      </c>
      <c r="B1752" s="999"/>
      <c r="C1752" s="210" t="s">
        <v>50</v>
      </c>
      <c r="D1752" s="892" t="s">
        <v>367</v>
      </c>
      <c r="E1752" s="205">
        <v>4</v>
      </c>
      <c r="F1752" s="206" t="s">
        <v>2130</v>
      </c>
      <c r="G1752" s="207"/>
      <c r="H1752" s="207"/>
      <c r="I1752" s="206"/>
      <c r="J1752" s="208"/>
      <c r="K1752" s="206"/>
      <c r="L1752" s="206" t="s">
        <v>2270</v>
      </c>
      <c r="M1752" s="209">
        <v>300</v>
      </c>
      <c r="N1752" s="210" t="s">
        <v>2138</v>
      </c>
      <c r="O1752" s="696">
        <f ca="1">IF(MIN(OFFSET(O1752,-$E1752,0,$E1752,1))=MAX(OFFSET(O1752,-$E1752,0,$E1752,1)),OFFSET(O1752,-$E1752,0,1,1),CONCATENATE(MIN(OFFSET(O1752,-$E1752,0,$E1752,1)),"/",MAX(OFFSET(O1752,-$E1752,0,$E1752,1))))</f>
        <v>134</v>
      </c>
      <c r="P1752" s="696" t="str">
        <f ca="1">IF(MIN(OFFSET(P1752,-$E1752,0,$E1752,1))=MAX(OFFSET(P1752,-$E1752,0,$E1752,1)),OFFSET(P1752,-$E1752,0,1,1),CONCATENATE(MIN(OFFSET(P1752,-$E1752,0,$E1752,1)),"/",MAX(OFFSET(P1752,-$E1752,0,$E1752,1))))</f>
        <v>189/195</v>
      </c>
      <c r="Q1752" s="696" t="str">
        <f ca="1">IF(MIN(OFFSET(Q1752,-$E1752,0,$E1752,1))=MAX(OFFSET(Q1752,-$E1752,0,$E1752,1)),OFFSET(Q1752,-$E1752,0,1,1),CONCATENATE(MIN(OFFSET(Q1752,-$E1752,0,$E1752,1)),"/",MAX(OFFSET(Q1752,-$E1752,0,$E1752,1))))</f>
        <v>602/608</v>
      </c>
      <c r="R1752" s="210" t="s">
        <v>2139</v>
      </c>
      <c r="S1752" s="207"/>
      <c r="T1752" s="206" t="s">
        <v>61</v>
      </c>
      <c r="U1752" s="210" t="s">
        <v>44</v>
      </c>
      <c r="V1752" s="210" t="s">
        <v>2587</v>
      </c>
      <c r="W1752" s="970" t="s">
        <v>2588</v>
      </c>
      <c r="X1752" s="212" t="s">
        <v>367</v>
      </c>
      <c r="Y1752" s="431">
        <v>44533</v>
      </c>
      <c r="Z1752" s="428">
        <f>Y1752+365</f>
        <v>44898</v>
      </c>
      <c r="AA1752" s="695">
        <v>46724</v>
      </c>
      <c r="AB1752" s="207"/>
      <c r="AC1752" s="213">
        <v>350</v>
      </c>
      <c r="AD1752" s="214"/>
      <c r="AE1752" s="215"/>
      <c r="AF1752" s="207"/>
      <c r="AG1752" s="207"/>
      <c r="AJ1752" s="178" t="str">
        <f t="shared" si="499"/>
        <v>HL2325-2328</v>
      </c>
    </row>
    <row r="1753" spans="1:36" s="319" customFormat="1" ht="11.25" customHeight="1" thickBot="1" x14ac:dyDescent="0.25">
      <c r="A1753" s="1129"/>
      <c r="B1753" s="996"/>
      <c r="C1753" s="320"/>
      <c r="D1753" s="905"/>
      <c r="E1753" s="324"/>
      <c r="F1753" s="241"/>
      <c r="G1753" s="246"/>
      <c r="H1753" s="246"/>
      <c r="I1753" s="241"/>
      <c r="J1753" s="360"/>
      <c r="K1753" s="241"/>
      <c r="L1753" s="241"/>
      <c r="M1753" s="245"/>
      <c r="N1753" s="238"/>
      <c r="O1753" s="65"/>
      <c r="P1753" s="65"/>
      <c r="Q1753" s="65"/>
      <c r="R1753" s="238"/>
      <c r="S1753" s="246"/>
      <c r="T1753" s="241"/>
      <c r="U1753" s="238"/>
      <c r="V1753" s="238"/>
      <c r="W1753" s="238"/>
      <c r="X1753" s="498"/>
      <c r="Y1753" s="415"/>
      <c r="Z1753" s="416" t="s">
        <v>38</v>
      </c>
      <c r="AA1753" s="379" t="s">
        <v>38</v>
      </c>
      <c r="AB1753" s="246"/>
      <c r="AC1753" s="250"/>
      <c r="AD1753" s="251"/>
      <c r="AE1753" s="252"/>
      <c r="AF1753" s="246"/>
      <c r="AG1753" s="246"/>
      <c r="AJ1753" s="255"/>
    </row>
    <row r="1754" spans="1:36" s="319" customFormat="1" ht="11.25" customHeight="1" thickBot="1" x14ac:dyDescent="0.25">
      <c r="A1754" s="1115">
        <v>1</v>
      </c>
      <c r="B1754" s="996"/>
      <c r="C1754" s="320"/>
      <c r="D1754" s="916" t="s">
        <v>1216</v>
      </c>
      <c r="E1754" s="245">
        <v>1</v>
      </c>
      <c r="F1754" s="241" t="s">
        <v>2130</v>
      </c>
      <c r="G1754" s="246"/>
      <c r="H1754" s="246"/>
      <c r="I1754" s="241"/>
      <c r="J1754" s="360"/>
      <c r="K1754" s="241"/>
      <c r="L1754" s="241" t="s">
        <v>2270</v>
      </c>
      <c r="M1754" s="245">
        <v>300</v>
      </c>
      <c r="N1754" s="238" t="s">
        <v>2138</v>
      </c>
      <c r="O1754" s="65">
        <v>134</v>
      </c>
      <c r="P1754" s="65">
        <v>200</v>
      </c>
      <c r="Q1754" s="65">
        <v>600</v>
      </c>
      <c r="R1754" s="238" t="s">
        <v>2139</v>
      </c>
      <c r="S1754" s="246"/>
      <c r="T1754" s="241" t="s">
        <v>61</v>
      </c>
      <c r="U1754" s="238" t="s">
        <v>44</v>
      </c>
      <c r="V1754" s="238" t="s">
        <v>2589</v>
      </c>
      <c r="W1754" s="238" t="s">
        <v>2590</v>
      </c>
      <c r="X1754" s="158"/>
      <c r="Y1754" s="415">
        <v>44533</v>
      </c>
      <c r="Z1754" s="416">
        <f>Y1754+365</f>
        <v>44898</v>
      </c>
      <c r="AA1754" s="379">
        <v>46724</v>
      </c>
      <c r="AB1754" s="246"/>
      <c r="AC1754" s="250">
        <v>368</v>
      </c>
      <c r="AD1754" s="251"/>
      <c r="AE1754" s="252"/>
      <c r="AF1754" s="173" t="s">
        <v>2591</v>
      </c>
      <c r="AG1754" s="246"/>
      <c r="AJ1754" s="255" t="str">
        <f>CONCATENATE(U1754,AK1754,V1754)</f>
        <v>HL1540</v>
      </c>
    </row>
    <row r="1755" spans="1:36" s="319" customFormat="1" ht="11.25" customHeight="1" thickBot="1" x14ac:dyDescent="0.25">
      <c r="A1755" s="1115">
        <v>1</v>
      </c>
      <c r="B1755" s="996"/>
      <c r="C1755" s="320"/>
      <c r="D1755" s="916" t="s">
        <v>1216</v>
      </c>
      <c r="E1755" s="245">
        <v>1</v>
      </c>
      <c r="F1755" s="241" t="s">
        <v>2130</v>
      </c>
      <c r="G1755" s="246"/>
      <c r="H1755" s="246"/>
      <c r="I1755" s="241"/>
      <c r="J1755" s="360"/>
      <c r="K1755" s="241"/>
      <c r="L1755" s="241" t="s">
        <v>2270</v>
      </c>
      <c r="M1755" s="245">
        <v>300</v>
      </c>
      <c r="N1755" s="238" t="s">
        <v>2138</v>
      </c>
      <c r="O1755" s="65">
        <v>134</v>
      </c>
      <c r="P1755" s="65">
        <v>197</v>
      </c>
      <c r="Q1755" s="65">
        <v>603</v>
      </c>
      <c r="R1755" s="238" t="s">
        <v>2139</v>
      </c>
      <c r="S1755" s="246"/>
      <c r="T1755" s="241" t="s">
        <v>61</v>
      </c>
      <c r="U1755" s="238" t="s">
        <v>44</v>
      </c>
      <c r="V1755" s="238" t="s">
        <v>870</v>
      </c>
      <c r="W1755" s="238" t="s">
        <v>2592</v>
      </c>
      <c r="X1755" s="158"/>
      <c r="Y1755" s="415">
        <v>44533</v>
      </c>
      <c r="Z1755" s="416">
        <f>Y1755+365</f>
        <v>44898</v>
      </c>
      <c r="AA1755" s="379">
        <v>46724</v>
      </c>
      <c r="AB1755" s="246"/>
      <c r="AC1755" s="250">
        <v>368</v>
      </c>
      <c r="AD1755" s="251"/>
      <c r="AE1755" s="252"/>
      <c r="AF1755" s="173" t="s">
        <v>2593</v>
      </c>
      <c r="AG1755" s="246"/>
      <c r="AJ1755" s="255" t="str">
        <f>CONCATENATE(U1755,AK1755,V1755)</f>
        <v>HL1541</v>
      </c>
    </row>
    <row r="1756" spans="1:36" s="319" customFormat="1" ht="11.25" customHeight="1" thickBot="1" x14ac:dyDescent="0.25">
      <c r="A1756" s="1115">
        <v>1</v>
      </c>
      <c r="B1756" s="996"/>
      <c r="C1756" s="266" t="s">
        <v>50</v>
      </c>
      <c r="D1756" s="892" t="s">
        <v>1216</v>
      </c>
      <c r="E1756" s="256">
        <v>2</v>
      </c>
      <c r="F1756" s="240" t="s">
        <v>2130</v>
      </c>
      <c r="G1756" s="257"/>
      <c r="H1756" s="257"/>
      <c r="I1756" s="240"/>
      <c r="J1756" s="358"/>
      <c r="K1756" s="240"/>
      <c r="L1756" s="240" t="s">
        <v>2270</v>
      </c>
      <c r="M1756" s="258">
        <v>300</v>
      </c>
      <c r="N1756" s="239" t="s">
        <v>2138</v>
      </c>
      <c r="O1756" s="364">
        <f ca="1">IF(MIN(OFFSET(O1756,-$E1756,0,$E1756,1))=MAX(OFFSET(O1756,-$E1756,0,$E1756,1)),OFFSET(O1756,-$E1756,0,1,1),CONCATENATE(MIN(OFFSET(O1756,-$E1756,0,$E1756,1)),"/",MAX(OFFSET(O1756,-$E1756,0,$E1756,1))))</f>
        <v>134</v>
      </c>
      <c r="P1756" s="364" t="str">
        <f ca="1">IF(MIN(OFFSET(P1756,-$E1756,0,$E1756,1))=MAX(OFFSET(P1756,-$E1756,0,$E1756,1)),OFFSET(P1756,-$E1756,0,1,1),CONCATENATE(MIN(OFFSET(P1756,-$E1756,0,$E1756,1)),"/",MAX(OFFSET(P1756,-$E1756,0,$E1756,1))))</f>
        <v>197/200</v>
      </c>
      <c r="Q1756" s="364" t="str">
        <f ca="1">IF(MIN(OFFSET(Q1756,-$E1756,0,$E1756,1))=MAX(OFFSET(Q1756,-$E1756,0,$E1756,1)),OFFSET(Q1756,-$E1756,0,1,1),CONCATENATE(MIN(OFFSET(Q1756,-$E1756,0,$E1756,1)),"/",MAX(OFFSET(Q1756,-$E1756,0,$E1756,1))))</f>
        <v>600/603</v>
      </c>
      <c r="R1756" s="239"/>
      <c r="S1756" s="257"/>
      <c r="T1756" s="240" t="s">
        <v>61</v>
      </c>
      <c r="U1756" s="239" t="s">
        <v>44</v>
      </c>
      <c r="V1756" s="239" t="s">
        <v>2594</v>
      </c>
      <c r="W1756" s="239" t="s">
        <v>2595</v>
      </c>
      <c r="X1756" s="237" t="s">
        <v>1216</v>
      </c>
      <c r="Y1756" s="415">
        <v>44533</v>
      </c>
      <c r="Z1756" s="416">
        <f>Y1756+365</f>
        <v>44898</v>
      </c>
      <c r="AA1756" s="379">
        <v>46724</v>
      </c>
      <c r="AB1756" s="257"/>
      <c r="AC1756" s="260">
        <v>368</v>
      </c>
      <c r="AD1756" s="261"/>
      <c r="AE1756" s="262"/>
      <c r="AF1756" s="257"/>
      <c r="AG1756" s="257"/>
      <c r="AJ1756" s="255" t="str">
        <f>CONCATENATE(U1756,AK1756,V1756)</f>
        <v>HL1540-1541</v>
      </c>
    </row>
    <row r="1757" spans="1:36" s="319" customFormat="1" ht="11.25" customHeight="1" thickBot="1" x14ac:dyDescent="0.25">
      <c r="A1757" s="1129"/>
      <c r="B1757" s="996"/>
      <c r="C1757" s="320"/>
      <c r="D1757" s="905"/>
      <c r="E1757" s="324"/>
      <c r="F1757" s="241"/>
      <c r="G1757" s="246"/>
      <c r="H1757" s="246"/>
      <c r="I1757" s="241"/>
      <c r="J1757" s="360"/>
      <c r="K1757" s="241"/>
      <c r="L1757" s="241"/>
      <c r="M1757" s="245"/>
      <c r="N1757" s="238"/>
      <c r="O1757" s="65"/>
      <c r="P1757" s="65"/>
      <c r="Q1757" s="65"/>
      <c r="R1757" s="238"/>
      <c r="S1757" s="246"/>
      <c r="T1757" s="241"/>
      <c r="U1757" s="238"/>
      <c r="V1757" s="238"/>
      <c r="W1757" s="238"/>
      <c r="X1757" s="498"/>
      <c r="Y1757" s="415"/>
      <c r="Z1757" s="434" t="s">
        <v>38</v>
      </c>
      <c r="AA1757" s="379" t="s">
        <v>38</v>
      </c>
      <c r="AB1757" s="246"/>
      <c r="AC1757" s="250"/>
      <c r="AD1757" s="251"/>
      <c r="AE1757" s="252"/>
      <c r="AF1757" s="246"/>
      <c r="AG1757" s="246"/>
      <c r="AJ1757" s="255"/>
    </row>
    <row r="1758" spans="1:36" ht="11.25" customHeight="1" thickBot="1" x14ac:dyDescent="0.25">
      <c r="A1758" s="1115">
        <v>1</v>
      </c>
      <c r="B1758" s="995"/>
      <c r="C1758" s="238"/>
      <c r="D1758" s="904" t="s">
        <v>2578</v>
      </c>
      <c r="E1758" s="245">
        <v>1</v>
      </c>
      <c r="F1758" s="241" t="s">
        <v>2130</v>
      </c>
      <c r="G1758" s="246"/>
      <c r="H1758" s="246"/>
      <c r="I1758" s="241"/>
      <c r="J1758" s="331"/>
      <c r="K1758" s="241"/>
      <c r="L1758" s="241" t="s">
        <v>2270</v>
      </c>
      <c r="M1758" s="245">
        <v>300</v>
      </c>
      <c r="N1758" s="238" t="s">
        <v>2138</v>
      </c>
      <c r="O1758" s="65">
        <v>134</v>
      </c>
      <c r="P1758" s="65">
        <v>195</v>
      </c>
      <c r="Q1758" s="65">
        <v>600</v>
      </c>
      <c r="R1758" s="238" t="s">
        <v>2143</v>
      </c>
      <c r="S1758" s="246"/>
      <c r="T1758" s="241" t="s">
        <v>61</v>
      </c>
      <c r="U1758" s="238" t="s">
        <v>44</v>
      </c>
      <c r="V1758" s="238" t="s">
        <v>2596</v>
      </c>
      <c r="W1758" s="238" t="s">
        <v>2597</v>
      </c>
      <c r="X1758" s="500"/>
      <c r="Y1758" s="415">
        <v>44187</v>
      </c>
      <c r="Z1758" s="417">
        <f t="shared" ref="Z1758:Z1766" si="510">Y1758+365</f>
        <v>44552</v>
      </c>
      <c r="AA1758" s="379">
        <v>45648</v>
      </c>
      <c r="AB1758" s="246"/>
      <c r="AC1758" s="250">
        <v>341</v>
      </c>
      <c r="AD1758" s="251"/>
      <c r="AE1758" s="252"/>
      <c r="AF1758" s="246" t="s">
        <v>2571</v>
      </c>
      <c r="AG1758" s="246"/>
      <c r="AJ1758" s="255" t="str">
        <f t="shared" ref="AJ1758:AJ1766" si="511">CONCATENATE(U1758,AK1758,V1758)</f>
        <v>HL2240</v>
      </c>
    </row>
    <row r="1759" spans="1:36" ht="11.25" customHeight="1" thickBot="1" x14ac:dyDescent="0.25">
      <c r="A1759" s="1115">
        <v>1</v>
      </c>
      <c r="B1759" s="995"/>
      <c r="C1759" s="238"/>
      <c r="D1759" s="904" t="s">
        <v>2578</v>
      </c>
      <c r="E1759" s="245">
        <v>1</v>
      </c>
      <c r="F1759" s="241" t="s">
        <v>2130</v>
      </c>
      <c r="G1759" s="246"/>
      <c r="H1759" s="246"/>
      <c r="I1759" s="241"/>
      <c r="J1759" s="331"/>
      <c r="K1759" s="241"/>
      <c r="L1759" s="241" t="s">
        <v>2270</v>
      </c>
      <c r="M1759" s="245">
        <v>300</v>
      </c>
      <c r="N1759" s="238" t="s">
        <v>2138</v>
      </c>
      <c r="O1759" s="65">
        <v>134</v>
      </c>
      <c r="P1759" s="65">
        <v>195</v>
      </c>
      <c r="Q1759" s="65">
        <v>600</v>
      </c>
      <c r="R1759" s="238" t="s">
        <v>2143</v>
      </c>
      <c r="S1759" s="246"/>
      <c r="T1759" s="241" t="s">
        <v>61</v>
      </c>
      <c r="U1759" s="238" t="s">
        <v>44</v>
      </c>
      <c r="V1759" s="238" t="s">
        <v>2598</v>
      </c>
      <c r="W1759" s="238" t="s">
        <v>2599</v>
      </c>
      <c r="X1759" s="500"/>
      <c r="Y1759" s="415">
        <v>44187</v>
      </c>
      <c r="Z1759" s="417">
        <f t="shared" si="510"/>
        <v>44552</v>
      </c>
      <c r="AA1759" s="379">
        <v>45648</v>
      </c>
      <c r="AB1759" s="246"/>
      <c r="AC1759" s="250">
        <v>342</v>
      </c>
      <c r="AD1759" s="251"/>
      <c r="AE1759" s="252"/>
      <c r="AF1759" s="246" t="s">
        <v>2571</v>
      </c>
      <c r="AG1759" s="246"/>
      <c r="AJ1759" s="255" t="str">
        <f t="shared" si="511"/>
        <v>HL2241</v>
      </c>
    </row>
    <row r="1760" spans="1:36" ht="11.25" customHeight="1" thickBot="1" x14ac:dyDescent="0.25">
      <c r="A1760" s="1115">
        <v>1</v>
      </c>
      <c r="B1760" s="995"/>
      <c r="C1760" s="238"/>
      <c r="D1760" s="904" t="s">
        <v>2578</v>
      </c>
      <c r="E1760" s="245">
        <v>1</v>
      </c>
      <c r="F1760" s="241" t="s">
        <v>2130</v>
      </c>
      <c r="G1760" s="246"/>
      <c r="H1760" s="246"/>
      <c r="I1760" s="241"/>
      <c r="J1760" s="331"/>
      <c r="K1760" s="241"/>
      <c r="L1760" s="241" t="s">
        <v>2270</v>
      </c>
      <c r="M1760" s="245">
        <v>300</v>
      </c>
      <c r="N1760" s="238" t="s">
        <v>2138</v>
      </c>
      <c r="O1760" s="65">
        <v>134</v>
      </c>
      <c r="P1760" s="65">
        <v>195</v>
      </c>
      <c r="Q1760" s="65">
        <v>600</v>
      </c>
      <c r="R1760" s="238" t="s">
        <v>2143</v>
      </c>
      <c r="S1760" s="246"/>
      <c r="T1760" s="241" t="s">
        <v>61</v>
      </c>
      <c r="U1760" s="238" t="s">
        <v>44</v>
      </c>
      <c r="V1760" s="238" t="s">
        <v>2600</v>
      </c>
      <c r="W1760" s="238" t="s">
        <v>2601</v>
      </c>
      <c r="X1760" s="500"/>
      <c r="Y1760" s="415">
        <v>44187</v>
      </c>
      <c r="Z1760" s="417">
        <f t="shared" si="510"/>
        <v>44552</v>
      </c>
      <c r="AA1760" s="379">
        <v>45648</v>
      </c>
      <c r="AB1760" s="246"/>
      <c r="AC1760" s="250">
        <v>343</v>
      </c>
      <c r="AD1760" s="251"/>
      <c r="AE1760" s="252"/>
      <c r="AF1760" s="246" t="s">
        <v>2571</v>
      </c>
      <c r="AG1760" s="246"/>
      <c r="AJ1760" s="255" t="str">
        <f t="shared" si="511"/>
        <v>HL2242</v>
      </c>
    </row>
    <row r="1761" spans="1:36" ht="11.25" customHeight="1" thickBot="1" x14ac:dyDescent="0.25">
      <c r="A1761" s="1115">
        <v>1</v>
      </c>
      <c r="B1761" s="995"/>
      <c r="C1761" s="238"/>
      <c r="D1761" s="904" t="s">
        <v>2578</v>
      </c>
      <c r="E1761" s="245">
        <v>1</v>
      </c>
      <c r="F1761" s="241" t="s">
        <v>2130</v>
      </c>
      <c r="G1761" s="246"/>
      <c r="H1761" s="246"/>
      <c r="I1761" s="241"/>
      <c r="J1761" s="331"/>
      <c r="K1761" s="241"/>
      <c r="L1761" s="241" t="s">
        <v>2270</v>
      </c>
      <c r="M1761" s="245">
        <v>300</v>
      </c>
      <c r="N1761" s="238" t="s">
        <v>2138</v>
      </c>
      <c r="O1761" s="65">
        <v>134</v>
      </c>
      <c r="P1761" s="65">
        <v>195</v>
      </c>
      <c r="Q1761" s="65">
        <v>600</v>
      </c>
      <c r="R1761" s="238" t="s">
        <v>2143</v>
      </c>
      <c r="S1761" s="246"/>
      <c r="T1761" s="241" t="s">
        <v>61</v>
      </c>
      <c r="U1761" s="238" t="s">
        <v>44</v>
      </c>
      <c r="V1761" s="238" t="s">
        <v>2602</v>
      </c>
      <c r="W1761" s="238" t="s">
        <v>2603</v>
      </c>
      <c r="X1761" s="500"/>
      <c r="Y1761" s="415">
        <v>44187</v>
      </c>
      <c r="Z1761" s="417">
        <f t="shared" si="510"/>
        <v>44552</v>
      </c>
      <c r="AA1761" s="379">
        <v>45648</v>
      </c>
      <c r="AB1761" s="246"/>
      <c r="AC1761" s="250">
        <v>344</v>
      </c>
      <c r="AD1761" s="251"/>
      <c r="AE1761" s="252"/>
      <c r="AF1761" s="246" t="s">
        <v>2571</v>
      </c>
      <c r="AG1761" s="246"/>
      <c r="AJ1761" s="255" t="str">
        <f t="shared" si="511"/>
        <v>HL2243</v>
      </c>
    </row>
    <row r="1762" spans="1:36" ht="11.25" customHeight="1" thickBot="1" x14ac:dyDescent="0.25">
      <c r="A1762" s="1115">
        <v>1</v>
      </c>
      <c r="B1762" s="995"/>
      <c r="C1762" s="238"/>
      <c r="D1762" s="904" t="s">
        <v>2578</v>
      </c>
      <c r="E1762" s="245">
        <v>1</v>
      </c>
      <c r="F1762" s="241" t="s">
        <v>2130</v>
      </c>
      <c r="G1762" s="246"/>
      <c r="H1762" s="246"/>
      <c r="I1762" s="241"/>
      <c r="J1762" s="331"/>
      <c r="K1762" s="241"/>
      <c r="L1762" s="241" t="s">
        <v>2270</v>
      </c>
      <c r="M1762" s="245">
        <v>300</v>
      </c>
      <c r="N1762" s="238" t="s">
        <v>2138</v>
      </c>
      <c r="O1762" s="65">
        <v>134</v>
      </c>
      <c r="P1762" s="65">
        <v>195</v>
      </c>
      <c r="Q1762" s="65">
        <v>600</v>
      </c>
      <c r="R1762" s="238" t="s">
        <v>2143</v>
      </c>
      <c r="S1762" s="246"/>
      <c r="T1762" s="241" t="s">
        <v>61</v>
      </c>
      <c r="U1762" s="238" t="s">
        <v>44</v>
      </c>
      <c r="V1762" s="238" t="s">
        <v>2604</v>
      </c>
      <c r="W1762" s="238" t="s">
        <v>2605</v>
      </c>
      <c r="X1762" s="500"/>
      <c r="Y1762" s="415">
        <v>44187</v>
      </c>
      <c r="Z1762" s="417">
        <f t="shared" si="510"/>
        <v>44552</v>
      </c>
      <c r="AA1762" s="379">
        <v>45648</v>
      </c>
      <c r="AB1762" s="246"/>
      <c r="AC1762" s="250">
        <v>345</v>
      </c>
      <c r="AD1762" s="251"/>
      <c r="AE1762" s="252"/>
      <c r="AF1762" s="246" t="s">
        <v>2571</v>
      </c>
      <c r="AG1762" s="246"/>
      <c r="AJ1762" s="255" t="str">
        <f t="shared" si="511"/>
        <v>HL2244</v>
      </c>
    </row>
    <row r="1763" spans="1:36" ht="11.25" customHeight="1" thickBot="1" x14ac:dyDescent="0.25">
      <c r="A1763" s="1115">
        <v>1</v>
      </c>
      <c r="B1763" s="995"/>
      <c r="C1763" s="238"/>
      <c r="D1763" s="904" t="s">
        <v>2578</v>
      </c>
      <c r="E1763" s="245">
        <v>1</v>
      </c>
      <c r="F1763" s="241" t="s">
        <v>2130</v>
      </c>
      <c r="G1763" s="246"/>
      <c r="H1763" s="246"/>
      <c r="I1763" s="241"/>
      <c r="J1763" s="331"/>
      <c r="K1763" s="241"/>
      <c r="L1763" s="241" t="s">
        <v>2270</v>
      </c>
      <c r="M1763" s="245">
        <v>300</v>
      </c>
      <c r="N1763" s="238" t="s">
        <v>2138</v>
      </c>
      <c r="O1763" s="65">
        <v>134</v>
      </c>
      <c r="P1763" s="65">
        <v>195</v>
      </c>
      <c r="Q1763" s="65">
        <v>600</v>
      </c>
      <c r="R1763" s="238" t="s">
        <v>2143</v>
      </c>
      <c r="S1763" s="246"/>
      <c r="T1763" s="241" t="s">
        <v>61</v>
      </c>
      <c r="U1763" s="238" t="s">
        <v>44</v>
      </c>
      <c r="V1763" s="238" t="s">
        <v>2606</v>
      </c>
      <c r="W1763" s="238" t="s">
        <v>2607</v>
      </c>
      <c r="X1763" s="500"/>
      <c r="Y1763" s="415">
        <v>44187</v>
      </c>
      <c r="Z1763" s="417">
        <f t="shared" si="510"/>
        <v>44552</v>
      </c>
      <c r="AA1763" s="379">
        <v>45648</v>
      </c>
      <c r="AB1763" s="246"/>
      <c r="AC1763" s="250">
        <v>346</v>
      </c>
      <c r="AD1763" s="251"/>
      <c r="AE1763" s="252"/>
      <c r="AF1763" s="246" t="s">
        <v>2571</v>
      </c>
      <c r="AG1763" s="246"/>
      <c r="AJ1763" s="255" t="str">
        <f t="shared" si="511"/>
        <v>HL2245</v>
      </c>
    </row>
    <row r="1764" spans="1:36" ht="11.25" customHeight="1" thickBot="1" x14ac:dyDescent="0.25">
      <c r="A1764" s="1115">
        <v>1</v>
      </c>
      <c r="B1764" s="995"/>
      <c r="C1764" s="238"/>
      <c r="D1764" s="904" t="s">
        <v>2578</v>
      </c>
      <c r="E1764" s="245">
        <v>1</v>
      </c>
      <c r="F1764" s="241" t="s">
        <v>2130</v>
      </c>
      <c r="G1764" s="246"/>
      <c r="H1764" s="246"/>
      <c r="I1764" s="241"/>
      <c r="J1764" s="331"/>
      <c r="K1764" s="241"/>
      <c r="L1764" s="241" t="s">
        <v>2270</v>
      </c>
      <c r="M1764" s="245">
        <v>300</v>
      </c>
      <c r="N1764" s="238" t="s">
        <v>2138</v>
      </c>
      <c r="O1764" s="65">
        <v>134</v>
      </c>
      <c r="P1764" s="65">
        <v>195</v>
      </c>
      <c r="Q1764" s="65">
        <v>600</v>
      </c>
      <c r="R1764" s="238" t="s">
        <v>2143</v>
      </c>
      <c r="S1764" s="246"/>
      <c r="T1764" s="241" t="s">
        <v>61</v>
      </c>
      <c r="U1764" s="238" t="s">
        <v>44</v>
      </c>
      <c r="V1764" s="238" t="s">
        <v>2608</v>
      </c>
      <c r="W1764" s="238" t="s">
        <v>2609</v>
      </c>
      <c r="X1764" s="500"/>
      <c r="Y1764" s="415">
        <v>44187</v>
      </c>
      <c r="Z1764" s="417">
        <f t="shared" si="510"/>
        <v>44552</v>
      </c>
      <c r="AA1764" s="379">
        <v>45648</v>
      </c>
      <c r="AB1764" s="246"/>
      <c r="AC1764" s="250">
        <v>347</v>
      </c>
      <c r="AD1764" s="251"/>
      <c r="AE1764" s="252"/>
      <c r="AF1764" s="246" t="s">
        <v>2571</v>
      </c>
      <c r="AG1764" s="246"/>
      <c r="AJ1764" s="255" t="str">
        <f t="shared" si="511"/>
        <v>HL2246</v>
      </c>
    </row>
    <row r="1765" spans="1:36" ht="11.25" customHeight="1" thickBot="1" x14ac:dyDescent="0.25">
      <c r="A1765" s="1115">
        <v>1</v>
      </c>
      <c r="B1765" s="995"/>
      <c r="C1765" s="238"/>
      <c r="D1765" s="904" t="s">
        <v>2578</v>
      </c>
      <c r="E1765" s="245">
        <v>1</v>
      </c>
      <c r="F1765" s="241" t="s">
        <v>2130</v>
      </c>
      <c r="G1765" s="246"/>
      <c r="H1765" s="246"/>
      <c r="I1765" s="241"/>
      <c r="J1765" s="331"/>
      <c r="K1765" s="241"/>
      <c r="L1765" s="241" t="s">
        <v>2270</v>
      </c>
      <c r="M1765" s="245">
        <v>300</v>
      </c>
      <c r="N1765" s="238" t="s">
        <v>2138</v>
      </c>
      <c r="O1765" s="65">
        <v>134</v>
      </c>
      <c r="P1765" s="65">
        <v>195</v>
      </c>
      <c r="Q1765" s="65">
        <v>600</v>
      </c>
      <c r="R1765" s="238" t="s">
        <v>2143</v>
      </c>
      <c r="S1765" s="246"/>
      <c r="T1765" s="241" t="s">
        <v>61</v>
      </c>
      <c r="U1765" s="238" t="s">
        <v>44</v>
      </c>
      <c r="V1765" s="238" t="s">
        <v>2610</v>
      </c>
      <c r="W1765" s="238" t="s">
        <v>2611</v>
      </c>
      <c r="X1765" s="500"/>
      <c r="Y1765" s="415">
        <v>44187</v>
      </c>
      <c r="Z1765" s="417">
        <f t="shared" si="510"/>
        <v>44552</v>
      </c>
      <c r="AA1765" s="379">
        <v>45648</v>
      </c>
      <c r="AB1765" s="246"/>
      <c r="AC1765" s="250">
        <v>348</v>
      </c>
      <c r="AD1765" s="251"/>
      <c r="AE1765" s="252"/>
      <c r="AF1765" s="246" t="s">
        <v>2571</v>
      </c>
      <c r="AG1765" s="246"/>
      <c r="AJ1765" s="255" t="str">
        <f t="shared" si="511"/>
        <v>HL2247</v>
      </c>
    </row>
    <row r="1766" spans="1:36" ht="11.25" customHeight="1" thickBot="1" x14ac:dyDescent="0.25">
      <c r="A1766" s="1115">
        <v>1</v>
      </c>
      <c r="B1766" s="995"/>
      <c r="C1766" s="238"/>
      <c r="D1766" s="904" t="s">
        <v>2578</v>
      </c>
      <c r="E1766" s="245">
        <v>1</v>
      </c>
      <c r="F1766" s="241" t="s">
        <v>2130</v>
      </c>
      <c r="G1766" s="246"/>
      <c r="H1766" s="246"/>
      <c r="I1766" s="241"/>
      <c r="J1766" s="331"/>
      <c r="K1766" s="241"/>
      <c r="L1766" s="241" t="s">
        <v>2270</v>
      </c>
      <c r="M1766" s="245">
        <v>300</v>
      </c>
      <c r="N1766" s="238" t="s">
        <v>2138</v>
      </c>
      <c r="O1766" s="65">
        <v>134</v>
      </c>
      <c r="P1766" s="65">
        <v>195</v>
      </c>
      <c r="Q1766" s="65">
        <v>600</v>
      </c>
      <c r="R1766" s="238" t="s">
        <v>2143</v>
      </c>
      <c r="S1766" s="246"/>
      <c r="T1766" s="241" t="s">
        <v>61</v>
      </c>
      <c r="U1766" s="238" t="s">
        <v>44</v>
      </c>
      <c r="V1766" s="238" t="s">
        <v>2612</v>
      </c>
      <c r="W1766" s="238" t="s">
        <v>2613</v>
      </c>
      <c r="X1766" s="500"/>
      <c r="Y1766" s="415">
        <v>44187</v>
      </c>
      <c r="Z1766" s="417">
        <f t="shared" si="510"/>
        <v>44552</v>
      </c>
      <c r="AA1766" s="379">
        <v>45648</v>
      </c>
      <c r="AB1766" s="246"/>
      <c r="AC1766" s="250">
        <v>349</v>
      </c>
      <c r="AD1766" s="251"/>
      <c r="AE1766" s="252"/>
      <c r="AF1766" s="246" t="s">
        <v>2571</v>
      </c>
      <c r="AG1766" s="246"/>
      <c r="AJ1766" s="255" t="str">
        <f t="shared" si="511"/>
        <v>HL2248</v>
      </c>
    </row>
    <row r="1767" spans="1:36" ht="11.25" customHeight="1" thickBot="1" x14ac:dyDescent="0.25">
      <c r="A1767" s="1115">
        <v>1</v>
      </c>
      <c r="B1767" s="995"/>
      <c r="C1767" s="238"/>
      <c r="D1767" s="904" t="s">
        <v>2578</v>
      </c>
      <c r="E1767" s="245">
        <v>1</v>
      </c>
      <c r="F1767" s="241" t="s">
        <v>2130</v>
      </c>
      <c r="G1767" s="246"/>
      <c r="H1767" s="246"/>
      <c r="I1767" s="241"/>
      <c r="J1767" s="331"/>
      <c r="K1767" s="241"/>
      <c r="L1767" s="241" t="s">
        <v>2270</v>
      </c>
      <c r="M1767" s="245">
        <v>300</v>
      </c>
      <c r="N1767" s="238" t="s">
        <v>2138</v>
      </c>
      <c r="O1767" s="65">
        <v>134</v>
      </c>
      <c r="P1767" s="65">
        <v>195</v>
      </c>
      <c r="Q1767" s="65">
        <v>600</v>
      </c>
      <c r="R1767" s="238" t="s">
        <v>2143</v>
      </c>
      <c r="S1767" s="246"/>
      <c r="T1767" s="241" t="s">
        <v>61</v>
      </c>
      <c r="U1767" s="238" t="s">
        <v>44</v>
      </c>
      <c r="V1767" s="238" t="s">
        <v>2614</v>
      </c>
      <c r="W1767" s="238" t="s">
        <v>2615</v>
      </c>
      <c r="X1767" s="179"/>
      <c r="Y1767" s="415">
        <v>44187</v>
      </c>
      <c r="Z1767" s="417">
        <f t="shared" ref="Z1767:Z1768" si="512">Y1767+365</f>
        <v>44552</v>
      </c>
      <c r="AA1767" s="379">
        <v>45648</v>
      </c>
      <c r="AB1767" s="246"/>
      <c r="AC1767" s="250">
        <v>350</v>
      </c>
      <c r="AD1767" s="251"/>
      <c r="AE1767" s="252"/>
      <c r="AF1767" s="246" t="s">
        <v>2571</v>
      </c>
      <c r="AG1767" s="246"/>
      <c r="AJ1767" s="255" t="str">
        <f t="shared" ref="AJ1767:AJ1768" si="513">CONCATENATE(U1767,AK1767,V1767)</f>
        <v>HL2249</v>
      </c>
    </row>
    <row r="1768" spans="1:36" s="319" customFormat="1" ht="11.25" customHeight="1" thickBot="1" x14ac:dyDescent="0.25">
      <c r="A1768" s="1115">
        <v>1</v>
      </c>
      <c r="B1768" s="996"/>
      <c r="C1768" s="266" t="s">
        <v>50</v>
      </c>
      <c r="D1768" s="892" t="s">
        <v>2578</v>
      </c>
      <c r="E1768" s="256">
        <f>SUM(E1758:E1767)</f>
        <v>10</v>
      </c>
      <c r="F1768" s="240" t="s">
        <v>2130</v>
      </c>
      <c r="G1768" s="257"/>
      <c r="H1768" s="257"/>
      <c r="I1768" s="240"/>
      <c r="J1768" s="358"/>
      <c r="K1768" s="240"/>
      <c r="L1768" s="240" t="s">
        <v>2270</v>
      </c>
      <c r="M1768" s="258">
        <v>300</v>
      </c>
      <c r="N1768" s="239" t="s">
        <v>2138</v>
      </c>
      <c r="O1768" s="364">
        <f ca="1">IF(MIN(OFFSET(O1768,-$E1768,0,$E1768,1))=MAX(OFFSET(O1768,-$E1768,0,$E1768,1)),OFFSET(O1768,-$E1768,0,1,1),CONCATENATE(MIN(OFFSET(O1768,-$E1768,0,$E1768,1)),"/",MAX(OFFSET(O1768,-$E1768,0,$E1768,1))))</f>
        <v>134</v>
      </c>
      <c r="P1768" s="364">
        <f ca="1">IF(MIN(OFFSET(P1768,-$E1768,0,$E1768,1))=MAX(OFFSET(P1768,-$E1768,0,$E1768,1)),OFFSET(P1768,-$E1768,0,1,1),CONCATENATE(MIN(OFFSET(P1768,-$E1768,0,$E1768,1)),"/",MAX(OFFSET(P1768,-$E1768,0,$E1768,1))))</f>
        <v>195</v>
      </c>
      <c r="Q1768" s="364">
        <f ca="1">IF(MIN(OFFSET(Q1768,-$E1768,0,$E1768,1))=MAX(OFFSET(Q1768,-$E1768,0,$E1768,1)),OFFSET(Q1768,-$E1768,0,1,1),CONCATENATE(MIN(OFFSET(Q1768,-$E1768,0,$E1768,1)),"/",MAX(OFFSET(Q1768,-$E1768,0,$E1768,1))))</f>
        <v>600</v>
      </c>
      <c r="R1768" s="239" t="s">
        <v>2143</v>
      </c>
      <c r="S1768" s="257"/>
      <c r="T1768" s="240" t="s">
        <v>61</v>
      </c>
      <c r="U1768" s="239" t="s">
        <v>44</v>
      </c>
      <c r="V1768" s="239" t="s">
        <v>2616</v>
      </c>
      <c r="W1768" s="239" t="s">
        <v>2617</v>
      </c>
      <c r="X1768" s="237" t="s">
        <v>2578</v>
      </c>
      <c r="Y1768" s="415">
        <v>44187</v>
      </c>
      <c r="Z1768" s="417">
        <f t="shared" si="512"/>
        <v>44552</v>
      </c>
      <c r="AA1768" s="379">
        <v>45648</v>
      </c>
      <c r="AB1768" s="257"/>
      <c r="AC1768" s="260">
        <v>350</v>
      </c>
      <c r="AD1768" s="261"/>
      <c r="AE1768" s="262"/>
      <c r="AF1768" s="257"/>
      <c r="AG1768" s="257"/>
      <c r="AJ1768" s="255" t="str">
        <f t="shared" si="513"/>
        <v>HL2240-2249</v>
      </c>
    </row>
    <row r="1769" spans="1:36" ht="10.5" thickBot="1" x14ac:dyDescent="0.25">
      <c r="A1769" s="1129"/>
      <c r="B1769" s="995"/>
      <c r="AA1769" s="379" t="s">
        <v>38</v>
      </c>
      <c r="AJ1769" s="255" t="str">
        <f t="shared" si="499"/>
        <v/>
      </c>
    </row>
    <row r="1770" spans="1:36" s="319" customFormat="1" ht="11.25" customHeight="1" thickBot="1" x14ac:dyDescent="0.25">
      <c r="A1770" s="1115">
        <v>1</v>
      </c>
      <c r="B1770" s="1044">
        <v>302685</v>
      </c>
      <c r="C1770" s="320"/>
      <c r="D1770" s="916" t="s">
        <v>2618</v>
      </c>
      <c r="E1770" s="245">
        <v>1</v>
      </c>
      <c r="F1770" s="241" t="s">
        <v>2130</v>
      </c>
      <c r="G1770" s="246"/>
      <c r="H1770" s="246"/>
      <c r="I1770" s="241"/>
      <c r="J1770" s="360"/>
      <c r="K1770" s="241"/>
      <c r="L1770" s="241" t="s">
        <v>2225</v>
      </c>
      <c r="M1770" s="245">
        <v>300</v>
      </c>
      <c r="N1770" s="238" t="s">
        <v>2138</v>
      </c>
      <c r="O1770" s="65">
        <v>134</v>
      </c>
      <c r="P1770" s="65">
        <v>196</v>
      </c>
      <c r="Q1770" s="65">
        <v>585</v>
      </c>
      <c r="R1770" s="238" t="s">
        <v>2139</v>
      </c>
      <c r="S1770" s="246"/>
      <c r="T1770" s="241" t="s">
        <v>61</v>
      </c>
      <c r="U1770" s="238" t="s">
        <v>44</v>
      </c>
      <c r="V1770" s="238" t="s">
        <v>2619</v>
      </c>
      <c r="W1770" s="238" t="s">
        <v>2620</v>
      </c>
      <c r="X1770" s="158"/>
      <c r="Y1770" s="415">
        <v>44533</v>
      </c>
      <c r="Z1770" s="416">
        <f t="shared" ref="Z1770:Z1775" si="514">Y1770+365</f>
        <v>44898</v>
      </c>
      <c r="AA1770" s="379">
        <v>45994</v>
      </c>
      <c r="AB1770" s="246"/>
      <c r="AC1770" s="250">
        <v>350</v>
      </c>
      <c r="AD1770" s="251"/>
      <c r="AE1770" s="252"/>
      <c r="AF1770" s="173" t="s">
        <v>2621</v>
      </c>
      <c r="AG1770" s="246"/>
      <c r="AJ1770" s="255" t="str">
        <f t="shared" si="499"/>
        <v>HL1101</v>
      </c>
    </row>
    <row r="1771" spans="1:36" s="319" customFormat="1" ht="11.25" customHeight="1" thickBot="1" x14ac:dyDescent="0.25">
      <c r="A1771" s="1115">
        <v>1</v>
      </c>
      <c r="B1771" s="1044">
        <v>302685</v>
      </c>
      <c r="C1771" s="320"/>
      <c r="D1771" s="916" t="s">
        <v>2618</v>
      </c>
      <c r="E1771" s="245">
        <v>1</v>
      </c>
      <c r="F1771" s="241" t="s">
        <v>2130</v>
      </c>
      <c r="G1771" s="246"/>
      <c r="H1771" s="246"/>
      <c r="I1771" s="241"/>
      <c r="J1771" s="360"/>
      <c r="K1771" s="241"/>
      <c r="L1771" s="241" t="s">
        <v>2225</v>
      </c>
      <c r="M1771" s="245">
        <v>300</v>
      </c>
      <c r="N1771" s="238" t="s">
        <v>2138</v>
      </c>
      <c r="O1771" s="65">
        <v>133</v>
      </c>
      <c r="P1771" s="65">
        <v>191</v>
      </c>
      <c r="Q1771" s="65">
        <v>622</v>
      </c>
      <c r="R1771" s="238" t="s">
        <v>2139</v>
      </c>
      <c r="S1771" s="246"/>
      <c r="T1771" s="241" t="s">
        <v>61</v>
      </c>
      <c r="U1771" s="238" t="s">
        <v>44</v>
      </c>
      <c r="V1771" s="238" t="s">
        <v>2622</v>
      </c>
      <c r="W1771" s="238" t="s">
        <v>135</v>
      </c>
      <c r="X1771" s="158"/>
      <c r="Y1771" s="415">
        <v>44182</v>
      </c>
      <c r="Z1771" s="416">
        <f t="shared" si="514"/>
        <v>44547</v>
      </c>
      <c r="AA1771" s="379">
        <v>45280</v>
      </c>
      <c r="AB1771" s="246"/>
      <c r="AC1771" s="250">
        <v>350</v>
      </c>
      <c r="AD1771" s="251"/>
      <c r="AE1771" s="252"/>
      <c r="AF1771" s="173" t="s">
        <v>2623</v>
      </c>
      <c r="AG1771" s="246"/>
      <c r="AJ1771" s="255" t="str">
        <f t="shared" si="499"/>
        <v>HL1102</v>
      </c>
    </row>
    <row r="1772" spans="1:36" s="319" customFormat="1" ht="11.25" customHeight="1" thickBot="1" x14ac:dyDescent="0.25">
      <c r="A1772" s="1115">
        <v>1</v>
      </c>
      <c r="B1772" s="1044">
        <v>302685</v>
      </c>
      <c r="C1772" s="320"/>
      <c r="D1772" s="916" t="s">
        <v>2618</v>
      </c>
      <c r="E1772" s="245">
        <v>1</v>
      </c>
      <c r="F1772" s="241" t="s">
        <v>2130</v>
      </c>
      <c r="G1772" s="246"/>
      <c r="H1772" s="246"/>
      <c r="I1772" s="241"/>
      <c r="J1772" s="360"/>
      <c r="K1772" s="241"/>
      <c r="L1772" s="241" t="s">
        <v>2225</v>
      </c>
      <c r="M1772" s="245">
        <v>300</v>
      </c>
      <c r="N1772" s="238" t="s">
        <v>2138</v>
      </c>
      <c r="O1772" s="65">
        <v>134</v>
      </c>
      <c r="P1772" s="65">
        <v>189</v>
      </c>
      <c r="Q1772" s="65">
        <v>586</v>
      </c>
      <c r="R1772" s="238" t="s">
        <v>2139</v>
      </c>
      <c r="S1772" s="246"/>
      <c r="T1772" s="241" t="s">
        <v>61</v>
      </c>
      <c r="U1772" s="238" t="s">
        <v>44</v>
      </c>
      <c r="V1772" s="238" t="s">
        <v>2624</v>
      </c>
      <c r="W1772" s="238" t="s">
        <v>2625</v>
      </c>
      <c r="X1772" s="158"/>
      <c r="Y1772" s="415">
        <v>44533</v>
      </c>
      <c r="Z1772" s="416">
        <f t="shared" si="514"/>
        <v>44898</v>
      </c>
      <c r="AA1772" s="379">
        <v>45994</v>
      </c>
      <c r="AB1772" s="246"/>
      <c r="AC1772" s="250">
        <v>350</v>
      </c>
      <c r="AD1772" s="251"/>
      <c r="AE1772" s="252"/>
      <c r="AF1772" s="173" t="s">
        <v>2626</v>
      </c>
      <c r="AG1772" s="246"/>
      <c r="AJ1772" s="255" t="str">
        <f t="shared" si="499"/>
        <v>HL1103</v>
      </c>
    </row>
    <row r="1773" spans="1:36" s="319" customFormat="1" ht="11.25" customHeight="1" thickBot="1" x14ac:dyDescent="0.25">
      <c r="A1773" s="1115">
        <v>1</v>
      </c>
      <c r="B1773" s="1044">
        <v>302685</v>
      </c>
      <c r="C1773" s="320"/>
      <c r="D1773" s="916" t="s">
        <v>2618</v>
      </c>
      <c r="E1773" s="245">
        <v>1</v>
      </c>
      <c r="F1773" s="241" t="s">
        <v>2130</v>
      </c>
      <c r="G1773" s="246"/>
      <c r="H1773" s="246"/>
      <c r="I1773" s="241"/>
      <c r="J1773" s="360"/>
      <c r="K1773" s="241"/>
      <c r="L1773" s="241" t="s">
        <v>2225</v>
      </c>
      <c r="M1773" s="245">
        <v>300</v>
      </c>
      <c r="N1773" s="238" t="s">
        <v>2138</v>
      </c>
      <c r="O1773" s="65">
        <v>134</v>
      </c>
      <c r="P1773" s="65">
        <v>189</v>
      </c>
      <c r="Q1773" s="65">
        <v>600</v>
      </c>
      <c r="R1773" s="238" t="s">
        <v>2139</v>
      </c>
      <c r="S1773" s="246"/>
      <c r="T1773" s="241" t="s">
        <v>61</v>
      </c>
      <c r="U1773" s="238" t="s">
        <v>44</v>
      </c>
      <c r="V1773" s="238" t="s">
        <v>2627</v>
      </c>
      <c r="W1773" s="238" t="s">
        <v>2628</v>
      </c>
      <c r="X1773" s="158"/>
      <c r="Y1773" s="415">
        <v>44533</v>
      </c>
      <c r="Z1773" s="416">
        <f t="shared" ref="Z1773" si="515">Y1773+365</f>
        <v>44898</v>
      </c>
      <c r="AA1773" s="379">
        <v>45994</v>
      </c>
      <c r="AB1773" s="246"/>
      <c r="AC1773" s="250">
        <v>350</v>
      </c>
      <c r="AD1773" s="251"/>
      <c r="AE1773" s="252"/>
      <c r="AF1773" s="173" t="s">
        <v>2629</v>
      </c>
      <c r="AG1773" s="246"/>
      <c r="AJ1773" s="255" t="str">
        <f t="shared" si="499"/>
        <v>HL1104</v>
      </c>
    </row>
    <row r="1774" spans="1:36" s="319" customFormat="1" ht="11.25" customHeight="1" thickBot="1" x14ac:dyDescent="0.25">
      <c r="A1774" s="1115">
        <v>1</v>
      </c>
      <c r="B1774" s="1044">
        <v>302685</v>
      </c>
      <c r="C1774" s="320"/>
      <c r="D1774" s="916" t="s">
        <v>2618</v>
      </c>
      <c r="E1774" s="245">
        <v>1</v>
      </c>
      <c r="F1774" s="241" t="s">
        <v>2130</v>
      </c>
      <c r="G1774" s="246"/>
      <c r="H1774" s="246"/>
      <c r="I1774" s="241"/>
      <c r="J1774" s="360"/>
      <c r="K1774" s="241"/>
      <c r="L1774" s="241" t="s">
        <v>2225</v>
      </c>
      <c r="M1774" s="245">
        <v>300</v>
      </c>
      <c r="N1774" s="238" t="s">
        <v>2138</v>
      </c>
      <c r="O1774" s="65">
        <v>133</v>
      </c>
      <c r="P1774" s="65">
        <v>187</v>
      </c>
      <c r="Q1774" s="65">
        <v>584</v>
      </c>
      <c r="R1774" s="238" t="s">
        <v>2139</v>
      </c>
      <c r="S1774" s="246"/>
      <c r="T1774" s="241" t="s">
        <v>61</v>
      </c>
      <c r="U1774" s="238" t="s">
        <v>44</v>
      </c>
      <c r="V1774" s="238" t="s">
        <v>2630</v>
      </c>
      <c r="W1774" s="238" t="s">
        <v>135</v>
      </c>
      <c r="X1774" s="158"/>
      <c r="Y1774" s="415">
        <v>44182</v>
      </c>
      <c r="Z1774" s="416">
        <f t="shared" si="514"/>
        <v>44547</v>
      </c>
      <c r="AA1774" s="379">
        <v>45280</v>
      </c>
      <c r="AB1774" s="246"/>
      <c r="AC1774" s="250">
        <v>350</v>
      </c>
      <c r="AD1774" s="251"/>
      <c r="AE1774" s="252"/>
      <c r="AF1774" s="173" t="s">
        <v>2631</v>
      </c>
      <c r="AG1774" s="246"/>
      <c r="AJ1774" s="255" t="str">
        <f t="shared" si="499"/>
        <v>HL1105</v>
      </c>
    </row>
    <row r="1775" spans="1:36" s="319" customFormat="1" ht="11.25" customHeight="1" thickBot="1" x14ac:dyDescent="0.25">
      <c r="A1775" s="1115">
        <v>1</v>
      </c>
      <c r="B1775" s="1044">
        <v>302685</v>
      </c>
      <c r="C1775" s="320"/>
      <c r="D1775" s="916" t="s">
        <v>2618</v>
      </c>
      <c r="E1775" s="245">
        <v>1</v>
      </c>
      <c r="F1775" s="241" t="s">
        <v>2130</v>
      </c>
      <c r="G1775" s="246"/>
      <c r="H1775" s="246"/>
      <c r="I1775" s="241"/>
      <c r="J1775" s="360"/>
      <c r="K1775" s="241"/>
      <c r="L1775" s="241" t="s">
        <v>2225</v>
      </c>
      <c r="M1775" s="245">
        <v>300</v>
      </c>
      <c r="N1775" s="238" t="s">
        <v>2138</v>
      </c>
      <c r="O1775" s="65">
        <v>136</v>
      </c>
      <c r="P1775" s="65">
        <v>185</v>
      </c>
      <c r="Q1775" s="65">
        <v>620</v>
      </c>
      <c r="R1775" s="238" t="s">
        <v>2139</v>
      </c>
      <c r="S1775" s="246"/>
      <c r="T1775" s="241" t="s">
        <v>61</v>
      </c>
      <c r="U1775" s="238" t="s">
        <v>44</v>
      </c>
      <c r="V1775" s="238" t="s">
        <v>2632</v>
      </c>
      <c r="W1775" s="238" t="s">
        <v>135</v>
      </c>
      <c r="X1775" s="158"/>
      <c r="Y1775" s="415">
        <v>44182</v>
      </c>
      <c r="Z1775" s="416">
        <f t="shared" si="514"/>
        <v>44547</v>
      </c>
      <c r="AA1775" s="379">
        <v>45280</v>
      </c>
      <c r="AB1775" s="246"/>
      <c r="AC1775" s="250">
        <v>350</v>
      </c>
      <c r="AD1775" s="251"/>
      <c r="AE1775" s="252"/>
      <c r="AF1775" s="173" t="s">
        <v>2633</v>
      </c>
      <c r="AG1775" s="246"/>
      <c r="AJ1775" s="255" t="str">
        <f t="shared" si="499"/>
        <v>HL1106</v>
      </c>
    </row>
    <row r="1776" spans="1:36" s="319" customFormat="1" ht="11.25" customHeight="1" thickBot="1" x14ac:dyDescent="0.25">
      <c r="A1776" s="1115">
        <v>1</v>
      </c>
      <c r="B1776" s="1044">
        <v>302685</v>
      </c>
      <c r="C1776" s="320"/>
      <c r="D1776" s="916" t="s">
        <v>2618</v>
      </c>
      <c r="E1776" s="245">
        <v>1</v>
      </c>
      <c r="F1776" s="241" t="s">
        <v>2130</v>
      </c>
      <c r="G1776" s="246"/>
      <c r="H1776" s="246"/>
      <c r="I1776" s="241"/>
      <c r="J1776" s="360"/>
      <c r="K1776" s="241"/>
      <c r="L1776" s="241" t="s">
        <v>2225</v>
      </c>
      <c r="M1776" s="245">
        <v>300</v>
      </c>
      <c r="N1776" s="238" t="s">
        <v>2138</v>
      </c>
      <c r="O1776" s="65">
        <v>135</v>
      </c>
      <c r="P1776" s="65">
        <v>187</v>
      </c>
      <c r="Q1776" s="65">
        <v>581</v>
      </c>
      <c r="R1776" s="238" t="s">
        <v>2139</v>
      </c>
      <c r="S1776" s="246"/>
      <c r="T1776" s="241" t="s">
        <v>61</v>
      </c>
      <c r="U1776" s="238" t="s">
        <v>44</v>
      </c>
      <c r="V1776" s="238" t="s">
        <v>2634</v>
      </c>
      <c r="W1776" s="238" t="s">
        <v>2635</v>
      </c>
      <c r="X1776" s="158"/>
      <c r="Y1776" s="415">
        <v>44533</v>
      </c>
      <c r="Z1776" s="416">
        <f t="shared" ref="Z1776" si="516">Y1776+365</f>
        <v>44898</v>
      </c>
      <c r="AA1776" s="379">
        <v>45994</v>
      </c>
      <c r="AB1776" s="246"/>
      <c r="AC1776" s="250">
        <v>350</v>
      </c>
      <c r="AD1776" s="251"/>
      <c r="AE1776" s="252"/>
      <c r="AF1776" s="173" t="s">
        <v>2636</v>
      </c>
      <c r="AG1776" s="246"/>
      <c r="AJ1776" s="255" t="str">
        <f t="shared" si="499"/>
        <v>HL1107</v>
      </c>
    </row>
    <row r="1777" spans="1:36" s="319" customFormat="1" ht="11.25" customHeight="1" thickBot="1" x14ac:dyDescent="0.25">
      <c r="A1777" s="1115">
        <v>1</v>
      </c>
      <c r="B1777" s="1044">
        <v>302685</v>
      </c>
      <c r="C1777" s="266" t="s">
        <v>50</v>
      </c>
      <c r="D1777" s="892" t="s">
        <v>2618</v>
      </c>
      <c r="E1777" s="256">
        <v>7</v>
      </c>
      <c r="F1777" s="240" t="s">
        <v>2130</v>
      </c>
      <c r="G1777" s="257"/>
      <c r="H1777" s="257"/>
      <c r="I1777" s="240"/>
      <c r="J1777" s="358"/>
      <c r="K1777" s="240"/>
      <c r="L1777" s="240" t="s">
        <v>2225</v>
      </c>
      <c r="M1777" s="258">
        <v>300</v>
      </c>
      <c r="N1777" s="239" t="s">
        <v>2138</v>
      </c>
      <c r="O1777" s="364" t="str">
        <f ca="1">IF(MIN(OFFSET(O1777,-$E1777,0,$E1777,1))=MAX(OFFSET(O1777,-$E1777,0,$E1777,1)),OFFSET(O1777,-$E1777,0,1,1),CONCATENATE(MIN(OFFSET(O1777,-$E1777,0,$E1777,1)),"/",MAX(OFFSET(O1777,-$E1777,0,$E1777,1))))</f>
        <v>133/136</v>
      </c>
      <c r="P1777" s="364" t="str">
        <f ca="1">IF(MIN(OFFSET(P1777,-$E1777,0,$E1777,1))=MAX(OFFSET(P1777,-$E1777,0,$E1777,1)),OFFSET(P1777,-$E1777,0,1,1),CONCATENATE(MIN(OFFSET(P1777,-$E1777,0,$E1777,1)),"/",MAX(OFFSET(P1777,-$E1777,0,$E1777,1))))</f>
        <v>185/196</v>
      </c>
      <c r="Q1777" s="364" t="str">
        <f ca="1">IF(MIN(OFFSET(Q1777,-$E1777,0,$E1777,1))=MAX(OFFSET(Q1777,-$E1777,0,$E1777,1)),OFFSET(Q1777,-$E1777,0,1,1),CONCATENATE(MIN(OFFSET(Q1777,-$E1777,0,$E1777,1)),"/",MAX(OFFSET(Q1777,-$E1777,0,$E1777,1))))</f>
        <v>581/622</v>
      </c>
      <c r="R1777" s="239"/>
      <c r="S1777" s="257"/>
      <c r="T1777" s="240" t="s">
        <v>61</v>
      </c>
      <c r="U1777" s="239" t="s">
        <v>44</v>
      </c>
      <c r="V1777" s="239" t="s">
        <v>2637</v>
      </c>
      <c r="W1777" s="239" t="s">
        <v>2638</v>
      </c>
      <c r="X1777" s="237">
        <v>1375</v>
      </c>
      <c r="Y1777" s="415">
        <v>44182</v>
      </c>
      <c r="Z1777" s="416">
        <f t="shared" ref="Z1777" si="517">Y1777+365</f>
        <v>44547</v>
      </c>
      <c r="AA1777" s="379">
        <v>45280</v>
      </c>
      <c r="AB1777" s="257"/>
      <c r="AC1777" s="260">
        <v>350</v>
      </c>
      <c r="AD1777" s="261"/>
      <c r="AE1777" s="262"/>
      <c r="AF1777" s="257"/>
      <c r="AG1777" s="257"/>
      <c r="AJ1777" s="255" t="str">
        <f t="shared" si="499"/>
        <v>HL1101-1107</v>
      </c>
    </row>
    <row r="1778" spans="1:36" s="319" customFormat="1" ht="11.25" customHeight="1" thickBot="1" x14ac:dyDescent="0.25">
      <c r="A1778" s="1129"/>
      <c r="B1778" s="996"/>
      <c r="C1778" s="320"/>
      <c r="D1778" s="916"/>
      <c r="E1778" s="245"/>
      <c r="F1778" s="241"/>
      <c r="G1778" s="246"/>
      <c r="H1778" s="246"/>
      <c r="I1778" s="241"/>
      <c r="J1778" s="360"/>
      <c r="K1778" s="241"/>
      <c r="L1778" s="241"/>
      <c r="M1778" s="245"/>
      <c r="N1778" s="238"/>
      <c r="O1778" s="65"/>
      <c r="P1778" s="65"/>
      <c r="Q1778" s="65"/>
      <c r="R1778" s="238"/>
      <c r="S1778" s="246"/>
      <c r="T1778" s="241"/>
      <c r="U1778" s="238"/>
      <c r="V1778" s="238"/>
      <c r="W1778" s="238"/>
      <c r="X1778" s="158"/>
      <c r="Y1778" s="415"/>
      <c r="Z1778" s="416" t="s">
        <v>38</v>
      </c>
      <c r="AA1778" s="379" t="s">
        <v>38</v>
      </c>
      <c r="AB1778" s="246"/>
      <c r="AC1778" s="250"/>
      <c r="AD1778" s="251"/>
      <c r="AE1778" s="252"/>
      <c r="AF1778" s="246"/>
      <c r="AG1778" s="246"/>
      <c r="AJ1778" s="255" t="str">
        <f t="shared" si="499"/>
        <v/>
      </c>
    </row>
    <row r="1779" spans="1:36" ht="11.25" customHeight="1" thickBot="1" x14ac:dyDescent="0.25">
      <c r="A1779" s="1115">
        <v>1</v>
      </c>
      <c r="B1779" s="995"/>
      <c r="C1779" s="238"/>
      <c r="D1779" s="904" t="s">
        <v>2639</v>
      </c>
      <c r="E1779" s="245">
        <v>1</v>
      </c>
      <c r="F1779" s="241" t="s">
        <v>2130</v>
      </c>
      <c r="G1779" s="246"/>
      <c r="H1779" s="246"/>
      <c r="I1779" s="241"/>
      <c r="J1779" s="331"/>
      <c r="K1779" s="241"/>
      <c r="L1779" s="241" t="s">
        <v>2225</v>
      </c>
      <c r="M1779" s="245">
        <v>300</v>
      </c>
      <c r="N1779" s="238" t="s">
        <v>2138</v>
      </c>
      <c r="O1779" s="65">
        <v>134</v>
      </c>
      <c r="P1779" s="65">
        <v>188</v>
      </c>
      <c r="Q1779" s="65">
        <v>575</v>
      </c>
      <c r="R1779" s="238" t="s">
        <v>2139</v>
      </c>
      <c r="S1779" s="246"/>
      <c r="T1779" s="241" t="s">
        <v>61</v>
      </c>
      <c r="U1779" s="238" t="s">
        <v>44</v>
      </c>
      <c r="V1779" s="238" t="s">
        <v>2640</v>
      </c>
      <c r="W1779" s="238" t="s">
        <v>2641</v>
      </c>
      <c r="X1779" s="179"/>
      <c r="Y1779" s="415">
        <v>43944</v>
      </c>
      <c r="Z1779" s="416">
        <f t="shared" ref="Z1779:Z1783" si="518">Y1779+366</f>
        <v>44310</v>
      </c>
      <c r="AA1779" s="379">
        <v>44522</v>
      </c>
      <c r="AB1779" s="246"/>
      <c r="AC1779" s="250">
        <v>350</v>
      </c>
      <c r="AD1779" s="251"/>
      <c r="AE1779" s="252"/>
      <c r="AF1779" s="246" t="s">
        <v>2642</v>
      </c>
      <c r="AG1779" s="246"/>
      <c r="AJ1779" s="255" t="str">
        <f t="shared" si="499"/>
        <v>HL1097</v>
      </c>
    </row>
    <row r="1780" spans="1:36" ht="11.25" customHeight="1" thickBot="1" x14ac:dyDescent="0.25">
      <c r="A1780" s="1115">
        <v>1</v>
      </c>
      <c r="B1780" s="995"/>
      <c r="C1780" s="238"/>
      <c r="D1780" s="904" t="s">
        <v>2639</v>
      </c>
      <c r="E1780" s="245">
        <v>1</v>
      </c>
      <c r="F1780" s="241" t="s">
        <v>2130</v>
      </c>
      <c r="G1780" s="246"/>
      <c r="H1780" s="246"/>
      <c r="I1780" s="241"/>
      <c r="J1780" s="331"/>
      <c r="K1780" s="241"/>
      <c r="L1780" s="241" t="s">
        <v>2225</v>
      </c>
      <c r="M1780" s="245">
        <v>300</v>
      </c>
      <c r="N1780" s="238" t="s">
        <v>2138</v>
      </c>
      <c r="O1780" s="65">
        <v>134</v>
      </c>
      <c r="P1780" s="65">
        <v>188</v>
      </c>
      <c r="Q1780" s="65">
        <v>575</v>
      </c>
      <c r="R1780" s="238" t="s">
        <v>2139</v>
      </c>
      <c r="S1780" s="246"/>
      <c r="T1780" s="241" t="s">
        <v>61</v>
      </c>
      <c r="U1780" s="238" t="s">
        <v>44</v>
      </c>
      <c r="V1780" s="238" t="s">
        <v>2643</v>
      </c>
      <c r="W1780" s="238" t="s">
        <v>2641</v>
      </c>
      <c r="X1780" s="179"/>
      <c r="Y1780" s="415">
        <v>43944</v>
      </c>
      <c r="Z1780" s="416">
        <f t="shared" si="518"/>
        <v>44310</v>
      </c>
      <c r="AA1780" s="379">
        <v>44522</v>
      </c>
      <c r="AB1780" s="246"/>
      <c r="AC1780" s="250">
        <v>350</v>
      </c>
      <c r="AD1780" s="251"/>
      <c r="AE1780" s="252"/>
      <c r="AF1780" s="246" t="s">
        <v>2644</v>
      </c>
      <c r="AG1780" s="246"/>
      <c r="AJ1780" s="255" t="str">
        <f t="shared" si="499"/>
        <v>HL1098</v>
      </c>
    </row>
    <row r="1781" spans="1:36" ht="11.25" customHeight="1" thickBot="1" x14ac:dyDescent="0.25">
      <c r="A1781" s="1115">
        <v>1</v>
      </c>
      <c r="B1781" s="995"/>
      <c r="C1781" s="238"/>
      <c r="D1781" s="904" t="s">
        <v>2639</v>
      </c>
      <c r="E1781" s="245">
        <v>1</v>
      </c>
      <c r="F1781" s="241" t="s">
        <v>2130</v>
      </c>
      <c r="G1781" s="246"/>
      <c r="H1781" s="246"/>
      <c r="I1781" s="241"/>
      <c r="J1781" s="331"/>
      <c r="K1781" s="241"/>
      <c r="L1781" s="241" t="s">
        <v>2225</v>
      </c>
      <c r="M1781" s="245">
        <v>300</v>
      </c>
      <c r="N1781" s="238" t="s">
        <v>2138</v>
      </c>
      <c r="O1781" s="65">
        <v>134</v>
      </c>
      <c r="P1781" s="65">
        <v>189</v>
      </c>
      <c r="Q1781" s="65">
        <v>575</v>
      </c>
      <c r="R1781" s="238" t="s">
        <v>2139</v>
      </c>
      <c r="S1781" s="246"/>
      <c r="T1781" s="241" t="s">
        <v>61</v>
      </c>
      <c r="U1781" s="238" t="s">
        <v>44</v>
      </c>
      <c r="V1781" s="238" t="s">
        <v>1082</v>
      </c>
      <c r="W1781" s="238" t="s">
        <v>2641</v>
      </c>
      <c r="X1781" s="179"/>
      <c r="Y1781" s="415">
        <v>43944</v>
      </c>
      <c r="Z1781" s="416">
        <f t="shared" si="518"/>
        <v>44310</v>
      </c>
      <c r="AA1781" s="379">
        <v>44522</v>
      </c>
      <c r="AB1781" s="246"/>
      <c r="AC1781" s="250">
        <v>350</v>
      </c>
      <c r="AD1781" s="251"/>
      <c r="AE1781" s="252"/>
      <c r="AF1781" s="246" t="s">
        <v>2645</v>
      </c>
      <c r="AG1781" s="246"/>
      <c r="AJ1781" s="255" t="str">
        <f t="shared" si="499"/>
        <v>HL1099</v>
      </c>
    </row>
    <row r="1782" spans="1:36" ht="11.25" customHeight="1" thickBot="1" x14ac:dyDescent="0.25">
      <c r="A1782" s="1115">
        <v>1</v>
      </c>
      <c r="B1782" s="995"/>
      <c r="C1782" s="238"/>
      <c r="D1782" s="904" t="s">
        <v>2639</v>
      </c>
      <c r="E1782" s="245">
        <v>1</v>
      </c>
      <c r="F1782" s="241" t="s">
        <v>2130</v>
      </c>
      <c r="G1782" s="246"/>
      <c r="H1782" s="246"/>
      <c r="I1782" s="241"/>
      <c r="J1782" s="331"/>
      <c r="K1782" s="241"/>
      <c r="L1782" s="241" t="s">
        <v>2225</v>
      </c>
      <c r="M1782" s="245">
        <v>300</v>
      </c>
      <c r="N1782" s="238" t="s">
        <v>2138</v>
      </c>
      <c r="O1782" s="65">
        <v>134</v>
      </c>
      <c r="P1782" s="65">
        <v>189</v>
      </c>
      <c r="Q1782" s="65">
        <v>577</v>
      </c>
      <c r="R1782" s="238" t="s">
        <v>2139</v>
      </c>
      <c r="S1782" s="246"/>
      <c r="T1782" s="241" t="s">
        <v>61</v>
      </c>
      <c r="U1782" s="238" t="s">
        <v>44</v>
      </c>
      <c r="V1782" s="238" t="s">
        <v>2646</v>
      </c>
      <c r="W1782" s="238" t="s">
        <v>2641</v>
      </c>
      <c r="X1782" s="179"/>
      <c r="Y1782" s="415">
        <v>43944</v>
      </c>
      <c r="Z1782" s="416">
        <f t="shared" si="518"/>
        <v>44310</v>
      </c>
      <c r="AA1782" s="379">
        <v>44522</v>
      </c>
      <c r="AB1782" s="246"/>
      <c r="AC1782" s="250">
        <v>350</v>
      </c>
      <c r="AD1782" s="251"/>
      <c r="AE1782" s="252"/>
      <c r="AF1782" s="246" t="s">
        <v>2647</v>
      </c>
      <c r="AG1782" s="246"/>
      <c r="AJ1782" s="255" t="str">
        <f t="shared" si="499"/>
        <v>HL1100</v>
      </c>
    </row>
    <row r="1783" spans="1:36" s="319" customFormat="1" ht="11.25" customHeight="1" thickBot="1" x14ac:dyDescent="0.25">
      <c r="A1783" s="1115">
        <v>1</v>
      </c>
      <c r="B1783" s="996"/>
      <c r="C1783" s="266" t="s">
        <v>50</v>
      </c>
      <c r="D1783" s="892" t="s">
        <v>2639</v>
      </c>
      <c r="E1783" s="256">
        <f>SUM(E1779:E1782)</f>
        <v>4</v>
      </c>
      <c r="F1783" s="240" t="s">
        <v>2130</v>
      </c>
      <c r="G1783" s="257"/>
      <c r="H1783" s="257"/>
      <c r="I1783" s="240"/>
      <c r="J1783" s="358"/>
      <c r="K1783" s="240"/>
      <c r="L1783" s="240" t="s">
        <v>2225</v>
      </c>
      <c r="M1783" s="258">
        <v>300</v>
      </c>
      <c r="N1783" s="239" t="s">
        <v>2138</v>
      </c>
      <c r="O1783" s="364">
        <f ca="1">IF(MIN(OFFSET(O1783,-$E1783,0,$E1783,1))=MAX(OFFSET(O1783,-$E1783,0,$E1783,1)),OFFSET(O1783,-$E1783,0,1,1),CONCATENATE(MIN(OFFSET(O1783,-$E1783,0,$E1783,1)),"/",MAX(OFFSET(O1783,-$E1783,0,$E1783,1))))</f>
        <v>134</v>
      </c>
      <c r="P1783" s="364" t="str">
        <f ca="1">IF(MIN(OFFSET(P1783,-$E1783,0,$E1783,1))=MAX(OFFSET(P1783,-$E1783,0,$E1783,1)),OFFSET(P1783,-$E1783,0,1,1),CONCATENATE(MIN(OFFSET(P1783,-$E1783,0,$E1783,1)),"/",MAX(OFFSET(P1783,-$E1783,0,$E1783,1))))</f>
        <v>188/189</v>
      </c>
      <c r="Q1783" s="364" t="str">
        <f ca="1">IF(MIN(OFFSET(Q1783,-$E1783,0,$E1783,1))=MAX(OFFSET(Q1783,-$E1783,0,$E1783,1)),OFFSET(Q1783,-$E1783,0,1,1),CONCATENATE(MIN(OFFSET(Q1783,-$E1783,0,$E1783,1)),"/",MAX(OFFSET(Q1783,-$E1783,0,$E1783,1))))</f>
        <v>575/577</v>
      </c>
      <c r="R1783" s="239"/>
      <c r="S1783" s="257"/>
      <c r="T1783" s="240" t="s">
        <v>61</v>
      </c>
      <c r="U1783" s="239" t="s">
        <v>44</v>
      </c>
      <c r="V1783" s="239" t="s">
        <v>2648</v>
      </c>
      <c r="W1783" s="239" t="s">
        <v>123</v>
      </c>
      <c r="X1783" s="237" t="s">
        <v>2639</v>
      </c>
      <c r="Y1783" s="415">
        <v>43944</v>
      </c>
      <c r="Z1783" s="416">
        <f t="shared" si="518"/>
        <v>44310</v>
      </c>
      <c r="AA1783" s="379">
        <v>44522</v>
      </c>
      <c r="AB1783" s="257"/>
      <c r="AC1783" s="260">
        <v>350</v>
      </c>
      <c r="AD1783" s="261"/>
      <c r="AE1783" s="262"/>
      <c r="AF1783" s="257"/>
      <c r="AG1783" s="257"/>
      <c r="AJ1783" s="255" t="str">
        <f t="shared" si="499"/>
        <v>HL1097-1100</v>
      </c>
    </row>
    <row r="1784" spans="1:36" s="319" customFormat="1" ht="11.25" customHeight="1" thickBot="1" x14ac:dyDescent="0.25">
      <c r="A1784" s="1129"/>
      <c r="B1784" s="996"/>
      <c r="C1784" s="320"/>
      <c r="D1784" s="905"/>
      <c r="E1784" s="245"/>
      <c r="F1784" s="241"/>
      <c r="G1784" s="246"/>
      <c r="H1784" s="246"/>
      <c r="I1784" s="241"/>
      <c r="J1784" s="360"/>
      <c r="K1784" s="241"/>
      <c r="L1784" s="241"/>
      <c r="M1784" s="245"/>
      <c r="N1784" s="238"/>
      <c r="O1784" s="65"/>
      <c r="P1784" s="65"/>
      <c r="Q1784" s="65"/>
      <c r="R1784" s="238"/>
      <c r="S1784" s="246"/>
      <c r="T1784" s="241"/>
      <c r="U1784" s="238"/>
      <c r="V1784" s="238"/>
      <c r="W1784" s="238"/>
      <c r="X1784" s="272"/>
      <c r="Y1784" s="415"/>
      <c r="Z1784" s="416" t="s">
        <v>38</v>
      </c>
      <c r="AA1784" s="379" t="s">
        <v>38</v>
      </c>
      <c r="AB1784" s="246"/>
      <c r="AC1784" s="250"/>
      <c r="AD1784" s="251"/>
      <c r="AE1784" s="252"/>
      <c r="AF1784" s="246"/>
      <c r="AG1784" s="246"/>
      <c r="AJ1784" s="255" t="str">
        <f t="shared" si="499"/>
        <v/>
      </c>
    </row>
    <row r="1785" spans="1:36" ht="11.25" customHeight="1" thickBot="1" x14ac:dyDescent="0.25">
      <c r="A1785" s="1115">
        <v>1</v>
      </c>
      <c r="B1785" s="995"/>
      <c r="C1785" s="238"/>
      <c r="D1785" s="904" t="s">
        <v>2649</v>
      </c>
      <c r="E1785" s="245">
        <v>1</v>
      </c>
      <c r="F1785" s="241" t="s">
        <v>2130</v>
      </c>
      <c r="G1785" s="246"/>
      <c r="H1785" s="246"/>
      <c r="I1785" s="241"/>
      <c r="J1785" s="331"/>
      <c r="K1785" s="241"/>
      <c r="L1785" s="241" t="s">
        <v>2225</v>
      </c>
      <c r="M1785" s="245">
        <v>300</v>
      </c>
      <c r="N1785" s="238" t="s">
        <v>2138</v>
      </c>
      <c r="O1785" s="65">
        <v>134</v>
      </c>
      <c r="P1785" s="65">
        <v>192</v>
      </c>
      <c r="Q1785" s="65">
        <v>622</v>
      </c>
      <c r="R1785" s="238" t="s">
        <v>2139</v>
      </c>
      <c r="S1785" s="246"/>
      <c r="T1785" s="241" t="s">
        <v>61</v>
      </c>
      <c r="U1785" s="238" t="s">
        <v>44</v>
      </c>
      <c r="V1785" s="238" t="s">
        <v>2650</v>
      </c>
      <c r="W1785" s="238" t="s">
        <v>2651</v>
      </c>
      <c r="X1785" s="179"/>
      <c r="Y1785" s="415">
        <v>44207</v>
      </c>
      <c r="Z1785" s="416">
        <f t="shared" ref="Z1785:Z1792" si="519">Y1785+365</f>
        <v>44572</v>
      </c>
      <c r="AA1785" s="379">
        <v>46034</v>
      </c>
      <c r="AB1785" s="246"/>
      <c r="AC1785" s="250">
        <v>350</v>
      </c>
      <c r="AD1785" s="251"/>
      <c r="AE1785" s="252"/>
      <c r="AF1785" s="246" t="s">
        <v>2652</v>
      </c>
      <c r="AG1785" s="246"/>
      <c r="AJ1785" s="255" t="str">
        <f t="shared" si="499"/>
        <v>HL1092</v>
      </c>
    </row>
    <row r="1786" spans="1:36" s="319" customFormat="1" ht="11.25" customHeight="1" thickBot="1" x14ac:dyDescent="0.25">
      <c r="A1786" s="1115">
        <v>1</v>
      </c>
      <c r="B1786" s="996"/>
      <c r="C1786" s="266" t="s">
        <v>50</v>
      </c>
      <c r="D1786" s="892" t="s">
        <v>2649</v>
      </c>
      <c r="E1786" s="256">
        <v>1</v>
      </c>
      <c r="F1786" s="240" t="s">
        <v>2130</v>
      </c>
      <c r="G1786" s="257"/>
      <c r="H1786" s="257"/>
      <c r="I1786" s="240"/>
      <c r="J1786" s="358"/>
      <c r="K1786" s="240"/>
      <c r="L1786" s="240" t="s">
        <v>2225</v>
      </c>
      <c r="M1786" s="258">
        <v>300</v>
      </c>
      <c r="N1786" s="239" t="s">
        <v>2138</v>
      </c>
      <c r="O1786" s="364">
        <f ca="1">IF(MIN(OFFSET(O1786,-$E1786,0,$E1786,1))=MAX(OFFSET(O1786,-$E1786,0,$E1786,1)),OFFSET(O1786,-$E1786,0,1,1),CONCATENATE(MIN(OFFSET(O1786,-$E1786,0,$E1786,1)),"/",MAX(OFFSET(O1786,-$E1786,0,$E1786,1))))</f>
        <v>134</v>
      </c>
      <c r="P1786" s="364">
        <f ca="1">IF(MIN(OFFSET(P1786,-$E1786,0,$E1786,1))=MAX(OFFSET(P1786,-$E1786,0,$E1786,1)),OFFSET(P1786,-$E1786,0,1,1),CONCATENATE(MIN(OFFSET(P1786,-$E1786,0,$E1786,1)),"/",MAX(OFFSET(P1786,-$E1786,0,$E1786,1))))</f>
        <v>192</v>
      </c>
      <c r="Q1786" s="364">
        <f ca="1">IF(MIN(OFFSET(Q1786,-$E1786,0,$E1786,1))=MAX(OFFSET(Q1786,-$E1786,0,$E1786,1)),OFFSET(Q1786,-$E1786,0,1,1),CONCATENATE(MIN(OFFSET(Q1786,-$E1786,0,$E1786,1)),"/",MAX(OFFSET(Q1786,-$E1786,0,$E1786,1))))</f>
        <v>622</v>
      </c>
      <c r="R1786" s="239"/>
      <c r="S1786" s="257"/>
      <c r="T1786" s="240" t="s">
        <v>61</v>
      </c>
      <c r="U1786" s="239" t="s">
        <v>44</v>
      </c>
      <c r="V1786" s="239" t="s">
        <v>2650</v>
      </c>
      <c r="W1786" s="239" t="s">
        <v>2653</v>
      </c>
      <c r="X1786" s="237" t="s">
        <v>2654</v>
      </c>
      <c r="Y1786" s="415">
        <v>44207</v>
      </c>
      <c r="Z1786" s="416">
        <f t="shared" ref="Z1786" si="520">Y1786+365</f>
        <v>44572</v>
      </c>
      <c r="AA1786" s="379">
        <v>46034</v>
      </c>
      <c r="AB1786" s="257"/>
      <c r="AC1786" s="260">
        <v>350</v>
      </c>
      <c r="AD1786" s="261"/>
      <c r="AE1786" s="262"/>
      <c r="AF1786" s="257"/>
      <c r="AG1786" s="257"/>
      <c r="AJ1786" s="255" t="str">
        <f t="shared" si="499"/>
        <v>HL1092</v>
      </c>
    </row>
    <row r="1787" spans="1:36" ht="11.25" customHeight="1" thickBot="1" x14ac:dyDescent="0.25">
      <c r="A1787" s="1129"/>
      <c r="B1787" s="995"/>
      <c r="C1787" s="238"/>
      <c r="D1787" s="904"/>
      <c r="E1787" s="245"/>
      <c r="F1787" s="241"/>
      <c r="G1787" s="246"/>
      <c r="H1787" s="246"/>
      <c r="I1787" s="241"/>
      <c r="J1787" s="331"/>
      <c r="K1787" s="241"/>
      <c r="L1787" s="241"/>
      <c r="M1787" s="245"/>
      <c r="N1787" s="238"/>
      <c r="O1787" s="65"/>
      <c r="P1787" s="65"/>
      <c r="Q1787" s="65"/>
      <c r="R1787" s="238"/>
      <c r="S1787" s="246"/>
      <c r="T1787" s="241"/>
      <c r="U1787" s="238"/>
      <c r="V1787" s="238"/>
      <c r="W1787" s="238"/>
      <c r="X1787" s="179"/>
      <c r="Y1787" s="415"/>
      <c r="Z1787" s="416" t="s">
        <v>38</v>
      </c>
      <c r="AA1787" s="379" t="s">
        <v>38</v>
      </c>
      <c r="AB1787" s="246"/>
      <c r="AC1787" s="250"/>
      <c r="AD1787" s="251"/>
      <c r="AE1787" s="252"/>
      <c r="AF1787" s="246"/>
      <c r="AG1787" s="246"/>
      <c r="AJ1787" s="255" t="str">
        <f t="shared" si="499"/>
        <v/>
      </c>
    </row>
    <row r="1788" spans="1:36" ht="11.25" customHeight="1" thickBot="1" x14ac:dyDescent="0.25">
      <c r="A1788" s="1129">
        <v>1</v>
      </c>
      <c r="B1788" s="1113">
        <v>308194</v>
      </c>
      <c r="C1788" s="238"/>
      <c r="D1788" s="904" t="s">
        <v>2654</v>
      </c>
      <c r="E1788" s="245">
        <v>1</v>
      </c>
      <c r="F1788" s="241" t="s">
        <v>2130</v>
      </c>
      <c r="G1788" s="246"/>
      <c r="H1788" s="246"/>
      <c r="I1788" s="241"/>
      <c r="J1788" s="331"/>
      <c r="K1788" s="241"/>
      <c r="L1788" s="241" t="s">
        <v>2225</v>
      </c>
      <c r="M1788" s="245">
        <v>300</v>
      </c>
      <c r="N1788" s="238" t="s">
        <v>2138</v>
      </c>
      <c r="O1788" s="65">
        <v>134</v>
      </c>
      <c r="P1788" s="65">
        <v>189</v>
      </c>
      <c r="Q1788" s="65">
        <v>622</v>
      </c>
      <c r="R1788" s="238" t="s">
        <v>2139</v>
      </c>
      <c r="S1788" s="246"/>
      <c r="T1788" s="241" t="s">
        <v>811</v>
      </c>
      <c r="U1788" s="238" t="s">
        <v>44</v>
      </c>
      <c r="V1788" s="238" t="s">
        <v>2655</v>
      </c>
      <c r="W1788" s="238" t="s">
        <v>2656</v>
      </c>
      <c r="X1788" s="179"/>
      <c r="Y1788" s="415">
        <v>42438</v>
      </c>
      <c r="Z1788" s="416">
        <f t="shared" si="519"/>
        <v>42803</v>
      </c>
      <c r="AA1788" s="379">
        <v>43535</v>
      </c>
      <c r="AB1788" s="246"/>
      <c r="AC1788" s="250">
        <v>350</v>
      </c>
      <c r="AD1788" s="251"/>
      <c r="AE1788" s="252"/>
      <c r="AF1788" s="246" t="s">
        <v>2657</v>
      </c>
      <c r="AG1788" s="246"/>
      <c r="AJ1788" s="255" t="str">
        <f t="shared" si="499"/>
        <v>HL1093</v>
      </c>
    </row>
    <row r="1789" spans="1:36" ht="11.25" customHeight="1" thickBot="1" x14ac:dyDescent="0.25">
      <c r="A1789" s="1129">
        <v>1</v>
      </c>
      <c r="B1789" s="1113">
        <v>308194</v>
      </c>
      <c r="C1789" s="238"/>
      <c r="D1789" s="904" t="s">
        <v>2654</v>
      </c>
      <c r="E1789" s="245">
        <v>1</v>
      </c>
      <c r="F1789" s="241" t="s">
        <v>2130</v>
      </c>
      <c r="G1789" s="246"/>
      <c r="H1789" s="246"/>
      <c r="I1789" s="241"/>
      <c r="J1789" s="331"/>
      <c r="K1789" s="241"/>
      <c r="L1789" s="241" t="s">
        <v>2225</v>
      </c>
      <c r="M1789" s="245">
        <v>300</v>
      </c>
      <c r="N1789" s="238" t="s">
        <v>2138</v>
      </c>
      <c r="O1789" s="65">
        <v>134</v>
      </c>
      <c r="P1789" s="65">
        <v>194</v>
      </c>
      <c r="Q1789" s="65">
        <v>626</v>
      </c>
      <c r="R1789" s="238" t="s">
        <v>2139</v>
      </c>
      <c r="S1789" s="246"/>
      <c r="T1789" s="241" t="s">
        <v>811</v>
      </c>
      <c r="U1789" s="238" t="s">
        <v>44</v>
      </c>
      <c r="V1789" s="238" t="s">
        <v>2658</v>
      </c>
      <c r="W1789" s="238" t="s">
        <v>2656</v>
      </c>
      <c r="X1789" s="179"/>
      <c r="Y1789" s="415">
        <v>42438</v>
      </c>
      <c r="Z1789" s="416">
        <f t="shared" si="519"/>
        <v>42803</v>
      </c>
      <c r="AA1789" s="379">
        <v>43535</v>
      </c>
      <c r="AB1789" s="246"/>
      <c r="AC1789" s="250">
        <v>350</v>
      </c>
      <c r="AD1789" s="251"/>
      <c r="AE1789" s="252"/>
      <c r="AF1789" s="246" t="s">
        <v>2659</v>
      </c>
      <c r="AG1789" s="246"/>
      <c r="AJ1789" s="255" t="str">
        <f t="shared" ref="AJ1789:AJ1852" si="521">CONCATENATE(U1789,AK1789,V1789)</f>
        <v>HL1094</v>
      </c>
    </row>
    <row r="1790" spans="1:36" ht="11.25" customHeight="1" thickBot="1" x14ac:dyDescent="0.25">
      <c r="A1790" s="1129">
        <v>1</v>
      </c>
      <c r="B1790" s="1113">
        <v>308194</v>
      </c>
      <c r="C1790" s="238"/>
      <c r="D1790" s="904" t="s">
        <v>2654</v>
      </c>
      <c r="E1790" s="245">
        <v>1</v>
      </c>
      <c r="F1790" s="241" t="s">
        <v>2130</v>
      </c>
      <c r="G1790" s="246"/>
      <c r="H1790" s="246"/>
      <c r="I1790" s="241"/>
      <c r="J1790" s="331"/>
      <c r="K1790" s="241"/>
      <c r="L1790" s="241" t="s">
        <v>2225</v>
      </c>
      <c r="M1790" s="245">
        <v>300</v>
      </c>
      <c r="N1790" s="238" t="s">
        <v>2138</v>
      </c>
      <c r="O1790" s="65">
        <v>135</v>
      </c>
      <c r="P1790" s="65">
        <v>191</v>
      </c>
      <c r="Q1790" s="65">
        <v>591</v>
      </c>
      <c r="R1790" s="238" t="s">
        <v>2139</v>
      </c>
      <c r="S1790" s="246"/>
      <c r="T1790" s="241" t="s">
        <v>811</v>
      </c>
      <c r="U1790" s="238" t="s">
        <v>44</v>
      </c>
      <c r="V1790" s="238" t="s">
        <v>2660</v>
      </c>
      <c r="W1790" s="238" t="s">
        <v>2656</v>
      </c>
      <c r="X1790" s="179"/>
      <c r="Y1790" s="415">
        <v>42438</v>
      </c>
      <c r="Z1790" s="416">
        <f t="shared" si="519"/>
        <v>42803</v>
      </c>
      <c r="AA1790" s="379">
        <v>43535</v>
      </c>
      <c r="AB1790" s="246"/>
      <c r="AC1790" s="250">
        <v>350</v>
      </c>
      <c r="AD1790" s="251"/>
      <c r="AE1790" s="252"/>
      <c r="AF1790" s="246" t="s">
        <v>2661</v>
      </c>
      <c r="AG1790" s="246"/>
      <c r="AJ1790" s="255" t="str">
        <f t="shared" si="521"/>
        <v>HL1095</v>
      </c>
    </row>
    <row r="1791" spans="1:36" ht="11.25" customHeight="1" thickBot="1" x14ac:dyDescent="0.25">
      <c r="A1791" s="1129">
        <v>1</v>
      </c>
      <c r="B1791" s="1113">
        <v>308194</v>
      </c>
      <c r="C1791" s="238"/>
      <c r="D1791" s="904" t="s">
        <v>2654</v>
      </c>
      <c r="E1791" s="245">
        <v>1</v>
      </c>
      <c r="F1791" s="241" t="s">
        <v>2130</v>
      </c>
      <c r="G1791" s="246"/>
      <c r="H1791" s="246"/>
      <c r="I1791" s="241"/>
      <c r="J1791" s="331"/>
      <c r="K1791" s="241"/>
      <c r="L1791" s="241" t="s">
        <v>2225</v>
      </c>
      <c r="M1791" s="245">
        <v>300</v>
      </c>
      <c r="N1791" s="238" t="s">
        <v>2138</v>
      </c>
      <c r="O1791" s="65">
        <v>134</v>
      </c>
      <c r="P1791" s="65">
        <v>190</v>
      </c>
      <c r="Q1791" s="65">
        <v>603</v>
      </c>
      <c r="R1791" s="238" t="s">
        <v>2139</v>
      </c>
      <c r="S1791" s="246"/>
      <c r="T1791" s="241" t="s">
        <v>811</v>
      </c>
      <c r="U1791" s="238" t="s">
        <v>44</v>
      </c>
      <c r="V1791" s="238" t="s">
        <v>2662</v>
      </c>
      <c r="W1791" s="238" t="s">
        <v>2656</v>
      </c>
      <c r="X1791" s="179"/>
      <c r="Y1791" s="415">
        <v>42438</v>
      </c>
      <c r="Z1791" s="416">
        <f t="shared" si="519"/>
        <v>42803</v>
      </c>
      <c r="AA1791" s="379">
        <v>43535</v>
      </c>
      <c r="AB1791" s="246"/>
      <c r="AC1791" s="250">
        <v>350</v>
      </c>
      <c r="AD1791" s="251"/>
      <c r="AE1791" s="252"/>
      <c r="AF1791" s="246" t="s">
        <v>2663</v>
      </c>
      <c r="AG1791" s="246"/>
      <c r="AJ1791" s="255" t="str">
        <f t="shared" si="521"/>
        <v>HL1096</v>
      </c>
    </row>
    <row r="1792" spans="1:36" s="319" customFormat="1" ht="11.25" customHeight="1" thickBot="1" x14ac:dyDescent="0.25">
      <c r="A1792" s="1129">
        <v>1</v>
      </c>
      <c r="B1792" s="1113">
        <v>308194</v>
      </c>
      <c r="C1792" s="266" t="s">
        <v>50</v>
      </c>
      <c r="D1792" s="892" t="s">
        <v>2654</v>
      </c>
      <c r="E1792" s="256">
        <v>4</v>
      </c>
      <c r="F1792" s="240" t="s">
        <v>2130</v>
      </c>
      <c r="G1792" s="257"/>
      <c r="H1792" s="257"/>
      <c r="I1792" s="240"/>
      <c r="J1792" s="358"/>
      <c r="K1792" s="240"/>
      <c r="L1792" s="240" t="s">
        <v>2225</v>
      </c>
      <c r="M1792" s="258">
        <v>300</v>
      </c>
      <c r="N1792" s="239" t="s">
        <v>2138</v>
      </c>
      <c r="O1792" s="364" t="str">
        <f ca="1">IF(MIN(OFFSET(O1792,-$E1792,0,$E1792,1))=MAX(OFFSET(O1792,-$E1792,0,$E1792,1)),OFFSET(O1792,-$E1792,0,1,1),CONCATENATE(MIN(OFFSET(O1792,-$E1792,0,$E1792,1)),"/",MAX(OFFSET(O1792,-$E1792,0,$E1792,1))))</f>
        <v>134/135</v>
      </c>
      <c r="P1792" s="364" t="str">
        <f ca="1">IF(MIN(OFFSET(P1792,-$E1792,0,$E1792,1))=MAX(OFFSET(P1792,-$E1792,0,$E1792,1)),OFFSET(P1792,-$E1792,0,1,1),CONCATENATE(MIN(OFFSET(P1792,-$E1792,0,$E1792,1)),"/",MAX(OFFSET(P1792,-$E1792,0,$E1792,1))))</f>
        <v>189/194</v>
      </c>
      <c r="Q1792" s="364" t="str">
        <f ca="1">IF(MIN(OFFSET(Q1792,-$E1792,0,$E1792,1))=MAX(OFFSET(Q1792,-$E1792,0,$E1792,1)),OFFSET(Q1792,-$E1792,0,1,1),CONCATENATE(MIN(OFFSET(Q1792,-$E1792,0,$E1792,1)),"/",MAX(OFFSET(Q1792,-$E1792,0,$E1792,1))))</f>
        <v>591/626</v>
      </c>
      <c r="R1792" s="239"/>
      <c r="S1792" s="257"/>
      <c r="T1792" s="240" t="s">
        <v>811</v>
      </c>
      <c r="U1792" s="239" t="s">
        <v>44</v>
      </c>
      <c r="V1792" s="239" t="s">
        <v>2664</v>
      </c>
      <c r="W1792" s="239"/>
      <c r="X1792" s="237" t="s">
        <v>2654</v>
      </c>
      <c r="Y1792" s="415">
        <v>42438</v>
      </c>
      <c r="Z1792" s="416">
        <f t="shared" si="519"/>
        <v>42803</v>
      </c>
      <c r="AA1792" s="379">
        <v>43535</v>
      </c>
      <c r="AB1792" s="257"/>
      <c r="AC1792" s="260">
        <v>350</v>
      </c>
      <c r="AD1792" s="261"/>
      <c r="AE1792" s="262"/>
      <c r="AF1792" s="257"/>
      <c r="AG1792" s="257"/>
      <c r="AJ1792" s="255" t="str">
        <f t="shared" si="521"/>
        <v>HL1093-1096</v>
      </c>
    </row>
    <row r="1793" spans="1:36" ht="11.25" customHeight="1" thickBot="1" x14ac:dyDescent="0.25">
      <c r="A1793" s="1129"/>
      <c r="B1793" s="1112"/>
      <c r="C1793" s="238"/>
      <c r="D1793" s="916"/>
      <c r="E1793" s="245"/>
      <c r="F1793" s="241"/>
      <c r="G1793" s="246"/>
      <c r="H1793" s="246"/>
      <c r="I1793" s="241"/>
      <c r="J1793" s="331"/>
      <c r="K1793" s="241"/>
      <c r="L1793" s="241"/>
      <c r="M1793" s="245"/>
      <c r="N1793" s="238"/>
      <c r="O1793" s="65"/>
      <c r="P1793" s="65"/>
      <c r="Q1793" s="65"/>
      <c r="R1793" s="238"/>
      <c r="S1793" s="246"/>
      <c r="T1793" s="241"/>
      <c r="U1793" s="238"/>
      <c r="V1793" s="238"/>
      <c r="W1793" s="238"/>
      <c r="X1793" s="380"/>
      <c r="Y1793" s="415"/>
      <c r="Z1793" s="416" t="s">
        <v>38</v>
      </c>
      <c r="AA1793" s="379" t="s">
        <v>38</v>
      </c>
      <c r="AB1793" s="246"/>
      <c r="AC1793" s="250"/>
      <c r="AD1793" s="251"/>
      <c r="AE1793" s="252"/>
      <c r="AF1793" s="246"/>
      <c r="AG1793" s="246"/>
      <c r="AJ1793" s="255" t="str">
        <f t="shared" si="521"/>
        <v/>
      </c>
    </row>
    <row r="1794" spans="1:36" s="319" customFormat="1" ht="11.25" customHeight="1" thickBot="1" x14ac:dyDescent="0.25">
      <c r="A1794" s="1129">
        <v>1</v>
      </c>
      <c r="B1794" s="1113">
        <v>308197</v>
      </c>
      <c r="C1794" s="320"/>
      <c r="D1794" s="916" t="s">
        <v>2665</v>
      </c>
      <c r="E1794" s="245">
        <v>1</v>
      </c>
      <c r="F1794" s="241" t="s">
        <v>2130</v>
      </c>
      <c r="G1794" s="246"/>
      <c r="H1794" s="246"/>
      <c r="I1794" s="241"/>
      <c r="J1794" s="360"/>
      <c r="K1794" s="241"/>
      <c r="L1794" s="241" t="s">
        <v>2270</v>
      </c>
      <c r="M1794" s="245">
        <v>300</v>
      </c>
      <c r="N1794" s="238" t="s">
        <v>2138</v>
      </c>
      <c r="O1794" s="65">
        <v>133</v>
      </c>
      <c r="P1794" s="65">
        <v>182</v>
      </c>
      <c r="Q1794" s="65">
        <v>587</v>
      </c>
      <c r="R1794" s="238" t="s">
        <v>2139</v>
      </c>
      <c r="S1794" s="246"/>
      <c r="T1794" s="241" t="s">
        <v>811</v>
      </c>
      <c r="U1794" s="238" t="s">
        <v>44</v>
      </c>
      <c r="V1794" s="238" t="s">
        <v>2666</v>
      </c>
      <c r="W1794" s="238"/>
      <c r="X1794" s="320"/>
      <c r="Y1794" s="415">
        <v>42438</v>
      </c>
      <c r="Z1794" s="416">
        <f>Y1794+365</f>
        <v>42803</v>
      </c>
      <c r="AA1794" s="379">
        <v>43004</v>
      </c>
      <c r="AB1794" s="246"/>
      <c r="AC1794" s="250">
        <v>350</v>
      </c>
      <c r="AD1794" s="251"/>
      <c r="AE1794" s="252">
        <v>2795</v>
      </c>
      <c r="AF1794" s="246" t="s">
        <v>2667</v>
      </c>
      <c r="AG1794" s="246"/>
      <c r="AJ1794" s="255" t="str">
        <f t="shared" si="521"/>
        <v>HL380</v>
      </c>
    </row>
    <row r="1795" spans="1:36" s="319" customFormat="1" ht="11.25" customHeight="1" thickBot="1" x14ac:dyDescent="0.25">
      <c r="A1795" s="1129">
        <v>1</v>
      </c>
      <c r="B1795" s="1113">
        <v>308197</v>
      </c>
      <c r="C1795" s="320"/>
      <c r="D1795" s="916" t="s">
        <v>2665</v>
      </c>
      <c r="E1795" s="245">
        <v>1</v>
      </c>
      <c r="F1795" s="241" t="s">
        <v>2130</v>
      </c>
      <c r="G1795" s="246"/>
      <c r="H1795" s="246"/>
      <c r="I1795" s="241"/>
      <c r="J1795" s="360"/>
      <c r="K1795" s="241"/>
      <c r="L1795" s="241" t="s">
        <v>2270</v>
      </c>
      <c r="M1795" s="245">
        <v>300</v>
      </c>
      <c r="N1795" s="238" t="s">
        <v>2138</v>
      </c>
      <c r="O1795" s="65">
        <v>134</v>
      </c>
      <c r="P1795" s="65">
        <v>196</v>
      </c>
      <c r="Q1795" s="65">
        <v>592</v>
      </c>
      <c r="R1795" s="238" t="s">
        <v>2139</v>
      </c>
      <c r="S1795" s="246"/>
      <c r="T1795" s="241" t="s">
        <v>811</v>
      </c>
      <c r="U1795" s="238" t="s">
        <v>44</v>
      </c>
      <c r="V1795" s="238" t="s">
        <v>2668</v>
      </c>
      <c r="W1795" s="238"/>
      <c r="X1795" s="320"/>
      <c r="Y1795" s="415">
        <v>42438</v>
      </c>
      <c r="Z1795" s="416">
        <f>Y1795+365</f>
        <v>42803</v>
      </c>
      <c r="AA1795" s="379">
        <v>43004</v>
      </c>
      <c r="AB1795" s="246"/>
      <c r="AC1795" s="250">
        <v>350</v>
      </c>
      <c r="AD1795" s="251"/>
      <c r="AE1795" s="252">
        <v>2795</v>
      </c>
      <c r="AF1795" s="246" t="s">
        <v>2669</v>
      </c>
      <c r="AG1795" s="246"/>
      <c r="AJ1795" s="255" t="str">
        <f t="shared" si="521"/>
        <v>HL381</v>
      </c>
    </row>
    <row r="1796" spans="1:36" ht="13.5" customHeight="1" thickBot="1" x14ac:dyDescent="0.25">
      <c r="A1796" s="1129">
        <v>1</v>
      </c>
      <c r="B1796" s="1113">
        <v>308197</v>
      </c>
      <c r="C1796" s="266" t="s">
        <v>50</v>
      </c>
      <c r="D1796" s="892" t="s">
        <v>2665</v>
      </c>
      <c r="E1796" s="256">
        <v>2</v>
      </c>
      <c r="F1796" s="240" t="s">
        <v>2130</v>
      </c>
      <c r="G1796" s="257"/>
      <c r="H1796" s="257"/>
      <c r="I1796" s="240"/>
      <c r="J1796" s="358"/>
      <c r="K1796" s="240"/>
      <c r="L1796" s="240" t="s">
        <v>2270</v>
      </c>
      <c r="M1796" s="258">
        <v>300</v>
      </c>
      <c r="N1796" s="239" t="s">
        <v>2138</v>
      </c>
      <c r="O1796" s="364" t="str">
        <f ca="1">IF(MIN(OFFSET(O1796,-$E1796,0,$E1796,1))=MAX(OFFSET(O1796,-$E1796,0,$E1796,1)),OFFSET(O1796,-$E1796,0,1,1),CONCATENATE(MIN(OFFSET(O1796,-$E1796,0,$E1796,1)),"/",MAX(OFFSET(O1796,-$E1796,0,$E1796,1))))</f>
        <v>133/134</v>
      </c>
      <c r="P1796" s="364" t="str">
        <f ca="1">IF(MIN(OFFSET(P1796,-$E1796,0,$E1796,1))=MAX(OFFSET(P1796,-$E1796,0,$E1796,1)),OFFSET(P1796,-$E1796,0,1,1),CONCATENATE(MIN(OFFSET(P1796,-$E1796,0,$E1796,1)),"/",MAX(OFFSET(P1796,-$E1796,0,$E1796,1))))</f>
        <v>182/196</v>
      </c>
      <c r="Q1796" s="364" t="str">
        <f ca="1">IF(MIN(OFFSET(Q1796,-$E1796,0,$E1796,1))=MAX(OFFSET(Q1796,-$E1796,0,$E1796,1)),OFFSET(Q1796,-$E1796,0,1,1),CONCATENATE(MIN(OFFSET(Q1796,-$E1796,0,$E1796,1)),"/",MAX(OFFSET(Q1796,-$E1796,0,$E1796,1))))</f>
        <v>587/592</v>
      </c>
      <c r="R1796" s="239"/>
      <c r="S1796" s="257"/>
      <c r="T1796" s="240" t="s">
        <v>811</v>
      </c>
      <c r="U1796" s="239" t="s">
        <v>44</v>
      </c>
      <c r="V1796" s="239" t="s">
        <v>2670</v>
      </c>
      <c r="W1796" s="239"/>
      <c r="X1796" s="237">
        <v>1174</v>
      </c>
      <c r="Y1796" s="415">
        <v>42438</v>
      </c>
      <c r="Z1796" s="416">
        <f>Y1796+365</f>
        <v>42803</v>
      </c>
      <c r="AA1796" s="379">
        <v>43004</v>
      </c>
      <c r="AB1796" s="257"/>
      <c r="AC1796" s="260">
        <v>350</v>
      </c>
      <c r="AD1796" s="261"/>
      <c r="AE1796" s="262"/>
      <c r="AF1796" s="257"/>
      <c r="AG1796" s="257"/>
      <c r="AJ1796" s="255" t="str">
        <f t="shared" si="521"/>
        <v>HL380-381</v>
      </c>
    </row>
    <row r="1797" spans="1:36" ht="13.5" customHeight="1" thickBot="1" x14ac:dyDescent="0.25">
      <c r="A1797" s="1129"/>
      <c r="B1797" s="995"/>
      <c r="C1797" s="320"/>
      <c r="D1797" s="905"/>
      <c r="E1797" s="324"/>
      <c r="F1797" s="241"/>
      <c r="G1797" s="246"/>
      <c r="H1797" s="246"/>
      <c r="I1797" s="241"/>
      <c r="J1797" s="360"/>
      <c r="K1797" s="241"/>
      <c r="L1797" s="241"/>
      <c r="M1797" s="245"/>
      <c r="N1797" s="238"/>
      <c r="O1797" s="65"/>
      <c r="P1797" s="65"/>
      <c r="Q1797" s="65"/>
      <c r="R1797" s="238"/>
      <c r="S1797" s="246"/>
      <c r="T1797" s="241"/>
      <c r="U1797" s="238"/>
      <c r="V1797" s="238"/>
      <c r="W1797" s="238"/>
      <c r="X1797" s="272"/>
      <c r="Y1797" s="415"/>
      <c r="Z1797" s="416" t="s">
        <v>38</v>
      </c>
      <c r="AA1797" s="379" t="s">
        <v>38</v>
      </c>
      <c r="AB1797" s="246"/>
      <c r="AC1797" s="250"/>
      <c r="AD1797" s="251"/>
      <c r="AE1797" s="252"/>
      <c r="AF1797" s="246"/>
      <c r="AG1797" s="246"/>
      <c r="AJ1797" s="255" t="str">
        <f t="shared" si="521"/>
        <v/>
      </c>
    </row>
    <row r="1798" spans="1:36" ht="11.25" customHeight="1" thickBot="1" x14ac:dyDescent="0.25">
      <c r="A1798" s="1115">
        <v>1</v>
      </c>
      <c r="B1798" s="995"/>
      <c r="C1798" s="238"/>
      <c r="D1798" s="904" t="s">
        <v>2671</v>
      </c>
      <c r="E1798" s="245">
        <v>1</v>
      </c>
      <c r="F1798" s="241" t="s">
        <v>2130</v>
      </c>
      <c r="G1798" s="246"/>
      <c r="H1798" s="246"/>
      <c r="I1798" s="241"/>
      <c r="J1798" s="331"/>
      <c r="K1798" s="241"/>
      <c r="L1798" s="241" t="s">
        <v>2270</v>
      </c>
      <c r="M1798" s="245">
        <v>300</v>
      </c>
      <c r="N1798" s="238" t="s">
        <v>2138</v>
      </c>
      <c r="O1798" s="65">
        <v>133</v>
      </c>
      <c r="P1798" s="65">
        <v>188</v>
      </c>
      <c r="Q1798" s="65">
        <v>602</v>
      </c>
      <c r="R1798" s="238" t="s">
        <v>2143</v>
      </c>
      <c r="S1798" s="246"/>
      <c r="T1798" s="241" t="s">
        <v>61</v>
      </c>
      <c r="U1798" s="238" t="s">
        <v>44</v>
      </c>
      <c r="V1798" s="238" t="s">
        <v>2672</v>
      </c>
      <c r="W1798" s="238" t="s">
        <v>123</v>
      </c>
      <c r="X1798" s="253"/>
      <c r="Y1798" s="415">
        <v>43888</v>
      </c>
      <c r="Z1798" s="417">
        <f>Y1798+366</f>
        <v>44254</v>
      </c>
      <c r="AA1798" s="379">
        <v>45441</v>
      </c>
      <c r="AB1798" s="246"/>
      <c r="AC1798" s="250">
        <v>368</v>
      </c>
      <c r="AD1798" s="251"/>
      <c r="AE1798" s="252"/>
      <c r="AF1798" s="246" t="s">
        <v>2673</v>
      </c>
      <c r="AG1798" s="246"/>
      <c r="AJ1798" s="255" t="str">
        <f t="shared" si="521"/>
        <v>HL1772</v>
      </c>
    </row>
    <row r="1799" spans="1:36" ht="11.25" customHeight="1" thickBot="1" x14ac:dyDescent="0.25">
      <c r="A1799" s="1115">
        <v>1</v>
      </c>
      <c r="B1799" s="995"/>
      <c r="C1799" s="238"/>
      <c r="D1799" s="904" t="s">
        <v>2671</v>
      </c>
      <c r="E1799" s="245">
        <v>1</v>
      </c>
      <c r="F1799" s="241" t="s">
        <v>2130</v>
      </c>
      <c r="G1799" s="246"/>
      <c r="H1799" s="246"/>
      <c r="I1799" s="241"/>
      <c r="J1799" s="331"/>
      <c r="K1799" s="241"/>
      <c r="L1799" s="241" t="s">
        <v>2270</v>
      </c>
      <c r="M1799" s="245">
        <v>300</v>
      </c>
      <c r="N1799" s="238" t="s">
        <v>2138</v>
      </c>
      <c r="O1799" s="65">
        <v>134</v>
      </c>
      <c r="P1799" s="65">
        <v>190</v>
      </c>
      <c r="Q1799" s="65">
        <v>601</v>
      </c>
      <c r="R1799" s="238" t="s">
        <v>2143</v>
      </c>
      <c r="S1799" s="246"/>
      <c r="T1799" s="241" t="s">
        <v>61</v>
      </c>
      <c r="U1799" s="238" t="s">
        <v>44</v>
      </c>
      <c r="V1799" s="238" t="s">
        <v>2674</v>
      </c>
      <c r="W1799" s="238" t="s">
        <v>123</v>
      </c>
      <c r="X1799" s="238" t="s">
        <v>1078</v>
      </c>
      <c r="Y1799" s="415">
        <v>43888</v>
      </c>
      <c r="Z1799" s="417">
        <f t="shared" ref="Z1799:Z1804" si="522">Y1799+366</f>
        <v>44254</v>
      </c>
      <c r="AA1799" s="379">
        <v>45441</v>
      </c>
      <c r="AB1799" s="246"/>
      <c r="AC1799" s="250">
        <v>368</v>
      </c>
      <c r="AD1799" s="251"/>
      <c r="AE1799" s="252"/>
      <c r="AF1799" s="246" t="s">
        <v>2675</v>
      </c>
      <c r="AG1799" s="246"/>
      <c r="AJ1799" s="255" t="str">
        <f t="shared" si="521"/>
        <v>HL1773</v>
      </c>
    </row>
    <row r="1800" spans="1:36" ht="11.25" customHeight="1" thickBot="1" x14ac:dyDescent="0.25">
      <c r="A1800" s="1115">
        <v>1</v>
      </c>
      <c r="B1800" s="995"/>
      <c r="C1800" s="238"/>
      <c r="D1800" s="904" t="s">
        <v>2671</v>
      </c>
      <c r="E1800" s="245">
        <v>1</v>
      </c>
      <c r="F1800" s="241" t="s">
        <v>2130</v>
      </c>
      <c r="G1800" s="246"/>
      <c r="H1800" s="246"/>
      <c r="I1800" s="241"/>
      <c r="J1800" s="331"/>
      <c r="K1800" s="241"/>
      <c r="L1800" s="241" t="s">
        <v>2270</v>
      </c>
      <c r="M1800" s="245">
        <v>300</v>
      </c>
      <c r="N1800" s="238" t="s">
        <v>2138</v>
      </c>
      <c r="O1800" s="65">
        <v>134</v>
      </c>
      <c r="P1800" s="65">
        <v>190</v>
      </c>
      <c r="Q1800" s="65">
        <v>605</v>
      </c>
      <c r="R1800" s="238" t="s">
        <v>2143</v>
      </c>
      <c r="S1800" s="246"/>
      <c r="T1800" s="241" t="s">
        <v>61</v>
      </c>
      <c r="U1800" s="238" t="s">
        <v>44</v>
      </c>
      <c r="V1800" s="238" t="s">
        <v>1527</v>
      </c>
      <c r="W1800" s="238" t="s">
        <v>123</v>
      </c>
      <c r="X1800" s="253"/>
      <c r="Y1800" s="415">
        <v>43944</v>
      </c>
      <c r="Z1800" s="417">
        <f t="shared" si="522"/>
        <v>44310</v>
      </c>
      <c r="AA1800" s="379">
        <v>45441</v>
      </c>
      <c r="AB1800" s="246"/>
      <c r="AC1800" s="250">
        <v>368</v>
      </c>
      <c r="AD1800" s="251"/>
      <c r="AE1800" s="252"/>
      <c r="AF1800" s="246" t="s">
        <v>2676</v>
      </c>
      <c r="AG1800" s="246"/>
      <c r="AJ1800" s="255" t="str">
        <f t="shared" si="521"/>
        <v>HL1774</v>
      </c>
    </row>
    <row r="1801" spans="1:36" ht="11.25" customHeight="1" thickBot="1" x14ac:dyDescent="0.25">
      <c r="A1801" s="1115">
        <v>1</v>
      </c>
      <c r="B1801" s="995"/>
      <c r="C1801" s="238"/>
      <c r="D1801" s="904" t="s">
        <v>2671</v>
      </c>
      <c r="E1801" s="245">
        <v>1</v>
      </c>
      <c r="F1801" s="241" t="s">
        <v>2130</v>
      </c>
      <c r="G1801" s="246"/>
      <c r="H1801" s="246"/>
      <c r="I1801" s="241"/>
      <c r="J1801" s="331"/>
      <c r="K1801" s="241"/>
      <c r="L1801" s="241" t="s">
        <v>2270</v>
      </c>
      <c r="M1801" s="245">
        <v>300</v>
      </c>
      <c r="N1801" s="238" t="s">
        <v>2138</v>
      </c>
      <c r="O1801" s="65">
        <v>133</v>
      </c>
      <c r="P1801" s="65">
        <v>192</v>
      </c>
      <c r="Q1801" s="65">
        <v>602</v>
      </c>
      <c r="R1801" s="238" t="s">
        <v>2143</v>
      </c>
      <c r="S1801" s="246"/>
      <c r="T1801" s="241" t="s">
        <v>61</v>
      </c>
      <c r="U1801" s="238" t="s">
        <v>44</v>
      </c>
      <c r="V1801" s="238" t="s">
        <v>2677</v>
      </c>
      <c r="W1801" s="238" t="s">
        <v>123</v>
      </c>
      <c r="X1801" s="238" t="s">
        <v>1078</v>
      </c>
      <c r="Y1801" s="415">
        <v>43944</v>
      </c>
      <c r="Z1801" s="417">
        <f t="shared" si="522"/>
        <v>44310</v>
      </c>
      <c r="AA1801" s="379">
        <v>45441</v>
      </c>
      <c r="AB1801" s="246"/>
      <c r="AC1801" s="250">
        <v>368</v>
      </c>
      <c r="AD1801" s="251"/>
      <c r="AE1801" s="252"/>
      <c r="AF1801" s="246" t="s">
        <v>2678</v>
      </c>
      <c r="AG1801" s="246"/>
      <c r="AJ1801" s="255" t="str">
        <f t="shared" si="521"/>
        <v>HL1775</v>
      </c>
    </row>
    <row r="1802" spans="1:36" ht="11.25" customHeight="1" thickBot="1" x14ac:dyDescent="0.25">
      <c r="A1802" s="1115">
        <v>1</v>
      </c>
      <c r="B1802" s="995"/>
      <c r="C1802" s="238"/>
      <c r="D1802" s="904" t="s">
        <v>2671</v>
      </c>
      <c r="E1802" s="245">
        <v>1</v>
      </c>
      <c r="F1802" s="241" t="s">
        <v>2130</v>
      </c>
      <c r="G1802" s="246"/>
      <c r="H1802" s="246"/>
      <c r="I1802" s="241"/>
      <c r="J1802" s="331"/>
      <c r="K1802" s="241"/>
      <c r="L1802" s="241" t="s">
        <v>2270</v>
      </c>
      <c r="M1802" s="245">
        <v>300</v>
      </c>
      <c r="N1802" s="238" t="s">
        <v>2138</v>
      </c>
      <c r="O1802" s="65">
        <v>134</v>
      </c>
      <c r="P1802" s="65">
        <v>182</v>
      </c>
      <c r="Q1802" s="65">
        <v>600</v>
      </c>
      <c r="R1802" s="238" t="s">
        <v>2143</v>
      </c>
      <c r="S1802" s="246"/>
      <c r="T1802" s="241" t="s">
        <v>61</v>
      </c>
      <c r="U1802" s="238" t="s">
        <v>44</v>
      </c>
      <c r="V1802" s="238" t="s">
        <v>537</v>
      </c>
      <c r="W1802" s="238" t="s">
        <v>123</v>
      </c>
      <c r="X1802" s="253"/>
      <c r="Y1802" s="415">
        <v>43944</v>
      </c>
      <c r="Z1802" s="417">
        <f t="shared" si="522"/>
        <v>44310</v>
      </c>
      <c r="AA1802" s="379">
        <v>45441</v>
      </c>
      <c r="AB1802" s="246"/>
      <c r="AC1802" s="250">
        <v>368</v>
      </c>
      <c r="AD1802" s="251"/>
      <c r="AE1802" s="252"/>
      <c r="AF1802" s="246" t="s">
        <v>2679</v>
      </c>
      <c r="AG1802" s="246"/>
      <c r="AJ1802" s="255" t="str">
        <f t="shared" si="521"/>
        <v>HL1776</v>
      </c>
    </row>
    <row r="1803" spans="1:36" ht="11.25" customHeight="1" thickBot="1" x14ac:dyDescent="0.25">
      <c r="A1803" s="1115">
        <v>1</v>
      </c>
      <c r="B1803" s="995"/>
      <c r="C1803" s="238"/>
      <c r="D1803" s="904" t="s">
        <v>2671</v>
      </c>
      <c r="E1803" s="245">
        <v>1</v>
      </c>
      <c r="F1803" s="241" t="s">
        <v>2130</v>
      </c>
      <c r="G1803" s="246"/>
      <c r="H1803" s="246"/>
      <c r="I1803" s="241"/>
      <c r="J1803" s="331"/>
      <c r="K1803" s="241"/>
      <c r="L1803" s="241" t="s">
        <v>2270</v>
      </c>
      <c r="M1803" s="245">
        <v>300</v>
      </c>
      <c r="N1803" s="238" t="s">
        <v>2138</v>
      </c>
      <c r="O1803" s="65">
        <v>134</v>
      </c>
      <c r="P1803" s="65">
        <v>197</v>
      </c>
      <c r="Q1803" s="65">
        <v>602</v>
      </c>
      <c r="R1803" s="238" t="s">
        <v>2143</v>
      </c>
      <c r="S1803" s="246"/>
      <c r="T1803" s="241" t="s">
        <v>61</v>
      </c>
      <c r="U1803" s="238" t="s">
        <v>44</v>
      </c>
      <c r="V1803" s="238" t="s">
        <v>542</v>
      </c>
      <c r="W1803" s="238" t="s">
        <v>123</v>
      </c>
      <c r="X1803" s="238" t="s">
        <v>1078</v>
      </c>
      <c r="Y1803" s="415">
        <v>43944</v>
      </c>
      <c r="Z1803" s="417">
        <f t="shared" si="522"/>
        <v>44310</v>
      </c>
      <c r="AA1803" s="379">
        <v>45441</v>
      </c>
      <c r="AB1803" s="246"/>
      <c r="AC1803" s="250">
        <v>368</v>
      </c>
      <c r="AD1803" s="251"/>
      <c r="AE1803" s="252"/>
      <c r="AF1803" s="246" t="s">
        <v>2680</v>
      </c>
      <c r="AG1803" s="246"/>
      <c r="AJ1803" s="255" t="str">
        <f t="shared" si="521"/>
        <v>HL1777</v>
      </c>
    </row>
    <row r="1804" spans="1:36" ht="11.25" customHeight="1" thickBot="1" x14ac:dyDescent="0.25">
      <c r="A1804" s="1115">
        <v>1</v>
      </c>
      <c r="B1804" s="995"/>
      <c r="C1804" s="239" t="s">
        <v>50</v>
      </c>
      <c r="D1804" s="892" t="s">
        <v>2671</v>
      </c>
      <c r="E1804" s="256">
        <v>6</v>
      </c>
      <c r="F1804" s="240" t="s">
        <v>2130</v>
      </c>
      <c r="G1804" s="257"/>
      <c r="H1804" s="257"/>
      <c r="I1804" s="240"/>
      <c r="J1804" s="368"/>
      <c r="K1804" s="240"/>
      <c r="L1804" s="240" t="s">
        <v>2270</v>
      </c>
      <c r="M1804" s="258">
        <v>300</v>
      </c>
      <c r="N1804" s="239" t="s">
        <v>2138</v>
      </c>
      <c r="O1804" s="364" t="str">
        <f ca="1">IF(MIN(OFFSET(O1804,-$E1804,0,$E1804,1))=MAX(OFFSET(O1804,-$E1804,0,$E1804,1)),OFFSET(O1804,-$E1804,0,1,1),CONCATENATE(MIN(OFFSET(O1804,-$E1804,0,$E1804,1)),"/",MAX(OFFSET(O1804,-$E1804,0,$E1804,1))))</f>
        <v>133/134</v>
      </c>
      <c r="P1804" s="364" t="str">
        <f ca="1">IF(MIN(OFFSET(P1804,-$E1804,0,$E1804,1))=MAX(OFFSET(P1804,-$E1804,0,$E1804,1)),OFFSET(P1804,-$E1804,0,1,1),CONCATENATE(MIN(OFFSET(P1804,-$E1804,0,$E1804,1)),"/",MAX(OFFSET(P1804,-$E1804,0,$E1804,1))))</f>
        <v>182/197</v>
      </c>
      <c r="Q1804" s="364" t="str">
        <f ca="1">IF(MIN(OFFSET(Q1804,-$E1804,0,$E1804,1))=MAX(OFFSET(Q1804,-$E1804,0,$E1804,1)),OFFSET(Q1804,-$E1804,0,1,1),CONCATENATE(MIN(OFFSET(Q1804,-$E1804,0,$E1804,1)),"/",MAX(OFFSET(Q1804,-$E1804,0,$E1804,1))))</f>
        <v>600/605</v>
      </c>
      <c r="R1804" s="239"/>
      <c r="S1804" s="257"/>
      <c r="T1804" s="240" t="s">
        <v>61</v>
      </c>
      <c r="U1804" s="239" t="s">
        <v>44</v>
      </c>
      <c r="V1804" s="239" t="s">
        <v>2681</v>
      </c>
      <c r="W1804" s="239" t="s">
        <v>2682</v>
      </c>
      <c r="X1804" s="197" t="s">
        <v>2671</v>
      </c>
      <c r="Y1804" s="415">
        <v>43944</v>
      </c>
      <c r="Z1804" s="417">
        <f t="shared" si="522"/>
        <v>44310</v>
      </c>
      <c r="AA1804" s="379">
        <v>45441</v>
      </c>
      <c r="AB1804" s="257"/>
      <c r="AC1804" s="260">
        <v>368</v>
      </c>
      <c r="AD1804" s="261"/>
      <c r="AE1804" s="262"/>
      <c r="AF1804" s="257"/>
      <c r="AG1804" s="257"/>
      <c r="AJ1804" s="255" t="str">
        <f t="shared" si="521"/>
        <v>HL1772-1777</v>
      </c>
    </row>
    <row r="1805" spans="1:36" ht="11.25" customHeight="1" thickBot="1" x14ac:dyDescent="0.25">
      <c r="A1805" s="1129"/>
      <c r="B1805" s="995"/>
      <c r="C1805" s="320"/>
      <c r="D1805" s="905"/>
      <c r="E1805" s="324"/>
      <c r="F1805" s="241"/>
      <c r="G1805" s="246"/>
      <c r="H1805" s="246"/>
      <c r="I1805" s="241"/>
      <c r="J1805" s="360"/>
      <c r="K1805" s="241"/>
      <c r="L1805" s="241"/>
      <c r="M1805" s="245"/>
      <c r="N1805" s="238"/>
      <c r="O1805" s="65"/>
      <c r="P1805" s="65"/>
      <c r="Q1805" s="65"/>
      <c r="R1805" s="238"/>
      <c r="S1805" s="246"/>
      <c r="T1805" s="241"/>
      <c r="U1805" s="238"/>
      <c r="V1805" s="238"/>
      <c r="W1805" s="238"/>
      <c r="X1805" s="272"/>
      <c r="Y1805" s="415"/>
      <c r="Z1805" s="416" t="s">
        <v>38</v>
      </c>
      <c r="AA1805" s="379" t="s">
        <v>38</v>
      </c>
      <c r="AB1805" s="246"/>
      <c r="AC1805" s="250"/>
      <c r="AD1805" s="251"/>
      <c r="AE1805" s="252"/>
      <c r="AF1805" s="246"/>
      <c r="AG1805" s="246"/>
      <c r="AJ1805" s="255" t="str">
        <f t="shared" si="521"/>
        <v/>
      </c>
    </row>
    <row r="1806" spans="1:36" s="319" customFormat="1" ht="11.25" customHeight="1" thickBot="1" x14ac:dyDescent="0.25">
      <c r="A1806" s="1115">
        <v>1</v>
      </c>
      <c r="B1806" s="1044">
        <v>302709</v>
      </c>
      <c r="C1806" s="320"/>
      <c r="D1806" s="916" t="s">
        <v>2683</v>
      </c>
      <c r="E1806" s="245">
        <v>1</v>
      </c>
      <c r="F1806" s="241" t="s">
        <v>2130</v>
      </c>
      <c r="G1806" s="246"/>
      <c r="H1806" s="246"/>
      <c r="I1806" s="241"/>
      <c r="J1806" s="360"/>
      <c r="K1806" s="241"/>
      <c r="L1806" s="241" t="s">
        <v>2486</v>
      </c>
      <c r="M1806" s="245">
        <v>300</v>
      </c>
      <c r="N1806" s="238" t="s">
        <v>2085</v>
      </c>
      <c r="O1806" s="65">
        <v>150</v>
      </c>
      <c r="P1806" s="65">
        <v>210</v>
      </c>
      <c r="Q1806" s="65">
        <v>565</v>
      </c>
      <c r="R1806" s="238" t="s">
        <v>2139</v>
      </c>
      <c r="S1806" s="246"/>
      <c r="T1806" s="241" t="s">
        <v>61</v>
      </c>
      <c r="U1806" s="238" t="s">
        <v>44</v>
      </c>
      <c r="V1806" s="238" t="s">
        <v>2684</v>
      </c>
      <c r="W1806" s="238"/>
      <c r="X1806" s="321"/>
      <c r="Y1806" s="415">
        <v>44405</v>
      </c>
      <c r="Z1806" s="415">
        <v>44588</v>
      </c>
      <c r="AA1806" s="415">
        <v>46414</v>
      </c>
      <c r="AB1806" s="246"/>
      <c r="AC1806" s="250">
        <v>340</v>
      </c>
      <c r="AD1806" s="251"/>
      <c r="AE1806" s="252"/>
      <c r="AF1806" s="246" t="s">
        <v>2685</v>
      </c>
      <c r="AG1806" s="246"/>
      <c r="AJ1806" s="255" t="str">
        <f t="shared" si="521"/>
        <v>HL30</v>
      </c>
    </row>
    <row r="1807" spans="1:36" s="319" customFormat="1" ht="11.25" customHeight="1" thickBot="1" x14ac:dyDescent="0.25">
      <c r="A1807" s="1115">
        <v>1</v>
      </c>
      <c r="B1807" s="1044">
        <v>302709</v>
      </c>
      <c r="C1807" s="320"/>
      <c r="D1807" s="916" t="s">
        <v>2683</v>
      </c>
      <c r="E1807" s="245">
        <v>1</v>
      </c>
      <c r="F1807" s="241" t="s">
        <v>2130</v>
      </c>
      <c r="G1807" s="246"/>
      <c r="H1807" s="246"/>
      <c r="I1807" s="241"/>
      <c r="J1807" s="360"/>
      <c r="K1807" s="241"/>
      <c r="L1807" s="241" t="s">
        <v>2486</v>
      </c>
      <c r="M1807" s="245">
        <v>300</v>
      </c>
      <c r="N1807" s="238" t="s">
        <v>2085</v>
      </c>
      <c r="O1807" s="65">
        <v>150</v>
      </c>
      <c r="P1807" s="65">
        <v>210</v>
      </c>
      <c r="Q1807" s="65">
        <v>560</v>
      </c>
      <c r="R1807" s="238" t="s">
        <v>2139</v>
      </c>
      <c r="S1807" s="246"/>
      <c r="T1807" s="241" t="s">
        <v>61</v>
      </c>
      <c r="U1807" s="238" t="s">
        <v>44</v>
      </c>
      <c r="V1807" s="238" t="s">
        <v>2686</v>
      </c>
      <c r="W1807" s="238"/>
      <c r="X1807" s="320" t="s">
        <v>1078</v>
      </c>
      <c r="Y1807" s="415">
        <v>43971</v>
      </c>
      <c r="Z1807" s="416">
        <f t="shared" ref="Z1807:Z1808" si="523">Y1807+365</f>
        <v>44336</v>
      </c>
      <c r="AA1807" s="379">
        <v>44301</v>
      </c>
      <c r="AB1807" s="246"/>
      <c r="AC1807" s="250">
        <v>340</v>
      </c>
      <c r="AD1807" s="251"/>
      <c r="AE1807" s="252"/>
      <c r="AF1807" s="246" t="s">
        <v>2687</v>
      </c>
      <c r="AG1807" s="246"/>
      <c r="AJ1807" s="255" t="str">
        <f t="shared" si="521"/>
        <v>HL33</v>
      </c>
    </row>
    <row r="1808" spans="1:36" s="147" customFormat="1" ht="11.25" customHeight="1" thickBot="1" x14ac:dyDescent="0.25">
      <c r="A1808" s="1115">
        <v>1</v>
      </c>
      <c r="B1808" s="1044">
        <v>302709</v>
      </c>
      <c r="C1808" s="266" t="s">
        <v>50</v>
      </c>
      <c r="D1808" s="892" t="s">
        <v>2683</v>
      </c>
      <c r="E1808" s="256">
        <f>SUM(E1806:E1807)</f>
        <v>2</v>
      </c>
      <c r="F1808" s="240" t="s">
        <v>2130</v>
      </c>
      <c r="G1808" s="257"/>
      <c r="H1808" s="257"/>
      <c r="I1808" s="240"/>
      <c r="J1808" s="358"/>
      <c r="K1808" s="240"/>
      <c r="L1808" s="240" t="s">
        <v>2486</v>
      </c>
      <c r="M1808" s="258">
        <v>300</v>
      </c>
      <c r="N1808" s="239" t="s">
        <v>2085</v>
      </c>
      <c r="O1808" s="364">
        <f ca="1">IF(MIN(OFFSET(O1808,-$E1808,0,$E1808,1))=MAX(OFFSET(O1808,-$E1808,0,$E1808,1)),OFFSET(O1808,-$E1808,0,1,1),CONCATENATE(MIN(OFFSET(O1808,-$E1808,0,$E1808,1)),"/",MAX(OFFSET(O1808,-$E1808,0,$E1808,1))))</f>
        <v>150</v>
      </c>
      <c r="P1808" s="364">
        <f ca="1">IF(MIN(OFFSET(P1808,-$E1808,0,$E1808,1))=MAX(OFFSET(P1808,-$E1808,0,$E1808,1)),OFFSET(P1808,-$E1808,0,1,1),CONCATENATE(MIN(OFFSET(P1808,-$E1808,0,$E1808,1)),"/",MAX(OFFSET(P1808,-$E1808,0,$E1808,1))))</f>
        <v>210</v>
      </c>
      <c r="Q1808" s="364" t="str">
        <f ca="1">IF(MIN(OFFSET(Q1808,-$E1808,0,$E1808,1))=MAX(OFFSET(Q1808,-$E1808,0,$E1808,1)),OFFSET(Q1808,-$E1808,0,1,1),CONCATENATE(MIN(OFFSET(Q1808,-$E1808,0,$E1808,1)),"/",MAX(OFFSET(Q1808,-$E1808,0,$E1808,1))))</f>
        <v>560/565</v>
      </c>
      <c r="R1808" s="239"/>
      <c r="S1808" s="257"/>
      <c r="T1808" s="240" t="s">
        <v>61</v>
      </c>
      <c r="U1808" s="239" t="s">
        <v>44</v>
      </c>
      <c r="V1808" s="239" t="s">
        <v>2688</v>
      </c>
      <c r="W1808" s="239" t="s">
        <v>2689</v>
      </c>
      <c r="X1808" s="237">
        <v>1162</v>
      </c>
      <c r="Y1808" s="415">
        <v>43971</v>
      </c>
      <c r="Z1808" s="416">
        <f t="shared" si="523"/>
        <v>44336</v>
      </c>
      <c r="AA1808" s="379">
        <v>44301</v>
      </c>
      <c r="AB1808" s="257"/>
      <c r="AC1808" s="260">
        <v>340</v>
      </c>
      <c r="AD1808" s="261"/>
      <c r="AE1808" s="262"/>
      <c r="AF1808" s="257"/>
      <c r="AG1808" s="257"/>
      <c r="AJ1808" s="255" t="str">
        <f t="shared" si="521"/>
        <v>HL30+33</v>
      </c>
    </row>
    <row r="1809" spans="1:36" s="147" customFormat="1" ht="11.25" customHeight="1" thickBot="1" x14ac:dyDescent="0.25">
      <c r="A1809" s="1129"/>
      <c r="B1809" s="1004"/>
      <c r="D1809" s="905"/>
      <c r="E1809" s="324"/>
      <c r="F1809" s="241"/>
      <c r="G1809" s="246"/>
      <c r="H1809" s="246"/>
      <c r="I1809" s="241"/>
      <c r="J1809" s="360"/>
      <c r="K1809" s="241"/>
      <c r="L1809" s="241"/>
      <c r="M1809" s="245"/>
      <c r="N1809" s="238"/>
      <c r="O1809" s="381"/>
      <c r="P1809" s="381"/>
      <c r="Q1809" s="381"/>
      <c r="R1809" s="238"/>
      <c r="S1809" s="246"/>
      <c r="T1809" s="241"/>
      <c r="U1809" s="238"/>
      <c r="V1809" s="238"/>
      <c r="W1809" s="238"/>
      <c r="X1809" s="272"/>
      <c r="Y1809" s="415"/>
      <c r="Z1809" s="416" t="s">
        <v>38</v>
      </c>
      <c r="AA1809" s="379" t="s">
        <v>38</v>
      </c>
      <c r="AB1809" s="246"/>
      <c r="AC1809" s="250"/>
      <c r="AD1809" s="251"/>
      <c r="AE1809" s="252"/>
      <c r="AF1809" s="246"/>
      <c r="AG1809" s="246"/>
      <c r="AJ1809" s="255" t="str">
        <f t="shared" si="521"/>
        <v/>
      </c>
    </row>
    <row r="1810" spans="1:36" s="319" customFormat="1" ht="11.25" customHeight="1" thickBot="1" x14ac:dyDescent="0.25">
      <c r="A1810" s="1115">
        <v>1</v>
      </c>
      <c r="B1810" s="996"/>
      <c r="C1810" s="320"/>
      <c r="D1810" s="916" t="s">
        <v>2690</v>
      </c>
      <c r="E1810" s="326">
        <v>1</v>
      </c>
      <c r="F1810" s="265" t="s">
        <v>2130</v>
      </c>
      <c r="G1810" s="327"/>
      <c r="H1810" s="327"/>
      <c r="I1810" s="265"/>
      <c r="J1810" s="360"/>
      <c r="K1810" s="265"/>
      <c r="L1810" s="265" t="s">
        <v>2486</v>
      </c>
      <c r="M1810" s="326">
        <v>300</v>
      </c>
      <c r="N1810" s="320" t="s">
        <v>2085</v>
      </c>
      <c r="O1810" s="74">
        <v>150</v>
      </c>
      <c r="P1810" s="74">
        <v>205</v>
      </c>
      <c r="Q1810" s="74">
        <v>556</v>
      </c>
      <c r="R1810" s="320" t="s">
        <v>2139</v>
      </c>
      <c r="S1810" s="327"/>
      <c r="T1810" s="241" t="s">
        <v>61</v>
      </c>
      <c r="U1810" s="320" t="s">
        <v>44</v>
      </c>
      <c r="V1810" s="320" t="s">
        <v>2691</v>
      </c>
      <c r="W1810" s="320" t="s">
        <v>2692</v>
      </c>
      <c r="X1810" s="320"/>
      <c r="Y1810" s="415">
        <v>42353</v>
      </c>
      <c r="Z1810" s="417">
        <f>Y1810+366</f>
        <v>42719</v>
      </c>
      <c r="AA1810" s="379">
        <v>42914</v>
      </c>
      <c r="AB1810" s="327"/>
      <c r="AC1810" s="362">
        <v>340</v>
      </c>
      <c r="AD1810" s="329"/>
      <c r="AE1810" s="302"/>
      <c r="AF1810" s="327" t="s">
        <v>2693</v>
      </c>
      <c r="AG1810" s="327"/>
      <c r="AJ1810" s="255" t="str">
        <f t="shared" si="521"/>
        <v>HL31</v>
      </c>
    </row>
    <row r="1811" spans="1:36" s="319" customFormat="1" ht="11.25" customHeight="1" thickBot="1" x14ac:dyDescent="0.25">
      <c r="A1811" s="1115">
        <v>1</v>
      </c>
      <c r="B1811" s="996"/>
      <c r="C1811" s="320"/>
      <c r="D1811" s="916" t="s">
        <v>2690</v>
      </c>
      <c r="E1811" s="326">
        <v>1</v>
      </c>
      <c r="F1811" s="265" t="s">
        <v>2130</v>
      </c>
      <c r="G1811" s="327"/>
      <c r="H1811" s="327"/>
      <c r="I1811" s="265"/>
      <c r="J1811" s="360"/>
      <c r="K1811" s="265"/>
      <c r="L1811" s="265" t="s">
        <v>2486</v>
      </c>
      <c r="M1811" s="326">
        <v>300</v>
      </c>
      <c r="N1811" s="320" t="s">
        <v>2085</v>
      </c>
      <c r="O1811" s="74">
        <v>150</v>
      </c>
      <c r="P1811" s="74">
        <v>200</v>
      </c>
      <c r="Q1811" s="74">
        <v>560</v>
      </c>
      <c r="R1811" s="320" t="s">
        <v>2139</v>
      </c>
      <c r="S1811" s="327"/>
      <c r="T1811" s="241" t="s">
        <v>61</v>
      </c>
      <c r="U1811" s="320" t="s">
        <v>44</v>
      </c>
      <c r="V1811" s="320" t="s">
        <v>2694</v>
      </c>
      <c r="W1811" s="320" t="s">
        <v>2695</v>
      </c>
      <c r="X1811" s="320" t="s">
        <v>1078</v>
      </c>
      <c r="Y1811" s="415">
        <v>42353</v>
      </c>
      <c r="Z1811" s="417">
        <f>Y1811+366</f>
        <v>42719</v>
      </c>
      <c r="AA1811" s="379">
        <v>42914</v>
      </c>
      <c r="AB1811" s="327"/>
      <c r="AC1811" s="362">
        <v>340</v>
      </c>
      <c r="AD1811" s="329"/>
      <c r="AE1811" s="302"/>
      <c r="AF1811" s="327" t="s">
        <v>2696</v>
      </c>
      <c r="AG1811" s="327"/>
      <c r="AJ1811" s="255" t="str">
        <f t="shared" si="521"/>
        <v>HL32</v>
      </c>
    </row>
    <row r="1812" spans="1:36" s="147" customFormat="1" ht="11.25" customHeight="1" thickBot="1" x14ac:dyDescent="0.25">
      <c r="A1812" s="1115">
        <v>1</v>
      </c>
      <c r="B1812" s="1004"/>
      <c r="C1812" s="266" t="s">
        <v>50</v>
      </c>
      <c r="D1812" s="892" t="s">
        <v>2690</v>
      </c>
      <c r="E1812" s="256">
        <v>2</v>
      </c>
      <c r="F1812" s="240" t="s">
        <v>2130</v>
      </c>
      <c r="G1812" s="257"/>
      <c r="H1812" s="257"/>
      <c r="I1812" s="240"/>
      <c r="J1812" s="358"/>
      <c r="K1812" s="240"/>
      <c r="L1812" s="240" t="s">
        <v>2486</v>
      </c>
      <c r="M1812" s="258">
        <v>300</v>
      </c>
      <c r="N1812" s="239" t="s">
        <v>2085</v>
      </c>
      <c r="O1812" s="364">
        <f ca="1">IF(MIN(OFFSET(O1812,-$E1812,0,$E1812,1))=MAX(OFFSET(O1812,-$E1812,0,$E1812,1)),OFFSET(O1812,-$E1812,0,1,1),CONCATENATE(MIN(OFFSET(O1812,-$E1812,0,$E1812,1)),"/",MAX(OFFSET(O1812,-$E1812,0,$E1812,1))))</f>
        <v>150</v>
      </c>
      <c r="P1812" s="364" t="str">
        <f ca="1">IF(MIN(OFFSET(P1812,-$E1812,0,$E1812,1))=MAX(OFFSET(P1812,-$E1812,0,$E1812,1)),OFFSET(P1812,-$E1812,0,1,1),CONCATENATE(MIN(OFFSET(P1812,-$E1812,0,$E1812,1)),"/",MAX(OFFSET(P1812,-$E1812,0,$E1812,1))))</f>
        <v>200/205</v>
      </c>
      <c r="Q1812" s="364" t="str">
        <f ca="1">IF(MIN(OFFSET(Q1812,-$E1812,0,$E1812,1))=MAX(OFFSET(Q1812,-$E1812,0,$E1812,1)),OFFSET(Q1812,-$E1812,0,1,1),CONCATENATE(MIN(OFFSET(Q1812,-$E1812,0,$E1812,1)),"/",MAX(OFFSET(Q1812,-$E1812,0,$E1812,1))))</f>
        <v>556/560</v>
      </c>
      <c r="R1812" s="239"/>
      <c r="S1812" s="257"/>
      <c r="T1812" s="240" t="s">
        <v>61</v>
      </c>
      <c r="U1812" s="239" t="s">
        <v>44</v>
      </c>
      <c r="V1812" s="239" t="s">
        <v>2697</v>
      </c>
      <c r="W1812" s="239" t="s">
        <v>2698</v>
      </c>
      <c r="X1812" s="237">
        <v>1162</v>
      </c>
      <c r="Y1812" s="415">
        <v>42353</v>
      </c>
      <c r="Z1812" s="417">
        <f>Y1812+366</f>
        <v>42719</v>
      </c>
      <c r="AA1812" s="379">
        <v>42914</v>
      </c>
      <c r="AB1812" s="257"/>
      <c r="AC1812" s="260">
        <v>340</v>
      </c>
      <c r="AD1812" s="261"/>
      <c r="AE1812" s="262"/>
      <c r="AF1812" s="257"/>
      <c r="AG1812" s="257"/>
      <c r="AJ1812" s="255" t="str">
        <f t="shared" si="521"/>
        <v>HL31+32</v>
      </c>
    </row>
    <row r="1813" spans="1:36" s="147" customFormat="1" ht="11.25" customHeight="1" thickBot="1" x14ac:dyDescent="0.25">
      <c r="A1813" s="1129"/>
      <c r="B1813" s="1004"/>
      <c r="C1813" s="320"/>
      <c r="D1813" s="905"/>
      <c r="E1813" s="324"/>
      <c r="F1813" s="241"/>
      <c r="G1813" s="246"/>
      <c r="H1813" s="246"/>
      <c r="I1813" s="241"/>
      <c r="J1813" s="360"/>
      <c r="K1813" s="241"/>
      <c r="L1813" s="241"/>
      <c r="M1813" s="245"/>
      <c r="N1813" s="238"/>
      <c r="O1813" s="381"/>
      <c r="P1813" s="381"/>
      <c r="Q1813" s="381"/>
      <c r="R1813" s="238"/>
      <c r="S1813" s="246"/>
      <c r="T1813" s="241"/>
      <c r="U1813" s="238"/>
      <c r="V1813" s="238"/>
      <c r="W1813" s="238"/>
      <c r="X1813" s="272"/>
      <c r="Y1813" s="415"/>
      <c r="Z1813" s="416" t="s">
        <v>38</v>
      </c>
      <c r="AA1813" s="379" t="s">
        <v>38</v>
      </c>
      <c r="AB1813" s="246"/>
      <c r="AC1813" s="250"/>
      <c r="AD1813" s="251"/>
      <c r="AE1813" s="252"/>
      <c r="AF1813" s="246"/>
      <c r="AG1813" s="246"/>
      <c r="AJ1813" s="255" t="str">
        <f t="shared" si="521"/>
        <v/>
      </c>
    </row>
    <row r="1814" spans="1:36" s="319" customFormat="1" ht="11.25" customHeight="1" thickBot="1" x14ac:dyDescent="0.25">
      <c r="A1814" s="1115">
        <v>1</v>
      </c>
      <c r="B1814" s="1113">
        <v>307164</v>
      </c>
      <c r="C1814" s="320"/>
      <c r="D1814" s="916" t="s">
        <v>2699</v>
      </c>
      <c r="E1814" s="245">
        <v>1</v>
      </c>
      <c r="F1814" s="241" t="s">
        <v>2130</v>
      </c>
      <c r="G1814" s="246"/>
      <c r="H1814" s="246"/>
      <c r="I1814" s="241"/>
      <c r="J1814" s="360"/>
      <c r="K1814" s="241"/>
      <c r="L1814" s="241" t="s">
        <v>2486</v>
      </c>
      <c r="M1814" s="245">
        <v>300</v>
      </c>
      <c r="N1814" s="238" t="s">
        <v>2085</v>
      </c>
      <c r="O1814" s="65">
        <v>148</v>
      </c>
      <c r="P1814" s="65">
        <v>204</v>
      </c>
      <c r="Q1814" s="65">
        <v>650</v>
      </c>
      <c r="R1814" s="238" t="s">
        <v>2139</v>
      </c>
      <c r="S1814" s="246"/>
      <c r="T1814" s="241" t="s">
        <v>61</v>
      </c>
      <c r="U1814" s="238" t="s">
        <v>44</v>
      </c>
      <c r="V1814" s="238" t="s">
        <v>2700</v>
      </c>
      <c r="W1814" s="238" t="s">
        <v>123</v>
      </c>
      <c r="X1814" s="320"/>
      <c r="Y1814" s="415">
        <v>44405</v>
      </c>
      <c r="Z1814" s="416" t="s">
        <v>1610</v>
      </c>
      <c r="AA1814" s="416" t="s">
        <v>1611</v>
      </c>
      <c r="AB1814" s="246"/>
      <c r="AC1814" s="250">
        <v>340</v>
      </c>
      <c r="AD1814" s="251"/>
      <c r="AE1814" s="252"/>
      <c r="AF1814" s="246" t="s">
        <v>2701</v>
      </c>
      <c r="AG1814" s="246"/>
      <c r="AJ1814" s="255" t="str">
        <f t="shared" si="521"/>
        <v>HL855</v>
      </c>
    </row>
    <row r="1815" spans="1:36" s="319" customFormat="1" ht="11.25" customHeight="1" thickBot="1" x14ac:dyDescent="0.25">
      <c r="A1815" s="1115">
        <v>1</v>
      </c>
      <c r="B1815" s="1114">
        <v>307164</v>
      </c>
      <c r="C1815" s="320"/>
      <c r="D1815" s="916" t="s">
        <v>2699</v>
      </c>
      <c r="E1815" s="245">
        <v>1</v>
      </c>
      <c r="F1815" s="241" t="s">
        <v>2130</v>
      </c>
      <c r="G1815" s="246"/>
      <c r="H1815" s="246"/>
      <c r="I1815" s="241"/>
      <c r="J1815" s="360"/>
      <c r="K1815" s="241"/>
      <c r="L1815" s="241" t="s">
        <v>2486</v>
      </c>
      <c r="M1815" s="245">
        <v>300</v>
      </c>
      <c r="N1815" s="238" t="s">
        <v>2085</v>
      </c>
      <c r="O1815" s="65">
        <v>148</v>
      </c>
      <c r="P1815" s="65">
        <v>205</v>
      </c>
      <c r="Q1815" s="65">
        <v>615</v>
      </c>
      <c r="R1815" s="238" t="s">
        <v>2139</v>
      </c>
      <c r="S1815" s="246"/>
      <c r="T1815" s="241" t="s">
        <v>61</v>
      </c>
      <c r="U1815" s="238" t="s">
        <v>44</v>
      </c>
      <c r="V1815" s="238" t="s">
        <v>2702</v>
      </c>
      <c r="W1815" s="238" t="s">
        <v>123</v>
      </c>
      <c r="X1815" s="320"/>
      <c r="Y1815" s="415">
        <v>44405</v>
      </c>
      <c r="Z1815" s="416" t="s">
        <v>1610</v>
      </c>
      <c r="AA1815" s="416" t="s">
        <v>1611</v>
      </c>
      <c r="AB1815" s="246"/>
      <c r="AC1815" s="250">
        <v>340</v>
      </c>
      <c r="AD1815" s="251"/>
      <c r="AE1815" s="252"/>
      <c r="AF1815" s="246" t="s">
        <v>2703</v>
      </c>
      <c r="AG1815" s="246"/>
      <c r="AJ1815" s="255" t="str">
        <f t="shared" si="521"/>
        <v>HL856</v>
      </c>
    </row>
    <row r="1816" spans="1:36" s="319" customFormat="1" ht="11.25" customHeight="1" thickBot="1" x14ac:dyDescent="0.25">
      <c r="A1816" s="1115">
        <v>1</v>
      </c>
      <c r="B1816" s="1114">
        <v>307164</v>
      </c>
      <c r="C1816" s="320"/>
      <c r="D1816" s="916" t="s">
        <v>2699</v>
      </c>
      <c r="E1816" s="245">
        <v>1</v>
      </c>
      <c r="F1816" s="241" t="s">
        <v>2130</v>
      </c>
      <c r="G1816" s="246"/>
      <c r="H1816" s="246"/>
      <c r="I1816" s="241"/>
      <c r="J1816" s="360"/>
      <c r="K1816" s="241"/>
      <c r="L1816" s="241" t="s">
        <v>2486</v>
      </c>
      <c r="M1816" s="245">
        <v>300</v>
      </c>
      <c r="N1816" s="238" t="s">
        <v>2085</v>
      </c>
      <c r="O1816" s="65">
        <v>148</v>
      </c>
      <c r="P1816" s="65">
        <v>209</v>
      </c>
      <c r="Q1816" s="65">
        <v>648</v>
      </c>
      <c r="R1816" s="238" t="s">
        <v>2139</v>
      </c>
      <c r="S1816" s="246"/>
      <c r="T1816" s="241" t="s">
        <v>61</v>
      </c>
      <c r="U1816" s="238" t="s">
        <v>44</v>
      </c>
      <c r="V1816" s="238" t="s">
        <v>2704</v>
      </c>
      <c r="W1816" s="238" t="s">
        <v>123</v>
      </c>
      <c r="X1816" s="320"/>
      <c r="Y1816" s="415">
        <v>44405</v>
      </c>
      <c r="Z1816" s="416" t="s">
        <v>1610</v>
      </c>
      <c r="AA1816" s="416" t="s">
        <v>1611</v>
      </c>
      <c r="AB1816" s="246"/>
      <c r="AC1816" s="250">
        <v>340</v>
      </c>
      <c r="AD1816" s="251"/>
      <c r="AE1816" s="252"/>
      <c r="AF1816" s="246" t="s">
        <v>2705</v>
      </c>
      <c r="AG1816" s="246"/>
      <c r="AJ1816" s="255" t="str">
        <f t="shared" si="521"/>
        <v>HL857</v>
      </c>
    </row>
    <row r="1817" spans="1:36" s="319" customFormat="1" ht="11.25" customHeight="1" thickBot="1" x14ac:dyDescent="0.25">
      <c r="A1817" s="1115">
        <v>1</v>
      </c>
      <c r="B1817" s="1114">
        <v>307164</v>
      </c>
      <c r="C1817" s="320"/>
      <c r="D1817" s="916" t="s">
        <v>2699</v>
      </c>
      <c r="E1817" s="245">
        <v>1</v>
      </c>
      <c r="F1817" s="241" t="s">
        <v>2130</v>
      </c>
      <c r="G1817" s="246"/>
      <c r="H1817" s="246"/>
      <c r="I1817" s="241"/>
      <c r="J1817" s="360"/>
      <c r="K1817" s="241"/>
      <c r="L1817" s="241" t="s">
        <v>2486</v>
      </c>
      <c r="M1817" s="245">
        <v>300</v>
      </c>
      <c r="N1817" s="238" t="s">
        <v>2085</v>
      </c>
      <c r="O1817" s="65">
        <v>148</v>
      </c>
      <c r="P1817" s="65">
        <v>209</v>
      </c>
      <c r="Q1817" s="65">
        <v>612</v>
      </c>
      <c r="R1817" s="238" t="s">
        <v>2139</v>
      </c>
      <c r="S1817" s="246"/>
      <c r="T1817" s="241" t="s">
        <v>61</v>
      </c>
      <c r="U1817" s="238" t="s">
        <v>44</v>
      </c>
      <c r="V1817" s="238" t="s">
        <v>2706</v>
      </c>
      <c r="W1817" s="238" t="s">
        <v>123</v>
      </c>
      <c r="X1817" s="320"/>
      <c r="Y1817" s="415">
        <v>44405</v>
      </c>
      <c r="Z1817" s="416" t="s">
        <v>1610</v>
      </c>
      <c r="AA1817" s="416" t="s">
        <v>1611</v>
      </c>
      <c r="AB1817" s="246"/>
      <c r="AC1817" s="250">
        <v>340</v>
      </c>
      <c r="AD1817" s="251"/>
      <c r="AE1817" s="252"/>
      <c r="AF1817" s="246" t="s">
        <v>2707</v>
      </c>
      <c r="AG1817" s="246"/>
      <c r="AJ1817" s="255" t="str">
        <f t="shared" si="521"/>
        <v>HL858</v>
      </c>
    </row>
    <row r="1818" spans="1:36" s="147" customFormat="1" ht="11.25" customHeight="1" thickBot="1" x14ac:dyDescent="0.25">
      <c r="A1818" s="1115">
        <v>1</v>
      </c>
      <c r="B1818" s="1114">
        <v>307164</v>
      </c>
      <c r="C1818" s="266" t="s">
        <v>50</v>
      </c>
      <c r="D1818" s="892" t="s">
        <v>2699</v>
      </c>
      <c r="E1818" s="256">
        <f>SUM(E1814:E1817)</f>
        <v>4</v>
      </c>
      <c r="F1818" s="240" t="s">
        <v>2130</v>
      </c>
      <c r="G1818" s="257"/>
      <c r="H1818" s="257"/>
      <c r="I1818" s="240"/>
      <c r="J1818" s="358"/>
      <c r="K1818" s="240"/>
      <c r="L1818" s="240" t="s">
        <v>2486</v>
      </c>
      <c r="M1818" s="258">
        <v>300</v>
      </c>
      <c r="N1818" s="239" t="s">
        <v>2085</v>
      </c>
      <c r="O1818" s="364">
        <f ca="1">IF(MIN(OFFSET(O1818,-$E1818,0,$E1818,1))=MAX(OFFSET(O1818,-$E1818,0,$E1818,1)),OFFSET(O1818,-$E1818,0,1,1),CONCATENATE(MIN(OFFSET(O1818,-$E1818,0,$E1818,1)),"/",MAX(OFFSET(O1818,-$E1818,0,$E1818,1))))</f>
        <v>148</v>
      </c>
      <c r="P1818" s="364" t="str">
        <f ca="1">IF(MIN(OFFSET(P1818,-$E1818,0,$E1818,1))=MAX(OFFSET(P1818,-$E1818,0,$E1818,1)),OFFSET(P1818,-$E1818,0,1,1),CONCATENATE(MIN(OFFSET(P1818,-$E1818,0,$E1818,1)),"/",MAX(OFFSET(P1818,-$E1818,0,$E1818,1))))</f>
        <v>204/209</v>
      </c>
      <c r="Q1818" s="364" t="str">
        <f ca="1">IF(MIN(OFFSET(Q1818,-$E1818,0,$E1818,1))=MAX(OFFSET(Q1818,-$E1818,0,$E1818,1)),OFFSET(Q1818,-$E1818,0,1,1),CONCATENATE(MIN(OFFSET(Q1818,-$E1818,0,$E1818,1)),"/",MAX(OFFSET(Q1818,-$E1818,0,$E1818,1))))</f>
        <v>612/650</v>
      </c>
      <c r="R1818" s="239"/>
      <c r="S1818" s="257"/>
      <c r="T1818" s="240" t="s">
        <v>61</v>
      </c>
      <c r="U1818" s="239" t="s">
        <v>44</v>
      </c>
      <c r="V1818" s="239" t="s">
        <v>2708</v>
      </c>
      <c r="W1818" s="239" t="s">
        <v>123</v>
      </c>
      <c r="X1818" s="237">
        <v>1154</v>
      </c>
      <c r="Y1818" s="415">
        <v>44405</v>
      </c>
      <c r="Z1818" s="416" t="s">
        <v>1610</v>
      </c>
      <c r="AA1818" s="416" t="s">
        <v>1611</v>
      </c>
      <c r="AB1818" s="257"/>
      <c r="AC1818" s="260">
        <v>340</v>
      </c>
      <c r="AD1818" s="261"/>
      <c r="AE1818" s="262"/>
      <c r="AF1818" s="257"/>
      <c r="AG1818" s="257"/>
      <c r="AJ1818" s="255" t="str">
        <f t="shared" si="521"/>
        <v>HL855-858</v>
      </c>
    </row>
    <row r="1819" spans="1:36" ht="11.25" customHeight="1" thickBot="1" x14ac:dyDescent="0.25">
      <c r="A1819" s="1129"/>
      <c r="B1819" s="995"/>
      <c r="C1819" s="238"/>
      <c r="E1819" s="245"/>
      <c r="F1819" s="241"/>
      <c r="G1819" s="246"/>
      <c r="H1819" s="246"/>
      <c r="I1819" s="241"/>
      <c r="J1819" s="331"/>
      <c r="K1819" s="241"/>
      <c r="L1819" s="241"/>
      <c r="M1819" s="245"/>
      <c r="N1819" s="238"/>
      <c r="O1819" s="65"/>
      <c r="P1819" s="65"/>
      <c r="Q1819" s="65"/>
      <c r="R1819" s="238"/>
      <c r="S1819" s="246"/>
      <c r="T1819" s="241"/>
      <c r="U1819" s="238"/>
      <c r="V1819" s="238"/>
      <c r="W1819" s="238"/>
      <c r="X1819" s="315"/>
      <c r="Y1819" s="415"/>
      <c r="Z1819" s="416" t="s">
        <v>38</v>
      </c>
      <c r="AA1819" s="379" t="s">
        <v>38</v>
      </c>
      <c r="AB1819" s="246"/>
      <c r="AC1819" s="250"/>
      <c r="AD1819" s="251"/>
      <c r="AE1819" s="252"/>
      <c r="AF1819" s="246"/>
      <c r="AG1819" s="246"/>
      <c r="AJ1819" s="255" t="str">
        <f t="shared" si="521"/>
        <v/>
      </c>
    </row>
    <row r="1820" spans="1:36" ht="11.25" customHeight="1" thickBot="1" x14ac:dyDescent="0.25">
      <c r="A1820" s="1115">
        <v>1</v>
      </c>
      <c r="B1820" s="995"/>
      <c r="C1820" s="238"/>
      <c r="D1820" s="916" t="s">
        <v>2709</v>
      </c>
      <c r="E1820" s="245">
        <v>1</v>
      </c>
      <c r="F1820" s="241" t="s">
        <v>2130</v>
      </c>
      <c r="G1820" s="246"/>
      <c r="H1820" s="246"/>
      <c r="I1820" s="241"/>
      <c r="J1820" s="331"/>
      <c r="K1820" s="241"/>
      <c r="L1820" s="241" t="s">
        <v>2320</v>
      </c>
      <c r="M1820" s="245">
        <v>300</v>
      </c>
      <c r="N1820" s="238" t="s">
        <v>2138</v>
      </c>
      <c r="O1820" s="65">
        <v>131</v>
      </c>
      <c r="P1820" s="65">
        <v>185</v>
      </c>
      <c r="Q1820" s="65">
        <v>635</v>
      </c>
      <c r="R1820" s="238" t="s">
        <v>2139</v>
      </c>
      <c r="S1820" s="246"/>
      <c r="T1820" s="241" t="s">
        <v>61</v>
      </c>
      <c r="U1820" s="238" t="s">
        <v>44</v>
      </c>
      <c r="V1820" s="238" t="s">
        <v>2710</v>
      </c>
      <c r="W1820" s="238" t="s">
        <v>123</v>
      </c>
      <c r="X1820" s="238"/>
      <c r="Y1820" s="415">
        <v>43944</v>
      </c>
      <c r="Z1820" s="416">
        <f t="shared" ref="Z1820:Z1824" si="524">Y1820+366</f>
        <v>44310</v>
      </c>
      <c r="AA1820" s="379">
        <v>44887</v>
      </c>
      <c r="AB1820" s="246"/>
      <c r="AC1820" s="250">
        <v>350</v>
      </c>
      <c r="AD1820" s="251"/>
      <c r="AE1820" s="252"/>
      <c r="AF1820" s="246" t="s">
        <v>2711</v>
      </c>
      <c r="AG1820" s="246"/>
      <c r="AJ1820" s="255" t="str">
        <f t="shared" si="521"/>
        <v>HL320</v>
      </c>
    </row>
    <row r="1821" spans="1:36" ht="11.25" customHeight="1" thickBot="1" x14ac:dyDescent="0.25">
      <c r="A1821" s="1115">
        <v>1</v>
      </c>
      <c r="B1821" s="995"/>
      <c r="C1821" s="238"/>
      <c r="D1821" s="916" t="s">
        <v>2709</v>
      </c>
      <c r="E1821" s="245">
        <v>1</v>
      </c>
      <c r="F1821" s="241" t="s">
        <v>2130</v>
      </c>
      <c r="G1821" s="246"/>
      <c r="H1821" s="246"/>
      <c r="I1821" s="241"/>
      <c r="J1821" s="331"/>
      <c r="K1821" s="241"/>
      <c r="L1821" s="241" t="s">
        <v>2320</v>
      </c>
      <c r="M1821" s="245">
        <v>300</v>
      </c>
      <c r="N1821" s="238" t="s">
        <v>2138</v>
      </c>
      <c r="O1821" s="65">
        <v>133</v>
      </c>
      <c r="P1821" s="65">
        <v>190</v>
      </c>
      <c r="Q1821" s="65">
        <v>576</v>
      </c>
      <c r="R1821" s="238" t="s">
        <v>2139</v>
      </c>
      <c r="S1821" s="246"/>
      <c r="T1821" s="241" t="s">
        <v>61</v>
      </c>
      <c r="U1821" s="238" t="s">
        <v>44</v>
      </c>
      <c r="V1821" s="238" t="s">
        <v>2712</v>
      </c>
      <c r="W1821" s="238" t="s">
        <v>123</v>
      </c>
      <c r="X1821" s="238"/>
      <c r="Y1821" s="415">
        <v>43944</v>
      </c>
      <c r="Z1821" s="416">
        <f t="shared" si="524"/>
        <v>44310</v>
      </c>
      <c r="AA1821" s="379">
        <v>44887</v>
      </c>
      <c r="AB1821" s="246"/>
      <c r="AC1821" s="250">
        <v>350</v>
      </c>
      <c r="AD1821" s="251"/>
      <c r="AE1821" s="252"/>
      <c r="AF1821" s="246" t="s">
        <v>2713</v>
      </c>
      <c r="AG1821" s="246"/>
      <c r="AJ1821" s="255" t="str">
        <f t="shared" si="521"/>
        <v>HL321</v>
      </c>
    </row>
    <row r="1822" spans="1:36" ht="11.25" customHeight="1" thickBot="1" x14ac:dyDescent="0.25">
      <c r="A1822" s="1115">
        <v>1</v>
      </c>
      <c r="B1822" s="995"/>
      <c r="C1822" s="238"/>
      <c r="D1822" s="904" t="s">
        <v>2709</v>
      </c>
      <c r="E1822" s="245">
        <v>1</v>
      </c>
      <c r="F1822" s="241" t="s">
        <v>2130</v>
      </c>
      <c r="G1822" s="246"/>
      <c r="H1822" s="246"/>
      <c r="I1822" s="241"/>
      <c r="J1822" s="331"/>
      <c r="K1822" s="241"/>
      <c r="L1822" s="241" t="s">
        <v>2320</v>
      </c>
      <c r="M1822" s="245">
        <v>300</v>
      </c>
      <c r="N1822" s="238" t="s">
        <v>2138</v>
      </c>
      <c r="O1822" s="65">
        <v>132</v>
      </c>
      <c r="P1822" s="65">
        <v>190</v>
      </c>
      <c r="Q1822" s="65">
        <v>598</v>
      </c>
      <c r="R1822" s="238" t="s">
        <v>2139</v>
      </c>
      <c r="S1822" s="246"/>
      <c r="T1822" s="241" t="s">
        <v>61</v>
      </c>
      <c r="U1822" s="238" t="s">
        <v>44</v>
      </c>
      <c r="V1822" s="238" t="s">
        <v>2714</v>
      </c>
      <c r="W1822" s="238" t="s">
        <v>123</v>
      </c>
      <c r="X1822" s="238"/>
      <c r="Y1822" s="415">
        <v>43944</v>
      </c>
      <c r="Z1822" s="416">
        <f t="shared" si="524"/>
        <v>44310</v>
      </c>
      <c r="AA1822" s="379">
        <v>45495</v>
      </c>
      <c r="AB1822" s="246"/>
      <c r="AC1822" s="250">
        <v>350</v>
      </c>
      <c r="AD1822" s="251"/>
      <c r="AE1822" s="252"/>
      <c r="AF1822" s="246" t="s">
        <v>2715</v>
      </c>
      <c r="AG1822" s="246"/>
      <c r="AJ1822" s="255" t="str">
        <f t="shared" si="521"/>
        <v>HL322</v>
      </c>
    </row>
    <row r="1823" spans="1:36" ht="11.25" customHeight="1" thickBot="1" x14ac:dyDescent="0.25">
      <c r="A1823" s="1115">
        <v>1</v>
      </c>
      <c r="B1823" s="995"/>
      <c r="C1823" s="238"/>
      <c r="D1823" s="916" t="s">
        <v>2709</v>
      </c>
      <c r="E1823" s="245">
        <v>1</v>
      </c>
      <c r="F1823" s="241" t="s">
        <v>2130</v>
      </c>
      <c r="G1823" s="246"/>
      <c r="H1823" s="246"/>
      <c r="I1823" s="241"/>
      <c r="J1823" s="331"/>
      <c r="K1823" s="241"/>
      <c r="L1823" s="241" t="s">
        <v>2320</v>
      </c>
      <c r="M1823" s="245">
        <v>300</v>
      </c>
      <c r="N1823" s="238" t="s">
        <v>2138</v>
      </c>
      <c r="O1823" s="65">
        <v>132</v>
      </c>
      <c r="P1823" s="65">
        <v>196</v>
      </c>
      <c r="Q1823" s="65">
        <v>636</v>
      </c>
      <c r="R1823" s="238" t="s">
        <v>2139</v>
      </c>
      <c r="S1823" s="246"/>
      <c r="T1823" s="241" t="s">
        <v>61</v>
      </c>
      <c r="U1823" s="238" t="s">
        <v>44</v>
      </c>
      <c r="V1823" s="238" t="s">
        <v>2716</v>
      </c>
      <c r="W1823" s="238" t="s">
        <v>123</v>
      </c>
      <c r="X1823" s="238"/>
      <c r="Y1823" s="415">
        <v>43944</v>
      </c>
      <c r="Z1823" s="416">
        <f t="shared" si="524"/>
        <v>44310</v>
      </c>
      <c r="AA1823" s="379">
        <v>44887</v>
      </c>
      <c r="AB1823" s="246"/>
      <c r="AC1823" s="250">
        <v>350</v>
      </c>
      <c r="AD1823" s="251"/>
      <c r="AE1823" s="252"/>
      <c r="AF1823" s="246" t="s">
        <v>2717</v>
      </c>
      <c r="AG1823" s="246"/>
      <c r="AJ1823" s="255" t="str">
        <f t="shared" si="521"/>
        <v>HL323</v>
      </c>
    </row>
    <row r="1824" spans="1:36" ht="11.25" customHeight="1" thickBot="1" x14ac:dyDescent="0.25">
      <c r="A1824" s="1115">
        <v>1</v>
      </c>
      <c r="B1824" s="995"/>
      <c r="C1824" s="266" t="s">
        <v>50</v>
      </c>
      <c r="D1824" s="892" t="s">
        <v>2709</v>
      </c>
      <c r="E1824" s="256">
        <v>4</v>
      </c>
      <c r="F1824" s="240" t="s">
        <v>2130</v>
      </c>
      <c r="G1824" s="257"/>
      <c r="H1824" s="257"/>
      <c r="I1824" s="240"/>
      <c r="J1824" s="358"/>
      <c r="K1824" s="240"/>
      <c r="L1824" s="240" t="s">
        <v>2320</v>
      </c>
      <c r="M1824" s="258">
        <v>300</v>
      </c>
      <c r="N1824" s="239" t="s">
        <v>2138</v>
      </c>
      <c r="O1824" s="364" t="str">
        <f ca="1">IF(MIN(OFFSET(O1824,-$E1824,0,$E1824,1))=MAX(OFFSET(O1824,-$E1824,0,$E1824,1)),OFFSET(O1824,-$E1824,0,1,1),CONCATENATE(MIN(OFFSET(O1824,-$E1824,0,$E1824,1)),"/",MAX(OFFSET(O1824,-$E1824,0,$E1824,1))))</f>
        <v>131/133</v>
      </c>
      <c r="P1824" s="364" t="str">
        <f ca="1">IF(MIN(OFFSET(P1824,-$E1824,0,$E1824,1))=MAX(OFFSET(P1824,-$E1824,0,$E1824,1)),OFFSET(P1824,-$E1824,0,1,1),CONCATENATE(MIN(OFFSET(P1824,-$E1824,0,$E1824,1)),"/",MAX(OFFSET(P1824,-$E1824,0,$E1824,1))))</f>
        <v>185/196</v>
      </c>
      <c r="Q1824" s="364" t="str">
        <f ca="1">IF(MIN(OFFSET(Q1824,-$E1824,0,$E1824,1))=MAX(OFFSET(Q1824,-$E1824,0,$E1824,1)),OFFSET(Q1824,-$E1824,0,1,1),CONCATENATE(MIN(OFFSET(Q1824,-$E1824,0,$E1824,1)),"/",MAX(OFFSET(Q1824,-$E1824,0,$E1824,1))))</f>
        <v>576/636</v>
      </c>
      <c r="R1824" s="239"/>
      <c r="S1824" s="257"/>
      <c r="T1824" s="240" t="s">
        <v>61</v>
      </c>
      <c r="U1824" s="239" t="s">
        <v>44</v>
      </c>
      <c r="V1824" s="239" t="s">
        <v>2718</v>
      </c>
      <c r="W1824" s="239" t="s">
        <v>123</v>
      </c>
      <c r="X1824" s="237">
        <v>1124</v>
      </c>
      <c r="Y1824" s="415">
        <v>43944</v>
      </c>
      <c r="Z1824" s="416">
        <f t="shared" si="524"/>
        <v>44310</v>
      </c>
      <c r="AA1824" s="379">
        <v>44887</v>
      </c>
      <c r="AB1824" s="257"/>
      <c r="AC1824" s="260">
        <v>350</v>
      </c>
      <c r="AD1824" s="261"/>
      <c r="AE1824" s="262"/>
      <c r="AF1824" s="257"/>
      <c r="AG1824" s="257"/>
      <c r="AJ1824" s="255" t="str">
        <f t="shared" si="521"/>
        <v>HL320-323</v>
      </c>
    </row>
    <row r="1825" spans="1:36" ht="11.25" customHeight="1" thickBot="1" x14ac:dyDescent="0.25">
      <c r="A1825" s="1129"/>
      <c r="B1825" s="995"/>
      <c r="C1825" s="238"/>
      <c r="D1825" s="916"/>
      <c r="E1825" s="245"/>
      <c r="F1825" s="241"/>
      <c r="G1825" s="246"/>
      <c r="H1825" s="246"/>
      <c r="I1825" s="241"/>
      <c r="J1825" s="331"/>
      <c r="K1825" s="241"/>
      <c r="L1825" s="241"/>
      <c r="M1825" s="245"/>
      <c r="N1825" s="238"/>
      <c r="O1825" s="65"/>
      <c r="P1825" s="65"/>
      <c r="Q1825" s="65"/>
      <c r="R1825" s="238"/>
      <c r="S1825" s="246"/>
      <c r="T1825" s="241"/>
      <c r="U1825" s="238"/>
      <c r="V1825" s="238"/>
      <c r="W1825" s="238"/>
      <c r="X1825" s="315"/>
      <c r="Y1825" s="415"/>
      <c r="Z1825" s="416" t="s">
        <v>38</v>
      </c>
      <c r="AA1825" s="379" t="s">
        <v>38</v>
      </c>
      <c r="AB1825" s="246"/>
      <c r="AC1825" s="250"/>
      <c r="AD1825" s="251"/>
      <c r="AE1825" s="252"/>
      <c r="AF1825" s="246"/>
      <c r="AG1825" s="246"/>
      <c r="AJ1825" s="255" t="str">
        <f t="shared" si="521"/>
        <v/>
      </c>
    </row>
    <row r="1826" spans="1:36" ht="11.25" customHeight="1" thickBot="1" x14ac:dyDescent="0.25">
      <c r="A1826" s="1129">
        <v>1</v>
      </c>
      <c r="B1826" s="1113">
        <v>308544</v>
      </c>
      <c r="C1826" s="238"/>
      <c r="D1826" s="904" t="s">
        <v>2719</v>
      </c>
      <c r="E1826" s="245">
        <v>1</v>
      </c>
      <c r="F1826" s="241" t="s">
        <v>2130</v>
      </c>
      <c r="G1826" s="246"/>
      <c r="H1826" s="246"/>
      <c r="I1826" s="241"/>
      <c r="J1826" s="331"/>
      <c r="K1826" s="241"/>
      <c r="L1826" s="241" t="s">
        <v>2486</v>
      </c>
      <c r="M1826" s="245">
        <v>300</v>
      </c>
      <c r="N1826" s="238" t="s">
        <v>2085</v>
      </c>
      <c r="O1826" s="65">
        <v>150</v>
      </c>
      <c r="P1826" s="65">
        <v>199</v>
      </c>
      <c r="Q1826" s="65">
        <v>567</v>
      </c>
      <c r="R1826" s="238" t="s">
        <v>2139</v>
      </c>
      <c r="S1826" s="246"/>
      <c r="T1826" s="241" t="s">
        <v>326</v>
      </c>
      <c r="U1826" s="238" t="s">
        <v>44</v>
      </c>
      <c r="V1826" s="238" t="s">
        <v>2720</v>
      </c>
      <c r="W1826" s="238"/>
      <c r="X1826" s="238"/>
      <c r="Y1826" s="415">
        <v>43971</v>
      </c>
      <c r="Z1826" s="416">
        <f t="shared" ref="Z1826:Z1830" si="525">Y1826+365</f>
        <v>44336</v>
      </c>
      <c r="AA1826" s="379">
        <v>44245</v>
      </c>
      <c r="AB1826" s="246"/>
      <c r="AC1826" s="250">
        <v>340</v>
      </c>
      <c r="AD1826" s="251"/>
      <c r="AE1826" s="252"/>
      <c r="AF1826" s="246" t="s">
        <v>2721</v>
      </c>
      <c r="AG1826" s="246"/>
      <c r="AJ1826" s="255" t="str">
        <f t="shared" si="521"/>
        <v>HL35</v>
      </c>
    </row>
    <row r="1827" spans="1:36" ht="11.25" customHeight="1" thickBot="1" x14ac:dyDescent="0.25">
      <c r="A1827" s="1129">
        <v>1</v>
      </c>
      <c r="B1827" s="1113">
        <v>308544</v>
      </c>
      <c r="C1827" s="238"/>
      <c r="D1827" s="904" t="s">
        <v>2719</v>
      </c>
      <c r="E1827" s="245">
        <v>1</v>
      </c>
      <c r="F1827" s="241" t="s">
        <v>2130</v>
      </c>
      <c r="G1827" s="246"/>
      <c r="H1827" s="246"/>
      <c r="I1827" s="241"/>
      <c r="J1827" s="331"/>
      <c r="K1827" s="241"/>
      <c r="L1827" s="241" t="s">
        <v>2486</v>
      </c>
      <c r="M1827" s="245">
        <v>300</v>
      </c>
      <c r="N1827" s="238" t="s">
        <v>2085</v>
      </c>
      <c r="O1827" s="65">
        <v>150</v>
      </c>
      <c r="P1827" s="65">
        <v>198</v>
      </c>
      <c r="Q1827" s="65">
        <v>568</v>
      </c>
      <c r="R1827" s="238" t="s">
        <v>2139</v>
      </c>
      <c r="S1827" s="246"/>
      <c r="T1827" s="241" t="s">
        <v>326</v>
      </c>
      <c r="U1827" s="238" t="s">
        <v>44</v>
      </c>
      <c r="V1827" s="238" t="s">
        <v>2722</v>
      </c>
      <c r="W1827" s="238"/>
      <c r="X1827" s="238"/>
      <c r="Y1827" s="415">
        <v>43971</v>
      </c>
      <c r="Z1827" s="416">
        <f t="shared" si="525"/>
        <v>44336</v>
      </c>
      <c r="AA1827" s="379">
        <v>44245</v>
      </c>
      <c r="AB1827" s="246"/>
      <c r="AC1827" s="250">
        <v>340</v>
      </c>
      <c r="AD1827" s="251"/>
      <c r="AE1827" s="252"/>
      <c r="AF1827" s="246" t="s">
        <v>2723</v>
      </c>
      <c r="AG1827" s="246"/>
      <c r="AJ1827" s="255" t="str">
        <f t="shared" si="521"/>
        <v>HL37</v>
      </c>
    </row>
    <row r="1828" spans="1:36" ht="11.25" customHeight="1" thickBot="1" x14ac:dyDescent="0.25">
      <c r="A1828" s="1129">
        <v>1</v>
      </c>
      <c r="B1828" s="1113">
        <v>308544</v>
      </c>
      <c r="C1828" s="238"/>
      <c r="D1828" s="904" t="s">
        <v>2719</v>
      </c>
      <c r="E1828" s="245">
        <v>1</v>
      </c>
      <c r="F1828" s="241" t="s">
        <v>2130</v>
      </c>
      <c r="G1828" s="246"/>
      <c r="H1828" s="246"/>
      <c r="I1828" s="241"/>
      <c r="J1828" s="331"/>
      <c r="K1828" s="241"/>
      <c r="L1828" s="241" t="s">
        <v>2486</v>
      </c>
      <c r="M1828" s="245">
        <v>300</v>
      </c>
      <c r="N1828" s="238" t="s">
        <v>2085</v>
      </c>
      <c r="O1828" s="65">
        <v>150</v>
      </c>
      <c r="P1828" s="65">
        <v>199</v>
      </c>
      <c r="Q1828" s="65">
        <v>567</v>
      </c>
      <c r="R1828" s="238" t="s">
        <v>2139</v>
      </c>
      <c r="S1828" s="246"/>
      <c r="T1828" s="241" t="s">
        <v>326</v>
      </c>
      <c r="U1828" s="238" t="s">
        <v>44</v>
      </c>
      <c r="V1828" s="238" t="s">
        <v>2724</v>
      </c>
      <c r="W1828" s="238"/>
      <c r="X1828" s="238"/>
      <c r="Y1828" s="415">
        <v>43971</v>
      </c>
      <c r="Z1828" s="416">
        <f t="shared" si="525"/>
        <v>44336</v>
      </c>
      <c r="AA1828" s="379">
        <v>44245</v>
      </c>
      <c r="AB1828" s="246"/>
      <c r="AC1828" s="250">
        <v>340</v>
      </c>
      <c r="AD1828" s="251"/>
      <c r="AE1828" s="252"/>
      <c r="AF1828" s="246" t="s">
        <v>2725</v>
      </c>
      <c r="AG1828" s="246"/>
      <c r="AJ1828" s="255" t="str">
        <f t="shared" si="521"/>
        <v>HL38</v>
      </c>
    </row>
    <row r="1829" spans="1:36" ht="11.25" customHeight="1" thickBot="1" x14ac:dyDescent="0.25">
      <c r="A1829" s="1129">
        <v>1</v>
      </c>
      <c r="B1829" s="1113">
        <v>308544</v>
      </c>
      <c r="C1829" s="300"/>
      <c r="D1829" s="904" t="s">
        <v>2719</v>
      </c>
      <c r="E1829" s="245">
        <v>1</v>
      </c>
      <c r="F1829" s="241" t="s">
        <v>2130</v>
      </c>
      <c r="G1829" s="246"/>
      <c r="H1829" s="246"/>
      <c r="I1829" s="241"/>
      <c r="J1829" s="331"/>
      <c r="K1829" s="241"/>
      <c r="L1829" s="241" t="s">
        <v>2726</v>
      </c>
      <c r="M1829" s="245">
        <v>300</v>
      </c>
      <c r="N1829" s="238" t="s">
        <v>2085</v>
      </c>
      <c r="O1829" s="65">
        <v>150</v>
      </c>
      <c r="P1829" s="65">
        <v>201</v>
      </c>
      <c r="Q1829" s="65">
        <v>615</v>
      </c>
      <c r="R1829" s="238" t="s">
        <v>2139</v>
      </c>
      <c r="S1829" s="246"/>
      <c r="T1829" s="241" t="s">
        <v>326</v>
      </c>
      <c r="U1829" s="238" t="s">
        <v>44</v>
      </c>
      <c r="V1829" s="238" t="s">
        <v>2727</v>
      </c>
      <c r="W1829" s="238"/>
      <c r="X1829" s="238"/>
      <c r="Y1829" s="415">
        <v>43971</v>
      </c>
      <c r="Z1829" s="416">
        <f t="shared" si="525"/>
        <v>44336</v>
      </c>
      <c r="AA1829" s="379">
        <v>44245</v>
      </c>
      <c r="AB1829" s="246"/>
      <c r="AC1829" s="250">
        <v>340</v>
      </c>
      <c r="AD1829" s="251"/>
      <c r="AE1829" s="252"/>
      <c r="AF1829" s="246" t="s">
        <v>2728</v>
      </c>
      <c r="AG1829" s="246"/>
      <c r="AJ1829" s="255" t="str">
        <f t="shared" si="521"/>
        <v>HL324</v>
      </c>
    </row>
    <row r="1830" spans="1:36" s="147" customFormat="1" ht="11.25" customHeight="1" thickBot="1" x14ac:dyDescent="0.25">
      <c r="A1830" s="1129">
        <v>1</v>
      </c>
      <c r="B1830" s="1113">
        <v>308544</v>
      </c>
      <c r="C1830" s="266" t="s">
        <v>50</v>
      </c>
      <c r="D1830" s="892" t="s">
        <v>2719</v>
      </c>
      <c r="E1830" s="256">
        <f>SUM(E1826:E1829)</f>
        <v>4</v>
      </c>
      <c r="F1830" s="240" t="s">
        <v>2130</v>
      </c>
      <c r="G1830" s="257"/>
      <c r="H1830" s="257"/>
      <c r="I1830" s="240"/>
      <c r="J1830" s="358"/>
      <c r="K1830" s="240"/>
      <c r="L1830" s="240" t="s">
        <v>2486</v>
      </c>
      <c r="M1830" s="258">
        <v>300</v>
      </c>
      <c r="N1830" s="239" t="s">
        <v>2085</v>
      </c>
      <c r="O1830" s="364">
        <f ca="1">IF(MIN(OFFSET(O1830,-$E1830,0,$E1830,1))=MAX(OFFSET(O1830,-$E1830,0,$E1830,1)),OFFSET(O1830,-$E1830,0,1,1),CONCATENATE(MIN(OFFSET(O1830,-$E1830,0,$E1830,1)),"/",MAX(OFFSET(O1830,-$E1830,0,$E1830,1))))</f>
        <v>150</v>
      </c>
      <c r="P1830" s="364" t="str">
        <f ca="1">IF(MIN(OFFSET(P1830,-$E1830,0,$E1830,1))=MAX(OFFSET(P1830,-$E1830,0,$E1830,1)),OFFSET(P1830,-$E1830,0,1,1),CONCATENATE(MIN(OFFSET(P1830,-$E1830,0,$E1830,1)),"/",MAX(OFFSET(P1830,-$E1830,0,$E1830,1))))</f>
        <v>198/201</v>
      </c>
      <c r="Q1830" s="364" t="str">
        <f ca="1">IF(MIN(OFFSET(Q1830,-$E1830,0,$E1830,1))=MAX(OFFSET(Q1830,-$E1830,0,$E1830,1)),OFFSET(Q1830,-$E1830,0,1,1),CONCATENATE(MIN(OFFSET(Q1830,-$E1830,0,$E1830,1)),"/",MAX(OFFSET(Q1830,-$E1830,0,$E1830,1))))</f>
        <v>567/615</v>
      </c>
      <c r="R1830" s="239"/>
      <c r="S1830" s="257"/>
      <c r="T1830" s="240" t="s">
        <v>326</v>
      </c>
      <c r="U1830" s="239" t="s">
        <v>44</v>
      </c>
      <c r="V1830" s="239" t="s">
        <v>2729</v>
      </c>
      <c r="W1830" s="239"/>
      <c r="X1830" s="237">
        <v>1122</v>
      </c>
      <c r="Y1830" s="415">
        <v>43971</v>
      </c>
      <c r="Z1830" s="416">
        <f t="shared" si="525"/>
        <v>44336</v>
      </c>
      <c r="AA1830" s="379">
        <v>44245</v>
      </c>
      <c r="AB1830" s="257"/>
      <c r="AC1830" s="260">
        <v>340</v>
      </c>
      <c r="AD1830" s="261"/>
      <c r="AE1830" s="262"/>
      <c r="AF1830" s="257"/>
      <c r="AG1830" s="257"/>
      <c r="AJ1830" s="255" t="str">
        <f t="shared" si="521"/>
        <v>HL35,36,38+324</v>
      </c>
    </row>
    <row r="1831" spans="1:36" ht="11.25" customHeight="1" thickBot="1" x14ac:dyDescent="0.25">
      <c r="A1831" s="1129">
        <v>1</v>
      </c>
      <c r="B1831" s="995"/>
      <c r="C1831" s="238"/>
      <c r="D1831" s="916"/>
      <c r="E1831" s="245"/>
      <c r="F1831" s="241"/>
      <c r="G1831" s="246"/>
      <c r="H1831" s="246"/>
      <c r="I1831" s="241"/>
      <c r="J1831" s="331"/>
      <c r="K1831" s="241"/>
      <c r="L1831" s="241"/>
      <c r="M1831" s="245"/>
      <c r="N1831" s="238"/>
      <c r="O1831" s="65"/>
      <c r="P1831" s="65"/>
      <c r="Q1831" s="65"/>
      <c r="R1831" s="238"/>
      <c r="S1831" s="246"/>
      <c r="T1831" s="241"/>
      <c r="U1831" s="238"/>
      <c r="V1831" s="238"/>
      <c r="W1831" s="238"/>
      <c r="X1831" s="315"/>
      <c r="Y1831" s="415"/>
      <c r="Z1831" s="416" t="s">
        <v>38</v>
      </c>
      <c r="AA1831" s="379" t="s">
        <v>38</v>
      </c>
      <c r="AB1831" s="246"/>
      <c r="AC1831" s="250"/>
      <c r="AD1831" s="251"/>
      <c r="AE1831" s="252"/>
      <c r="AF1831" s="246"/>
      <c r="AG1831" s="246"/>
      <c r="AJ1831" s="255" t="str">
        <f t="shared" si="521"/>
        <v/>
      </c>
    </row>
    <row r="1832" spans="1:36" s="147" customFormat="1" ht="11.25" customHeight="1" thickBot="1" x14ac:dyDescent="0.25">
      <c r="A1832" s="1115">
        <v>1</v>
      </c>
      <c r="B1832" s="1004"/>
      <c r="C1832" s="146"/>
      <c r="D1832" s="916" t="s">
        <v>2730</v>
      </c>
      <c r="E1832" s="245">
        <v>1</v>
      </c>
      <c r="F1832" s="241" t="s">
        <v>2130</v>
      </c>
      <c r="G1832" s="246"/>
      <c r="H1832" s="246"/>
      <c r="I1832" s="241"/>
      <c r="J1832" s="186"/>
      <c r="K1832" s="241"/>
      <c r="L1832" s="241" t="s">
        <v>2270</v>
      </c>
      <c r="M1832" s="245">
        <v>300</v>
      </c>
      <c r="N1832" s="238" t="s">
        <v>2138</v>
      </c>
      <c r="O1832" s="65">
        <v>134</v>
      </c>
      <c r="P1832" s="65">
        <v>197</v>
      </c>
      <c r="Q1832" s="65">
        <v>583</v>
      </c>
      <c r="R1832" s="238" t="s">
        <v>2139</v>
      </c>
      <c r="S1832" s="246"/>
      <c r="T1832" s="241" t="s">
        <v>61</v>
      </c>
      <c r="U1832" s="238" t="s">
        <v>44</v>
      </c>
      <c r="V1832" s="238" t="s">
        <v>2731</v>
      </c>
      <c r="W1832" s="238" t="s">
        <v>123</v>
      </c>
      <c r="X1832" s="146"/>
      <c r="Y1832" s="415">
        <v>43895</v>
      </c>
      <c r="Z1832" s="416">
        <f>Y1832+365</f>
        <v>44260</v>
      </c>
      <c r="AA1832" s="379">
        <v>45280</v>
      </c>
      <c r="AB1832" s="246"/>
      <c r="AC1832" s="250">
        <v>350</v>
      </c>
      <c r="AD1832" s="251"/>
      <c r="AE1832" s="252">
        <v>4000</v>
      </c>
      <c r="AF1832" s="246" t="s">
        <v>2732</v>
      </c>
      <c r="AG1832" s="246"/>
      <c r="AJ1832" s="255" t="str">
        <f t="shared" si="521"/>
        <v>HL807</v>
      </c>
    </row>
    <row r="1833" spans="1:36" s="147" customFormat="1" ht="11.25" customHeight="1" thickBot="1" x14ac:dyDescent="0.25">
      <c r="A1833" s="1115">
        <v>1</v>
      </c>
      <c r="B1833" s="1004"/>
      <c r="C1833" s="146"/>
      <c r="D1833" s="916" t="s">
        <v>2730</v>
      </c>
      <c r="E1833" s="245">
        <v>1</v>
      </c>
      <c r="F1833" s="241" t="s">
        <v>2130</v>
      </c>
      <c r="G1833" s="246"/>
      <c r="H1833" s="246"/>
      <c r="I1833" s="241"/>
      <c r="J1833" s="186"/>
      <c r="K1833" s="241"/>
      <c r="L1833" s="241" t="s">
        <v>2270</v>
      </c>
      <c r="M1833" s="245">
        <v>300</v>
      </c>
      <c r="N1833" s="238" t="s">
        <v>2138</v>
      </c>
      <c r="O1833" s="65">
        <v>135</v>
      </c>
      <c r="P1833" s="65">
        <v>187</v>
      </c>
      <c r="Q1833" s="65">
        <v>576</v>
      </c>
      <c r="R1833" s="238" t="s">
        <v>2139</v>
      </c>
      <c r="S1833" s="246"/>
      <c r="T1833" s="241" t="s">
        <v>61</v>
      </c>
      <c r="U1833" s="238" t="s">
        <v>44</v>
      </c>
      <c r="V1833" s="238" t="s">
        <v>2733</v>
      </c>
      <c r="W1833" s="238" t="s">
        <v>123</v>
      </c>
      <c r="X1833" s="146"/>
      <c r="Y1833" s="415">
        <v>43895</v>
      </c>
      <c r="Z1833" s="416">
        <f t="shared" ref="Z1833:Z1836" si="526">Y1833+365</f>
        <v>44260</v>
      </c>
      <c r="AA1833" s="379">
        <v>45280</v>
      </c>
      <c r="AB1833" s="246"/>
      <c r="AC1833" s="250">
        <v>350</v>
      </c>
      <c r="AD1833" s="251"/>
      <c r="AE1833" s="252">
        <v>4000</v>
      </c>
      <c r="AF1833" s="246" t="s">
        <v>2734</v>
      </c>
      <c r="AG1833" s="246"/>
      <c r="AJ1833" s="255" t="str">
        <f t="shared" si="521"/>
        <v>HL808</v>
      </c>
    </row>
    <row r="1834" spans="1:36" s="147" customFormat="1" ht="11.25" customHeight="1" thickBot="1" x14ac:dyDescent="0.25">
      <c r="A1834" s="1115">
        <v>1</v>
      </c>
      <c r="B1834" s="1004"/>
      <c r="C1834" s="146"/>
      <c r="D1834" s="916" t="s">
        <v>2730</v>
      </c>
      <c r="E1834" s="245">
        <v>1</v>
      </c>
      <c r="F1834" s="241" t="s">
        <v>2130</v>
      </c>
      <c r="G1834" s="246"/>
      <c r="H1834" s="246"/>
      <c r="I1834" s="241"/>
      <c r="J1834" s="186"/>
      <c r="K1834" s="241"/>
      <c r="L1834" s="241" t="s">
        <v>2270</v>
      </c>
      <c r="M1834" s="245">
        <v>300</v>
      </c>
      <c r="N1834" s="238" t="s">
        <v>2138</v>
      </c>
      <c r="O1834" s="65">
        <v>135</v>
      </c>
      <c r="P1834" s="65">
        <v>178</v>
      </c>
      <c r="Q1834" s="65">
        <v>582</v>
      </c>
      <c r="R1834" s="238" t="s">
        <v>2139</v>
      </c>
      <c r="S1834" s="246"/>
      <c r="T1834" s="241" t="s">
        <v>61</v>
      </c>
      <c r="U1834" s="238" t="s">
        <v>44</v>
      </c>
      <c r="V1834" s="238" t="s">
        <v>2735</v>
      </c>
      <c r="W1834" s="238" t="s">
        <v>123</v>
      </c>
      <c r="X1834" s="146"/>
      <c r="Y1834" s="415">
        <v>43895</v>
      </c>
      <c r="Z1834" s="416">
        <f t="shared" si="526"/>
        <v>44260</v>
      </c>
      <c r="AA1834" s="379">
        <v>45280</v>
      </c>
      <c r="AB1834" s="246"/>
      <c r="AC1834" s="250">
        <v>350</v>
      </c>
      <c r="AD1834" s="251"/>
      <c r="AE1834" s="252">
        <v>4000</v>
      </c>
      <c r="AF1834" s="246" t="s">
        <v>2736</v>
      </c>
      <c r="AG1834" s="246"/>
      <c r="AJ1834" s="255" t="str">
        <f t="shared" si="521"/>
        <v>HL809</v>
      </c>
    </row>
    <row r="1835" spans="1:36" s="147" customFormat="1" ht="11.25" customHeight="1" thickBot="1" x14ac:dyDescent="0.25">
      <c r="A1835" s="1115">
        <v>1</v>
      </c>
      <c r="B1835" s="1004"/>
      <c r="C1835" s="146"/>
      <c r="D1835" s="916" t="s">
        <v>2730</v>
      </c>
      <c r="E1835" s="245">
        <v>1</v>
      </c>
      <c r="F1835" s="241" t="s">
        <v>2130</v>
      </c>
      <c r="G1835" s="246"/>
      <c r="H1835" s="246"/>
      <c r="I1835" s="241"/>
      <c r="J1835" s="186"/>
      <c r="K1835" s="241"/>
      <c r="L1835" s="241" t="s">
        <v>2270</v>
      </c>
      <c r="M1835" s="245">
        <v>300</v>
      </c>
      <c r="N1835" s="238" t="s">
        <v>2138</v>
      </c>
      <c r="O1835" s="65">
        <v>134</v>
      </c>
      <c r="P1835" s="65">
        <v>180</v>
      </c>
      <c r="Q1835" s="65">
        <v>586</v>
      </c>
      <c r="R1835" s="238" t="s">
        <v>2139</v>
      </c>
      <c r="S1835" s="246"/>
      <c r="T1835" s="241" t="s">
        <v>61</v>
      </c>
      <c r="U1835" s="238" t="s">
        <v>44</v>
      </c>
      <c r="V1835" s="238" t="s">
        <v>2737</v>
      </c>
      <c r="W1835" s="238" t="s">
        <v>123</v>
      </c>
      <c r="X1835" s="146"/>
      <c r="Y1835" s="415">
        <v>43895</v>
      </c>
      <c r="Z1835" s="416">
        <f t="shared" si="526"/>
        <v>44260</v>
      </c>
      <c r="AA1835" s="379">
        <v>45280</v>
      </c>
      <c r="AB1835" s="246"/>
      <c r="AC1835" s="250">
        <v>350</v>
      </c>
      <c r="AD1835" s="251"/>
      <c r="AE1835" s="252">
        <v>4000</v>
      </c>
      <c r="AF1835" s="246" t="s">
        <v>2738</v>
      </c>
      <c r="AG1835" s="246"/>
      <c r="AJ1835" s="255" t="str">
        <f t="shared" si="521"/>
        <v>HL810</v>
      </c>
    </row>
    <row r="1836" spans="1:36" ht="11.25" customHeight="1" thickBot="1" x14ac:dyDescent="0.25">
      <c r="A1836" s="1115">
        <v>1</v>
      </c>
      <c r="B1836" s="995"/>
      <c r="C1836" s="266" t="s">
        <v>50</v>
      </c>
      <c r="D1836" s="892" t="s">
        <v>2730</v>
      </c>
      <c r="E1836" s="256">
        <f>SUM(E1832:E1835)</f>
        <v>4</v>
      </c>
      <c r="F1836" s="240" t="s">
        <v>2130</v>
      </c>
      <c r="G1836" s="257"/>
      <c r="H1836" s="257"/>
      <c r="I1836" s="240"/>
      <c r="J1836" s="358"/>
      <c r="K1836" s="240"/>
      <c r="L1836" s="240" t="s">
        <v>2270</v>
      </c>
      <c r="M1836" s="258">
        <v>300</v>
      </c>
      <c r="N1836" s="239" t="s">
        <v>2138</v>
      </c>
      <c r="O1836" s="364" t="str">
        <f ca="1">IF(MIN(OFFSET(O1836,-$E1836,0,$E1836,1))=MAX(OFFSET(O1836,-$E1836,0,$E1836,1)),OFFSET(O1836,-$E1836,0,1,1),CONCATENATE(MIN(OFFSET(O1836,-$E1836,0,$E1836,1)),"/",MAX(OFFSET(O1836,-$E1836,0,$E1836,1))))</f>
        <v>134/135</v>
      </c>
      <c r="P1836" s="364" t="str">
        <f ca="1">IF(MIN(OFFSET(P1836,-$E1836,0,$E1836,1))=MAX(OFFSET(P1836,-$E1836,0,$E1836,1)),OFFSET(P1836,-$E1836,0,1,1),CONCATENATE(MIN(OFFSET(P1836,-$E1836,0,$E1836,1)),"/",MAX(OFFSET(P1836,-$E1836,0,$E1836,1))))</f>
        <v>178/197</v>
      </c>
      <c r="Q1836" s="364" t="str">
        <f ca="1">IF(MIN(OFFSET(Q1836,-$E1836,0,$E1836,1))=MAX(OFFSET(Q1836,-$E1836,0,$E1836,1)),OFFSET(Q1836,-$E1836,0,1,1),CONCATENATE(MIN(OFFSET(Q1836,-$E1836,0,$E1836,1)),"/",MAX(OFFSET(Q1836,-$E1836,0,$E1836,1))))</f>
        <v>576/586</v>
      </c>
      <c r="R1836" s="239"/>
      <c r="S1836" s="257"/>
      <c r="T1836" s="240" t="s">
        <v>61</v>
      </c>
      <c r="U1836" s="239" t="s">
        <v>44</v>
      </c>
      <c r="V1836" s="239" t="s">
        <v>2739</v>
      </c>
      <c r="W1836" s="239" t="s">
        <v>123</v>
      </c>
      <c r="X1836" s="237">
        <v>1082</v>
      </c>
      <c r="Y1836" s="415">
        <v>43895</v>
      </c>
      <c r="Z1836" s="416">
        <f t="shared" si="526"/>
        <v>44260</v>
      </c>
      <c r="AA1836" s="379">
        <v>45280</v>
      </c>
      <c r="AB1836" s="257"/>
      <c r="AC1836" s="260">
        <v>350</v>
      </c>
      <c r="AD1836" s="261"/>
      <c r="AE1836" s="262"/>
      <c r="AF1836" s="257"/>
      <c r="AG1836" s="257"/>
      <c r="AJ1836" s="255" t="str">
        <f t="shared" si="521"/>
        <v>HL807-810</v>
      </c>
    </row>
    <row r="1837" spans="1:36" ht="11.25" customHeight="1" thickBot="1" x14ac:dyDescent="0.25">
      <c r="A1837" s="1129"/>
      <c r="B1837" s="995"/>
      <c r="C1837" s="238"/>
      <c r="D1837" s="916"/>
      <c r="E1837" s="245"/>
      <c r="F1837" s="241"/>
      <c r="G1837" s="246"/>
      <c r="H1837" s="246"/>
      <c r="I1837" s="241"/>
      <c r="J1837" s="331"/>
      <c r="K1837" s="241"/>
      <c r="L1837" s="241"/>
      <c r="M1837" s="245"/>
      <c r="N1837" s="238"/>
      <c r="O1837" s="65"/>
      <c r="P1837" s="65"/>
      <c r="Q1837" s="65"/>
      <c r="R1837" s="238"/>
      <c r="S1837" s="246"/>
      <c r="T1837" s="241"/>
      <c r="U1837" s="238"/>
      <c r="V1837" s="238"/>
      <c r="W1837" s="238"/>
      <c r="X1837" s="315"/>
      <c r="Y1837" s="415"/>
      <c r="Z1837" s="416" t="s">
        <v>38</v>
      </c>
      <c r="AA1837" s="379" t="s">
        <v>38</v>
      </c>
      <c r="AB1837" s="246"/>
      <c r="AC1837" s="250"/>
      <c r="AD1837" s="251"/>
      <c r="AE1837" s="252"/>
      <c r="AF1837" s="246"/>
      <c r="AG1837" s="246"/>
      <c r="AJ1837" s="255" t="str">
        <f t="shared" si="521"/>
        <v/>
      </c>
    </row>
    <row r="1838" spans="1:36" s="147" customFormat="1" ht="11.25" customHeight="1" thickBot="1" x14ac:dyDescent="0.25">
      <c r="A1838" s="1115">
        <v>1</v>
      </c>
      <c r="B1838" s="1004"/>
      <c r="C1838" s="146"/>
      <c r="D1838" s="916" t="s">
        <v>2740</v>
      </c>
      <c r="E1838" s="245">
        <v>1</v>
      </c>
      <c r="F1838" s="241" t="s">
        <v>2130</v>
      </c>
      <c r="G1838" s="246"/>
      <c r="H1838" s="246"/>
      <c r="I1838" s="241"/>
      <c r="J1838" s="186"/>
      <c r="K1838" s="241"/>
      <c r="L1838" s="241" t="s">
        <v>2270</v>
      </c>
      <c r="M1838" s="245">
        <v>300</v>
      </c>
      <c r="N1838" s="238" t="s">
        <v>2138</v>
      </c>
      <c r="O1838" s="65">
        <v>134</v>
      </c>
      <c r="P1838" s="65">
        <v>188</v>
      </c>
      <c r="Q1838" s="65">
        <v>586</v>
      </c>
      <c r="R1838" s="238" t="s">
        <v>2139</v>
      </c>
      <c r="S1838" s="246"/>
      <c r="T1838" s="241" t="s">
        <v>61</v>
      </c>
      <c r="U1838" s="238" t="s">
        <v>44</v>
      </c>
      <c r="V1838" s="238" t="s">
        <v>2741</v>
      </c>
      <c r="W1838" s="238" t="s">
        <v>123</v>
      </c>
      <c r="X1838" s="146"/>
      <c r="Y1838" s="415">
        <v>43895</v>
      </c>
      <c r="Z1838" s="416">
        <f>Y1838+365</f>
        <v>44260</v>
      </c>
      <c r="AA1838" s="379">
        <v>45280</v>
      </c>
      <c r="AB1838" s="246"/>
      <c r="AC1838" s="250">
        <v>350</v>
      </c>
      <c r="AD1838" s="251"/>
      <c r="AE1838" s="252">
        <v>4000</v>
      </c>
      <c r="AF1838" s="246" t="s">
        <v>2742</v>
      </c>
      <c r="AG1838" s="246"/>
      <c r="AJ1838" s="255" t="str">
        <f t="shared" si="521"/>
        <v>HL494</v>
      </c>
    </row>
    <row r="1839" spans="1:36" s="147" customFormat="1" ht="11.25" customHeight="1" thickBot="1" x14ac:dyDescent="0.25">
      <c r="A1839" s="1115">
        <v>1</v>
      </c>
      <c r="B1839" s="1004"/>
      <c r="C1839" s="146"/>
      <c r="D1839" s="916" t="s">
        <v>2740</v>
      </c>
      <c r="E1839" s="245">
        <v>1</v>
      </c>
      <c r="F1839" s="241" t="s">
        <v>2130</v>
      </c>
      <c r="G1839" s="246"/>
      <c r="H1839" s="246"/>
      <c r="I1839" s="241"/>
      <c r="J1839" s="186"/>
      <c r="K1839" s="241"/>
      <c r="L1839" s="241" t="s">
        <v>2270</v>
      </c>
      <c r="M1839" s="245">
        <v>300</v>
      </c>
      <c r="N1839" s="238" t="s">
        <v>2138</v>
      </c>
      <c r="O1839" s="65">
        <v>134</v>
      </c>
      <c r="P1839" s="65">
        <v>191</v>
      </c>
      <c r="Q1839" s="65">
        <v>579</v>
      </c>
      <c r="R1839" s="238" t="s">
        <v>2139</v>
      </c>
      <c r="S1839" s="246"/>
      <c r="T1839" s="241" t="s">
        <v>61</v>
      </c>
      <c r="U1839" s="238" t="s">
        <v>44</v>
      </c>
      <c r="V1839" s="238" t="s">
        <v>2743</v>
      </c>
      <c r="W1839" s="238" t="s">
        <v>123</v>
      </c>
      <c r="X1839" s="146"/>
      <c r="Y1839" s="415">
        <v>43895</v>
      </c>
      <c r="Z1839" s="416">
        <f t="shared" ref="Z1839:Z1842" si="527">Y1839+365</f>
        <v>44260</v>
      </c>
      <c r="AA1839" s="379">
        <v>45280</v>
      </c>
      <c r="AB1839" s="246"/>
      <c r="AC1839" s="250">
        <v>350</v>
      </c>
      <c r="AD1839" s="251"/>
      <c r="AE1839" s="252">
        <v>4000</v>
      </c>
      <c r="AF1839" s="246" t="s">
        <v>2744</v>
      </c>
      <c r="AG1839" s="246"/>
      <c r="AJ1839" s="255" t="str">
        <f t="shared" si="521"/>
        <v>HL495</v>
      </c>
    </row>
    <row r="1840" spans="1:36" s="147" customFormat="1" ht="11.25" customHeight="1" thickBot="1" x14ac:dyDescent="0.25">
      <c r="A1840" s="1115">
        <v>1</v>
      </c>
      <c r="B1840" s="1004"/>
      <c r="C1840" s="146"/>
      <c r="D1840" s="916" t="s">
        <v>2740</v>
      </c>
      <c r="E1840" s="245">
        <v>1</v>
      </c>
      <c r="F1840" s="241" t="s">
        <v>2130</v>
      </c>
      <c r="G1840" s="246"/>
      <c r="H1840" s="246"/>
      <c r="I1840" s="241"/>
      <c r="J1840" s="186"/>
      <c r="K1840" s="241"/>
      <c r="L1840" s="241" t="s">
        <v>2270</v>
      </c>
      <c r="M1840" s="245">
        <v>300</v>
      </c>
      <c r="N1840" s="238" t="s">
        <v>2138</v>
      </c>
      <c r="O1840" s="65">
        <v>134</v>
      </c>
      <c r="P1840" s="65">
        <v>172</v>
      </c>
      <c r="Q1840" s="65">
        <v>591</v>
      </c>
      <c r="R1840" s="238" t="s">
        <v>2139</v>
      </c>
      <c r="S1840" s="246"/>
      <c r="T1840" s="241" t="s">
        <v>61</v>
      </c>
      <c r="U1840" s="238" t="s">
        <v>44</v>
      </c>
      <c r="V1840" s="238" t="s">
        <v>2745</v>
      </c>
      <c r="W1840" s="238" t="s">
        <v>123</v>
      </c>
      <c r="X1840" s="146"/>
      <c r="Y1840" s="415">
        <v>43895</v>
      </c>
      <c r="Z1840" s="416">
        <f t="shared" si="527"/>
        <v>44260</v>
      </c>
      <c r="AA1840" s="379">
        <v>45280</v>
      </c>
      <c r="AB1840" s="246"/>
      <c r="AC1840" s="250">
        <v>350</v>
      </c>
      <c r="AD1840" s="251"/>
      <c r="AE1840" s="252">
        <v>4000</v>
      </c>
      <c r="AF1840" s="246" t="s">
        <v>2746</v>
      </c>
      <c r="AG1840" s="246"/>
      <c r="AJ1840" s="255" t="str">
        <f t="shared" si="521"/>
        <v>HL496</v>
      </c>
    </row>
    <row r="1841" spans="1:36" s="147" customFormat="1" ht="11.25" customHeight="1" thickBot="1" x14ac:dyDescent="0.25">
      <c r="A1841" s="1115">
        <v>1</v>
      </c>
      <c r="B1841" s="1004"/>
      <c r="C1841" s="146"/>
      <c r="D1841" s="916" t="s">
        <v>2740</v>
      </c>
      <c r="E1841" s="245">
        <v>1</v>
      </c>
      <c r="F1841" s="241" t="s">
        <v>2130</v>
      </c>
      <c r="G1841" s="246"/>
      <c r="H1841" s="246"/>
      <c r="I1841" s="241"/>
      <c r="J1841" s="186"/>
      <c r="K1841" s="241"/>
      <c r="L1841" s="241" t="s">
        <v>2270</v>
      </c>
      <c r="M1841" s="245">
        <v>300</v>
      </c>
      <c r="N1841" s="238" t="s">
        <v>2138</v>
      </c>
      <c r="O1841" s="65">
        <v>134</v>
      </c>
      <c r="P1841" s="65">
        <v>183</v>
      </c>
      <c r="Q1841" s="65">
        <v>582</v>
      </c>
      <c r="R1841" s="238" t="s">
        <v>2139</v>
      </c>
      <c r="S1841" s="246"/>
      <c r="T1841" s="241" t="s">
        <v>61</v>
      </c>
      <c r="U1841" s="238" t="s">
        <v>44</v>
      </c>
      <c r="V1841" s="238" t="s">
        <v>2747</v>
      </c>
      <c r="W1841" s="238" t="s">
        <v>123</v>
      </c>
      <c r="X1841" s="146"/>
      <c r="Y1841" s="415">
        <v>43895</v>
      </c>
      <c r="Z1841" s="416">
        <f t="shared" si="527"/>
        <v>44260</v>
      </c>
      <c r="AA1841" s="379">
        <v>45280</v>
      </c>
      <c r="AB1841" s="246"/>
      <c r="AC1841" s="250">
        <v>350</v>
      </c>
      <c r="AD1841" s="251"/>
      <c r="AE1841" s="252">
        <v>4000</v>
      </c>
      <c r="AF1841" s="246" t="s">
        <v>2748</v>
      </c>
      <c r="AG1841" s="246"/>
      <c r="AJ1841" s="255" t="str">
        <f t="shared" si="521"/>
        <v>HL497</v>
      </c>
    </row>
    <row r="1842" spans="1:36" ht="11.25" customHeight="1" thickBot="1" x14ac:dyDescent="0.25">
      <c r="A1842" s="1115">
        <v>1</v>
      </c>
      <c r="B1842" s="995"/>
      <c r="C1842" s="266" t="s">
        <v>50</v>
      </c>
      <c r="D1842" s="892" t="s">
        <v>2740</v>
      </c>
      <c r="E1842" s="256">
        <f>SUM(E1838:E1841)</f>
        <v>4</v>
      </c>
      <c r="F1842" s="240" t="s">
        <v>2130</v>
      </c>
      <c r="G1842" s="257"/>
      <c r="H1842" s="257"/>
      <c r="I1842" s="240"/>
      <c r="J1842" s="358"/>
      <c r="K1842" s="240"/>
      <c r="L1842" s="240" t="s">
        <v>2270</v>
      </c>
      <c r="M1842" s="258">
        <v>300</v>
      </c>
      <c r="N1842" s="239" t="s">
        <v>2138</v>
      </c>
      <c r="O1842" s="364">
        <f ca="1">IF(MIN(OFFSET(O1842,-$E1842,0,$E1842,1))=MAX(OFFSET(O1842,-$E1842,0,$E1842,1)),OFFSET(O1842,-$E1842,0,1,1),CONCATENATE(MIN(OFFSET(O1842,-$E1842,0,$E1842,1)),"/",MAX(OFFSET(O1842,-$E1842,0,$E1842,1))))</f>
        <v>134</v>
      </c>
      <c r="P1842" s="364" t="str">
        <f ca="1">IF(MIN(OFFSET(P1842,-$E1842,0,$E1842,1))=MAX(OFFSET(P1842,-$E1842,0,$E1842,1)),OFFSET(P1842,-$E1842,0,1,1),CONCATENATE(MIN(OFFSET(P1842,-$E1842,0,$E1842,1)),"/",MAX(OFFSET(P1842,-$E1842,0,$E1842,1))))</f>
        <v>172/191</v>
      </c>
      <c r="Q1842" s="364" t="str">
        <f ca="1">IF(MIN(OFFSET(Q1842,-$E1842,0,$E1842,1))=MAX(OFFSET(Q1842,-$E1842,0,$E1842,1)),OFFSET(Q1842,-$E1842,0,1,1),CONCATENATE(MIN(OFFSET(Q1842,-$E1842,0,$E1842,1)),"/",MAX(OFFSET(Q1842,-$E1842,0,$E1842,1))))</f>
        <v>579/591</v>
      </c>
      <c r="R1842" s="239"/>
      <c r="S1842" s="257"/>
      <c r="T1842" s="240" t="s">
        <v>61</v>
      </c>
      <c r="U1842" s="239" t="s">
        <v>44</v>
      </c>
      <c r="V1842" s="239" t="s">
        <v>2749</v>
      </c>
      <c r="W1842" s="239" t="s">
        <v>123</v>
      </c>
      <c r="X1842" s="237">
        <v>1081</v>
      </c>
      <c r="Y1842" s="415">
        <v>43895</v>
      </c>
      <c r="Z1842" s="416">
        <f t="shared" si="527"/>
        <v>44260</v>
      </c>
      <c r="AA1842" s="379">
        <v>45280</v>
      </c>
      <c r="AB1842" s="257"/>
      <c r="AC1842" s="260">
        <v>350</v>
      </c>
      <c r="AD1842" s="261"/>
      <c r="AE1842" s="262"/>
      <c r="AF1842" s="257"/>
      <c r="AG1842" s="257"/>
      <c r="AJ1842" s="255" t="str">
        <f t="shared" si="521"/>
        <v>HL494-497</v>
      </c>
    </row>
    <row r="1843" spans="1:36" ht="11.25" customHeight="1" thickBot="1" x14ac:dyDescent="0.25">
      <c r="A1843" s="1129"/>
      <c r="B1843" s="995"/>
      <c r="C1843" s="238"/>
      <c r="D1843" s="916"/>
      <c r="E1843" s="245"/>
      <c r="F1843" s="241"/>
      <c r="G1843" s="246"/>
      <c r="H1843" s="246"/>
      <c r="I1843" s="241"/>
      <c r="J1843" s="331"/>
      <c r="K1843" s="241"/>
      <c r="L1843" s="241"/>
      <c r="M1843" s="245"/>
      <c r="N1843" s="238"/>
      <c r="O1843" s="65"/>
      <c r="P1843" s="65"/>
      <c r="Q1843" s="65"/>
      <c r="R1843" s="238"/>
      <c r="S1843" s="246"/>
      <c r="T1843" s="241"/>
      <c r="U1843" s="238"/>
      <c r="V1843" s="238"/>
      <c r="W1843" s="238"/>
      <c r="X1843" s="315"/>
      <c r="Y1843" s="415"/>
      <c r="Z1843" s="416" t="s">
        <v>38</v>
      </c>
      <c r="AA1843" s="379" t="s">
        <v>38</v>
      </c>
      <c r="AB1843" s="246"/>
      <c r="AC1843" s="250"/>
      <c r="AD1843" s="251"/>
      <c r="AE1843" s="252"/>
      <c r="AF1843" s="246"/>
      <c r="AG1843" s="246"/>
      <c r="AJ1843" s="255" t="str">
        <f t="shared" si="521"/>
        <v/>
      </c>
    </row>
    <row r="1844" spans="1:36" s="156" customFormat="1" ht="11.25" customHeight="1" thickBot="1" x14ac:dyDescent="0.25">
      <c r="A1844" s="1129">
        <v>1</v>
      </c>
      <c r="B1844" s="1113">
        <v>309709</v>
      </c>
      <c r="C1844" s="238"/>
      <c r="D1844" s="904" t="s">
        <v>2750</v>
      </c>
      <c r="E1844" s="245">
        <v>1</v>
      </c>
      <c r="F1844" s="241" t="s">
        <v>2130</v>
      </c>
      <c r="G1844" s="246"/>
      <c r="H1844" s="246"/>
      <c r="I1844" s="241"/>
      <c r="J1844" s="331"/>
      <c r="K1844" s="241"/>
      <c r="L1844" s="241" t="s">
        <v>2270</v>
      </c>
      <c r="M1844" s="245">
        <v>300</v>
      </c>
      <c r="N1844" s="238" t="s">
        <v>2138</v>
      </c>
      <c r="O1844" s="65">
        <v>134</v>
      </c>
      <c r="P1844" s="65">
        <v>195</v>
      </c>
      <c r="Q1844" s="65">
        <v>600</v>
      </c>
      <c r="R1844" s="238" t="s">
        <v>2139</v>
      </c>
      <c r="S1844" s="246"/>
      <c r="T1844" s="241" t="s">
        <v>326</v>
      </c>
      <c r="U1844" s="238" t="s">
        <v>44</v>
      </c>
      <c r="V1844" s="238" t="s">
        <v>2751</v>
      </c>
      <c r="W1844" s="238"/>
      <c r="X1844" s="238"/>
      <c r="Y1844" s="415">
        <v>43971</v>
      </c>
      <c r="Z1844" s="416">
        <f t="shared" ref="Z1844:Z1848" si="528">Y1844+365</f>
        <v>44336</v>
      </c>
      <c r="AA1844" s="379">
        <v>45280</v>
      </c>
      <c r="AB1844" s="246"/>
      <c r="AC1844" s="250">
        <v>350</v>
      </c>
      <c r="AD1844" s="251"/>
      <c r="AE1844" s="252">
        <v>4000</v>
      </c>
      <c r="AF1844" s="322" t="s">
        <v>2752</v>
      </c>
      <c r="AG1844" s="150"/>
      <c r="AJ1844" s="255" t="str">
        <f t="shared" si="521"/>
        <v>HL550</v>
      </c>
    </row>
    <row r="1845" spans="1:36" s="319" customFormat="1" ht="11.25" customHeight="1" thickBot="1" x14ac:dyDescent="0.25">
      <c r="A1845" s="1129">
        <v>1</v>
      </c>
      <c r="B1845" s="1113">
        <v>309709</v>
      </c>
      <c r="C1845" s="320"/>
      <c r="D1845" s="916" t="s">
        <v>2750</v>
      </c>
      <c r="E1845" s="245">
        <v>1</v>
      </c>
      <c r="F1845" s="241" t="s">
        <v>2130</v>
      </c>
      <c r="G1845" s="246"/>
      <c r="H1845" s="246"/>
      <c r="I1845" s="241"/>
      <c r="J1845" s="360"/>
      <c r="K1845" s="241"/>
      <c r="L1845" s="241" t="s">
        <v>2270</v>
      </c>
      <c r="M1845" s="245">
        <v>300</v>
      </c>
      <c r="N1845" s="238" t="s">
        <v>2138</v>
      </c>
      <c r="O1845" s="65">
        <v>135</v>
      </c>
      <c r="P1845" s="65">
        <v>193</v>
      </c>
      <c r="Q1845" s="65">
        <v>577</v>
      </c>
      <c r="R1845" s="238" t="s">
        <v>2139</v>
      </c>
      <c r="S1845" s="246"/>
      <c r="T1845" s="241" t="s">
        <v>326</v>
      </c>
      <c r="U1845" s="238" t="s">
        <v>44</v>
      </c>
      <c r="V1845" s="238" t="s">
        <v>2753</v>
      </c>
      <c r="W1845" s="238"/>
      <c r="X1845" s="320"/>
      <c r="Y1845" s="415">
        <v>43971</v>
      </c>
      <c r="Z1845" s="416">
        <f t="shared" si="528"/>
        <v>44336</v>
      </c>
      <c r="AA1845" s="379">
        <v>45280</v>
      </c>
      <c r="AB1845" s="246"/>
      <c r="AC1845" s="250">
        <v>350</v>
      </c>
      <c r="AD1845" s="251"/>
      <c r="AE1845" s="252">
        <v>4000</v>
      </c>
      <c r="AF1845" s="322" t="s">
        <v>2754</v>
      </c>
      <c r="AG1845" s="246"/>
      <c r="AJ1845" s="255" t="str">
        <f t="shared" si="521"/>
        <v>HL551</v>
      </c>
    </row>
    <row r="1846" spans="1:36" s="319" customFormat="1" ht="11.25" customHeight="1" thickBot="1" x14ac:dyDescent="0.25">
      <c r="A1846" s="1129">
        <v>1</v>
      </c>
      <c r="B1846" s="1113">
        <v>309709</v>
      </c>
      <c r="C1846" s="320"/>
      <c r="D1846" s="916" t="s">
        <v>2750</v>
      </c>
      <c r="E1846" s="245">
        <v>1</v>
      </c>
      <c r="F1846" s="241" t="s">
        <v>2130</v>
      </c>
      <c r="G1846" s="246"/>
      <c r="H1846" s="246"/>
      <c r="I1846" s="241"/>
      <c r="J1846" s="360"/>
      <c r="K1846" s="241"/>
      <c r="L1846" s="241" t="s">
        <v>2270</v>
      </c>
      <c r="M1846" s="245">
        <v>300</v>
      </c>
      <c r="N1846" s="238" t="s">
        <v>2138</v>
      </c>
      <c r="O1846" s="65">
        <v>134</v>
      </c>
      <c r="P1846" s="65">
        <v>187</v>
      </c>
      <c r="Q1846" s="65">
        <v>603</v>
      </c>
      <c r="R1846" s="238" t="s">
        <v>2139</v>
      </c>
      <c r="S1846" s="246"/>
      <c r="T1846" s="241" t="s">
        <v>326</v>
      </c>
      <c r="U1846" s="238" t="s">
        <v>44</v>
      </c>
      <c r="V1846" s="238" t="s">
        <v>2755</v>
      </c>
      <c r="W1846" s="238"/>
      <c r="X1846" s="320"/>
      <c r="Y1846" s="415">
        <v>43971</v>
      </c>
      <c r="Z1846" s="416">
        <f t="shared" si="528"/>
        <v>44336</v>
      </c>
      <c r="AA1846" s="379">
        <v>45280</v>
      </c>
      <c r="AB1846" s="246"/>
      <c r="AC1846" s="250">
        <v>350</v>
      </c>
      <c r="AD1846" s="251"/>
      <c r="AE1846" s="252">
        <v>4000</v>
      </c>
      <c r="AF1846" s="322" t="s">
        <v>2756</v>
      </c>
      <c r="AG1846" s="246"/>
      <c r="AJ1846" s="255" t="str">
        <f t="shared" si="521"/>
        <v>HL552</v>
      </c>
    </row>
    <row r="1847" spans="1:36" s="319" customFormat="1" ht="11.25" customHeight="1" thickBot="1" x14ac:dyDescent="0.25">
      <c r="A1847" s="1129">
        <v>1</v>
      </c>
      <c r="B1847" s="1113">
        <v>309709</v>
      </c>
      <c r="C1847" s="320"/>
      <c r="D1847" s="916" t="s">
        <v>2750</v>
      </c>
      <c r="E1847" s="245">
        <v>1</v>
      </c>
      <c r="F1847" s="241" t="s">
        <v>2130</v>
      </c>
      <c r="G1847" s="246"/>
      <c r="H1847" s="246"/>
      <c r="I1847" s="241"/>
      <c r="J1847" s="360"/>
      <c r="K1847" s="241"/>
      <c r="L1847" s="241" t="s">
        <v>2270</v>
      </c>
      <c r="M1847" s="245">
        <v>300</v>
      </c>
      <c r="N1847" s="238" t="s">
        <v>2138</v>
      </c>
      <c r="O1847" s="65">
        <v>134</v>
      </c>
      <c r="P1847" s="65">
        <v>186</v>
      </c>
      <c r="Q1847" s="65">
        <v>574</v>
      </c>
      <c r="R1847" s="238" t="s">
        <v>2139</v>
      </c>
      <c r="S1847" s="246"/>
      <c r="T1847" s="241" t="s">
        <v>326</v>
      </c>
      <c r="U1847" s="238" t="s">
        <v>44</v>
      </c>
      <c r="V1847" s="238" t="s">
        <v>2757</v>
      </c>
      <c r="W1847" s="238"/>
      <c r="X1847" s="320"/>
      <c r="Y1847" s="415">
        <v>43971</v>
      </c>
      <c r="Z1847" s="416">
        <f t="shared" si="528"/>
        <v>44336</v>
      </c>
      <c r="AA1847" s="379">
        <v>45280</v>
      </c>
      <c r="AB1847" s="246"/>
      <c r="AC1847" s="250">
        <v>350</v>
      </c>
      <c r="AD1847" s="251"/>
      <c r="AE1847" s="252">
        <v>4000</v>
      </c>
      <c r="AF1847" s="322" t="s">
        <v>2758</v>
      </c>
      <c r="AG1847" s="246"/>
      <c r="AJ1847" s="255" t="str">
        <f t="shared" si="521"/>
        <v>HL553</v>
      </c>
    </row>
    <row r="1848" spans="1:36" ht="11.25" customHeight="1" thickBot="1" x14ac:dyDescent="0.25">
      <c r="A1848" s="1129">
        <v>1</v>
      </c>
      <c r="B1848" s="1113">
        <v>309709</v>
      </c>
      <c r="C1848" s="266" t="s">
        <v>50</v>
      </c>
      <c r="D1848" s="892" t="s">
        <v>2750</v>
      </c>
      <c r="E1848" s="256">
        <f>SUM(E1843:E1847)</f>
        <v>4</v>
      </c>
      <c r="F1848" s="240" t="s">
        <v>2130</v>
      </c>
      <c r="G1848" s="257"/>
      <c r="H1848" s="257"/>
      <c r="I1848" s="240"/>
      <c r="J1848" s="358"/>
      <c r="K1848" s="240"/>
      <c r="L1848" s="240" t="s">
        <v>2270</v>
      </c>
      <c r="M1848" s="258">
        <v>300</v>
      </c>
      <c r="N1848" s="239" t="s">
        <v>2138</v>
      </c>
      <c r="O1848" s="364" t="str">
        <f ca="1">IF(MIN(OFFSET(O1848,-$E1848,0,$E1848,1))=MAX(OFFSET(O1848,-$E1848,0,$E1848,1)),OFFSET(O1848,-$E1848,0,1,1),CONCATENATE(MIN(OFFSET(O1848,-$E1848,0,$E1848,1)),"/",MAX(OFFSET(O1848,-$E1848,0,$E1848,1))))</f>
        <v>134/135</v>
      </c>
      <c r="P1848" s="364" t="str">
        <f ca="1">IF(MIN(OFFSET(P1848,-$E1848,0,$E1848,1))=MAX(OFFSET(P1848,-$E1848,0,$E1848,1)),OFFSET(P1848,-$E1848,0,1,1),CONCATENATE(MIN(OFFSET(P1848,-$E1848,0,$E1848,1)),"/",MAX(OFFSET(P1848,-$E1848,0,$E1848,1))))</f>
        <v>186/195</v>
      </c>
      <c r="Q1848" s="364" t="str">
        <f ca="1">IF(MIN(OFFSET(Q1848,-$E1848,0,$E1848,1))=MAX(OFFSET(Q1848,-$E1848,0,$E1848,1)),OFFSET(Q1848,-$E1848,0,1,1),CONCATENATE(MIN(OFFSET(Q1848,-$E1848,0,$E1848,1)),"/",MAX(OFFSET(Q1848,-$E1848,0,$E1848,1))))</f>
        <v>574/603</v>
      </c>
      <c r="R1848" s="239"/>
      <c r="S1848" s="257"/>
      <c r="T1848" s="240" t="s">
        <v>326</v>
      </c>
      <c r="U1848" s="239" t="s">
        <v>44</v>
      </c>
      <c r="V1848" s="239" t="s">
        <v>2759</v>
      </c>
      <c r="W1848" s="239"/>
      <c r="X1848" s="237">
        <v>1071</v>
      </c>
      <c r="Y1848" s="415">
        <v>43971</v>
      </c>
      <c r="Z1848" s="416">
        <f t="shared" si="528"/>
        <v>44336</v>
      </c>
      <c r="AA1848" s="379">
        <v>45280</v>
      </c>
      <c r="AB1848" s="257"/>
      <c r="AC1848" s="260">
        <v>350</v>
      </c>
      <c r="AD1848" s="261"/>
      <c r="AE1848" s="262"/>
      <c r="AF1848" s="257"/>
      <c r="AG1848" s="257"/>
      <c r="AJ1848" s="255" t="str">
        <f t="shared" si="521"/>
        <v>HL550-553</v>
      </c>
    </row>
    <row r="1849" spans="1:36" ht="11.25" customHeight="1" thickBot="1" x14ac:dyDescent="0.25">
      <c r="A1849" s="1129"/>
      <c r="B1849" s="995"/>
      <c r="C1849" s="238"/>
      <c r="D1849" s="916"/>
      <c r="E1849" s="245"/>
      <c r="F1849" s="241"/>
      <c r="G1849" s="246"/>
      <c r="H1849" s="246"/>
      <c r="I1849" s="241"/>
      <c r="J1849" s="331"/>
      <c r="K1849" s="241"/>
      <c r="L1849" s="241"/>
      <c r="M1849" s="245"/>
      <c r="N1849" s="238"/>
      <c r="O1849" s="65"/>
      <c r="P1849" s="65"/>
      <c r="Q1849" s="65"/>
      <c r="R1849" s="238"/>
      <c r="S1849" s="246"/>
      <c r="T1849" s="241"/>
      <c r="U1849" s="238"/>
      <c r="V1849" s="238"/>
      <c r="W1849" s="238"/>
      <c r="X1849" s="315"/>
      <c r="Y1849" s="415"/>
      <c r="Z1849" s="416" t="s">
        <v>38</v>
      </c>
      <c r="AA1849" s="379" t="s">
        <v>38</v>
      </c>
      <c r="AB1849" s="246"/>
      <c r="AC1849" s="250"/>
      <c r="AD1849" s="251"/>
      <c r="AE1849" s="252"/>
      <c r="AF1849" s="246"/>
      <c r="AG1849" s="246"/>
      <c r="AJ1849" s="255" t="str">
        <f t="shared" si="521"/>
        <v/>
      </c>
    </row>
    <row r="1850" spans="1:36" s="170" customFormat="1" ht="11.25" customHeight="1" thickBot="1" x14ac:dyDescent="0.25">
      <c r="A1850" s="1115">
        <v>1</v>
      </c>
      <c r="B1850" s="1000"/>
      <c r="C1850" s="162"/>
      <c r="D1850" s="913" t="s">
        <v>2760</v>
      </c>
      <c r="E1850" s="161">
        <v>1</v>
      </c>
      <c r="F1850" s="159" t="s">
        <v>2130</v>
      </c>
      <c r="G1850" s="160"/>
      <c r="H1850" s="160"/>
      <c r="I1850" s="159"/>
      <c r="J1850" s="188"/>
      <c r="K1850" s="159"/>
      <c r="L1850" s="159" t="s">
        <v>2320</v>
      </c>
      <c r="M1850" s="161">
        <v>300</v>
      </c>
      <c r="N1850" s="162" t="s">
        <v>2138</v>
      </c>
      <c r="O1850" s="220">
        <v>133</v>
      </c>
      <c r="P1850" s="220">
        <v>182</v>
      </c>
      <c r="Q1850" s="220">
        <v>583</v>
      </c>
      <c r="R1850" s="162" t="s">
        <v>2139</v>
      </c>
      <c r="S1850" s="160"/>
      <c r="T1850" s="159" t="s">
        <v>61</v>
      </c>
      <c r="U1850" s="162" t="s">
        <v>44</v>
      </c>
      <c r="V1850" s="162" t="s">
        <v>2761</v>
      </c>
      <c r="W1850" s="162" t="s">
        <v>2762</v>
      </c>
      <c r="X1850" s="162" t="s">
        <v>1078</v>
      </c>
      <c r="Y1850" s="418">
        <v>40105</v>
      </c>
      <c r="Z1850" s="419">
        <f>Y1850+365</f>
        <v>40470</v>
      </c>
      <c r="AA1850" s="379">
        <v>41931</v>
      </c>
      <c r="AB1850" s="160"/>
      <c r="AC1850" s="164">
        <v>349</v>
      </c>
      <c r="AD1850" s="165"/>
      <c r="AE1850" s="166"/>
      <c r="AF1850" s="160" t="s">
        <v>2763</v>
      </c>
      <c r="AG1850" s="160"/>
      <c r="AJ1850" s="255" t="str">
        <f t="shared" si="521"/>
        <v>HL302</v>
      </c>
    </row>
    <row r="1851" spans="1:36" ht="11.25" customHeight="1" thickBot="1" x14ac:dyDescent="0.25">
      <c r="A1851" s="1115">
        <v>1</v>
      </c>
      <c r="B1851" s="995"/>
      <c r="C1851" s="238"/>
      <c r="D1851" s="904" t="s">
        <v>2760</v>
      </c>
      <c r="E1851" s="245">
        <v>1</v>
      </c>
      <c r="F1851" s="241" t="s">
        <v>2130</v>
      </c>
      <c r="G1851" s="246"/>
      <c r="H1851" s="246"/>
      <c r="I1851" s="241"/>
      <c r="J1851" s="331"/>
      <c r="K1851" s="241"/>
      <c r="L1851" s="241" t="s">
        <v>2320</v>
      </c>
      <c r="M1851" s="245">
        <v>300</v>
      </c>
      <c r="N1851" s="238" t="s">
        <v>2138</v>
      </c>
      <c r="O1851" s="65">
        <v>134</v>
      </c>
      <c r="P1851" s="65">
        <v>184</v>
      </c>
      <c r="Q1851" s="65">
        <v>586</v>
      </c>
      <c r="R1851" s="238" t="s">
        <v>2139</v>
      </c>
      <c r="S1851" s="246"/>
      <c r="T1851" s="241" t="s">
        <v>61</v>
      </c>
      <c r="U1851" s="238" t="s">
        <v>44</v>
      </c>
      <c r="V1851" s="238" t="s">
        <v>2764</v>
      </c>
      <c r="W1851" s="238" t="s">
        <v>123</v>
      </c>
      <c r="X1851" s="238" t="s">
        <v>1078</v>
      </c>
      <c r="Y1851" s="415">
        <v>43888</v>
      </c>
      <c r="Z1851" s="416">
        <f>Y1851+366</f>
        <v>44254</v>
      </c>
      <c r="AA1851" s="379">
        <v>45483</v>
      </c>
      <c r="AB1851" s="246"/>
      <c r="AC1851" s="250">
        <v>350</v>
      </c>
      <c r="AD1851" s="251"/>
      <c r="AE1851" s="252"/>
      <c r="AF1851" s="246" t="s">
        <v>2765</v>
      </c>
      <c r="AG1851" s="246"/>
      <c r="AJ1851" s="255" t="str">
        <f t="shared" si="521"/>
        <v>HL303</v>
      </c>
    </row>
    <row r="1852" spans="1:36" ht="11.25" customHeight="1" thickBot="1" x14ac:dyDescent="0.25">
      <c r="A1852" s="1115">
        <v>1</v>
      </c>
      <c r="B1852" s="995"/>
      <c r="C1852" s="238"/>
      <c r="D1852" s="904" t="s">
        <v>2760</v>
      </c>
      <c r="E1852" s="245">
        <v>1</v>
      </c>
      <c r="F1852" s="241" t="s">
        <v>2130</v>
      </c>
      <c r="G1852" s="246"/>
      <c r="H1852" s="246"/>
      <c r="I1852" s="241"/>
      <c r="J1852" s="331"/>
      <c r="K1852" s="241"/>
      <c r="L1852" s="241" t="s">
        <v>2320</v>
      </c>
      <c r="M1852" s="245">
        <v>300</v>
      </c>
      <c r="N1852" s="238" t="s">
        <v>2138</v>
      </c>
      <c r="O1852" s="65">
        <v>133</v>
      </c>
      <c r="P1852" s="65">
        <v>186</v>
      </c>
      <c r="Q1852" s="65">
        <v>624</v>
      </c>
      <c r="R1852" s="238" t="s">
        <v>2139</v>
      </c>
      <c r="S1852" s="246"/>
      <c r="T1852" s="241" t="s">
        <v>61</v>
      </c>
      <c r="U1852" s="238" t="s">
        <v>44</v>
      </c>
      <c r="V1852" s="238" t="s">
        <v>2766</v>
      </c>
      <c r="W1852" s="238" t="s">
        <v>123</v>
      </c>
      <c r="X1852" s="238" t="s">
        <v>1078</v>
      </c>
      <c r="Y1852" s="415">
        <v>43888</v>
      </c>
      <c r="Z1852" s="416">
        <f t="shared" ref="Z1852:Z1853" si="529">Y1852+366</f>
        <v>44254</v>
      </c>
      <c r="AA1852" s="379">
        <v>45483</v>
      </c>
      <c r="AB1852" s="246"/>
      <c r="AC1852" s="250">
        <v>350</v>
      </c>
      <c r="AD1852" s="251"/>
      <c r="AE1852" s="252"/>
      <c r="AF1852" s="246" t="s">
        <v>2767</v>
      </c>
      <c r="AG1852" s="246"/>
      <c r="AJ1852" s="255" t="str">
        <f t="shared" si="521"/>
        <v>HL304</v>
      </c>
    </row>
    <row r="1853" spans="1:36" ht="11.25" customHeight="1" thickBot="1" x14ac:dyDescent="0.25">
      <c r="A1853" s="1115">
        <v>1</v>
      </c>
      <c r="B1853" s="995"/>
      <c r="C1853" s="266" t="s">
        <v>50</v>
      </c>
      <c r="D1853" s="892">
        <v>1070</v>
      </c>
      <c r="E1853" s="256">
        <v>3</v>
      </c>
      <c r="F1853" s="240" t="s">
        <v>2130</v>
      </c>
      <c r="G1853" s="257"/>
      <c r="H1853" s="257"/>
      <c r="I1853" s="240"/>
      <c r="J1853" s="358"/>
      <c r="K1853" s="240"/>
      <c r="L1853" s="240" t="s">
        <v>2320</v>
      </c>
      <c r="M1853" s="258">
        <v>300</v>
      </c>
      <c r="N1853" s="239" t="s">
        <v>2138</v>
      </c>
      <c r="O1853" s="364" t="str">
        <f ca="1">IF(MIN(OFFSET(O1853,-$E1853,0,$E1853,1))=MAX(OFFSET(O1853,-$E1853,0,$E1853,1)),OFFSET(O1853,-$E1853,0,1,1),CONCATENATE(MIN(OFFSET(O1853,-$E1853,0,$E1853,1)),"/",MAX(OFFSET(O1853,-$E1853,0,$E1853,1))))</f>
        <v>133/134</v>
      </c>
      <c r="P1853" s="364" t="str">
        <f ca="1">IF(MIN(OFFSET(P1853,-$E1853,0,$E1853,1))=MAX(OFFSET(P1853,-$E1853,0,$E1853,1)),OFFSET(P1853,-$E1853,0,1,1),CONCATENATE(MIN(OFFSET(P1853,-$E1853,0,$E1853,1)),"/",MAX(OFFSET(P1853,-$E1853,0,$E1853,1))))</f>
        <v>182/186</v>
      </c>
      <c r="Q1853" s="364" t="str">
        <f ca="1">IF(MIN(OFFSET(Q1853,-$E1853,0,$E1853,1))=MAX(OFFSET(Q1853,-$E1853,0,$E1853,1)),OFFSET(Q1853,-$E1853,0,1,1),CONCATENATE(MIN(OFFSET(Q1853,-$E1853,0,$E1853,1)),"/",MAX(OFFSET(Q1853,-$E1853,0,$E1853,1))))</f>
        <v>583/624</v>
      </c>
      <c r="R1853" s="239"/>
      <c r="S1853" s="257"/>
      <c r="T1853" s="240" t="s">
        <v>61</v>
      </c>
      <c r="U1853" s="239" t="s">
        <v>44</v>
      </c>
      <c r="V1853" s="239" t="s">
        <v>2768</v>
      </c>
      <c r="W1853" s="239" t="s">
        <v>2769</v>
      </c>
      <c r="X1853" s="237">
        <v>1070</v>
      </c>
      <c r="Y1853" s="415">
        <v>43889</v>
      </c>
      <c r="Z1853" s="416">
        <f t="shared" si="529"/>
        <v>44255</v>
      </c>
      <c r="AA1853" s="644">
        <f>Z1853+1830</f>
        <v>46085</v>
      </c>
      <c r="AB1853" s="257"/>
      <c r="AC1853" s="260">
        <v>350</v>
      </c>
      <c r="AD1853" s="261"/>
      <c r="AE1853" s="262"/>
      <c r="AF1853" s="257" t="s">
        <v>2770</v>
      </c>
      <c r="AG1853" s="257"/>
      <c r="AJ1853" s="255" t="str">
        <f t="shared" ref="AJ1853:AJ1939" si="530">CONCATENATE(U1853,AK1853,V1853)</f>
        <v>HL303-304</v>
      </c>
    </row>
    <row r="1854" spans="1:36" ht="11.25" customHeight="1" thickBot="1" x14ac:dyDescent="0.25">
      <c r="A1854" s="1129"/>
      <c r="B1854" s="995"/>
      <c r="C1854" s="238"/>
      <c r="D1854" s="916"/>
      <c r="E1854" s="245"/>
      <c r="F1854" s="241"/>
      <c r="G1854" s="246"/>
      <c r="H1854" s="246"/>
      <c r="I1854" s="241"/>
      <c r="J1854" s="331"/>
      <c r="K1854" s="241"/>
      <c r="L1854" s="241"/>
      <c r="M1854" s="245"/>
      <c r="N1854" s="238"/>
      <c r="O1854" s="65"/>
      <c r="P1854" s="65"/>
      <c r="Q1854" s="65"/>
      <c r="R1854" s="238"/>
      <c r="S1854" s="246"/>
      <c r="T1854" s="241"/>
      <c r="U1854" s="238"/>
      <c r="V1854" s="238"/>
      <c r="W1854" s="238"/>
      <c r="X1854" s="146"/>
      <c r="Y1854" s="415"/>
      <c r="Z1854" s="416" t="s">
        <v>38</v>
      </c>
      <c r="AA1854" s="379" t="s">
        <v>38</v>
      </c>
      <c r="AB1854" s="246"/>
      <c r="AC1854" s="250"/>
      <c r="AD1854" s="251"/>
      <c r="AE1854" s="252"/>
      <c r="AF1854" s="246"/>
      <c r="AG1854" s="246"/>
      <c r="AJ1854" s="255" t="str">
        <f t="shared" si="530"/>
        <v/>
      </c>
    </row>
    <row r="1855" spans="1:36" s="319" customFormat="1" ht="11.25" customHeight="1" thickBot="1" x14ac:dyDescent="0.25">
      <c r="A1855" s="1129">
        <v>1</v>
      </c>
      <c r="B1855" s="1113">
        <v>309713</v>
      </c>
      <c r="C1855" s="320"/>
      <c r="D1855" s="916" t="s">
        <v>1650</v>
      </c>
      <c r="E1855" s="245">
        <v>1</v>
      </c>
      <c r="F1855" s="241" t="s">
        <v>2130</v>
      </c>
      <c r="G1855" s="246"/>
      <c r="H1855" s="246"/>
      <c r="I1855" s="241"/>
      <c r="J1855" s="360"/>
      <c r="K1855" s="241"/>
      <c r="L1855" s="241" t="s">
        <v>2270</v>
      </c>
      <c r="M1855" s="245">
        <v>300</v>
      </c>
      <c r="N1855" s="238" t="s">
        <v>2138</v>
      </c>
      <c r="O1855" s="65">
        <v>134</v>
      </c>
      <c r="P1855" s="65">
        <v>190</v>
      </c>
      <c r="Q1855" s="65">
        <v>588</v>
      </c>
      <c r="R1855" s="238" t="s">
        <v>2139</v>
      </c>
      <c r="S1855" s="246"/>
      <c r="T1855" s="241" t="s">
        <v>326</v>
      </c>
      <c r="U1855" s="238" t="s">
        <v>44</v>
      </c>
      <c r="V1855" s="238" t="s">
        <v>2771</v>
      </c>
      <c r="W1855" s="238"/>
      <c r="X1855" s="272"/>
      <c r="Y1855" s="415">
        <v>43971</v>
      </c>
      <c r="Z1855" s="416">
        <f t="shared" ref="Z1855:Z1859" si="531">Y1855+365</f>
        <v>44336</v>
      </c>
      <c r="AA1855" s="379">
        <v>45280</v>
      </c>
      <c r="AB1855" s="246"/>
      <c r="AC1855" s="250">
        <v>350</v>
      </c>
      <c r="AD1855" s="251"/>
      <c r="AE1855" s="252">
        <v>4000</v>
      </c>
      <c r="AF1855" s="173" t="s">
        <v>2772</v>
      </c>
      <c r="AG1855" s="246"/>
      <c r="AJ1855" s="255" t="str">
        <f t="shared" si="530"/>
        <v>HL605</v>
      </c>
    </row>
    <row r="1856" spans="1:36" s="319" customFormat="1" ht="11.25" customHeight="1" thickBot="1" x14ac:dyDescent="0.25">
      <c r="A1856" s="1129">
        <v>1</v>
      </c>
      <c r="B1856" s="1113">
        <v>309713</v>
      </c>
      <c r="C1856" s="320"/>
      <c r="D1856" s="916" t="s">
        <v>1650</v>
      </c>
      <c r="E1856" s="245">
        <v>1</v>
      </c>
      <c r="F1856" s="241" t="s">
        <v>2130</v>
      </c>
      <c r="G1856" s="246"/>
      <c r="H1856" s="246"/>
      <c r="I1856" s="241"/>
      <c r="J1856" s="360"/>
      <c r="K1856" s="241"/>
      <c r="L1856" s="241" t="s">
        <v>2270</v>
      </c>
      <c r="M1856" s="245">
        <v>300</v>
      </c>
      <c r="N1856" s="238" t="s">
        <v>2138</v>
      </c>
      <c r="O1856" s="65">
        <v>135</v>
      </c>
      <c r="P1856" s="65">
        <v>186</v>
      </c>
      <c r="Q1856" s="65">
        <v>593</v>
      </c>
      <c r="R1856" s="238" t="s">
        <v>2139</v>
      </c>
      <c r="S1856" s="246"/>
      <c r="T1856" s="241" t="s">
        <v>326</v>
      </c>
      <c r="U1856" s="238" t="s">
        <v>44</v>
      </c>
      <c r="V1856" s="238" t="s">
        <v>2773</v>
      </c>
      <c r="W1856" s="238"/>
      <c r="X1856" s="315"/>
      <c r="Y1856" s="415">
        <v>43971</v>
      </c>
      <c r="Z1856" s="416">
        <f t="shared" si="531"/>
        <v>44336</v>
      </c>
      <c r="AA1856" s="379">
        <v>45280</v>
      </c>
      <c r="AB1856" s="246"/>
      <c r="AC1856" s="250">
        <v>350</v>
      </c>
      <c r="AD1856" s="251"/>
      <c r="AE1856" s="252">
        <v>4000</v>
      </c>
      <c r="AF1856" s="173" t="s">
        <v>2774</v>
      </c>
      <c r="AG1856" s="246"/>
      <c r="AJ1856" s="255" t="str">
        <f t="shared" si="530"/>
        <v>HL606</v>
      </c>
    </row>
    <row r="1857" spans="1:36" s="319" customFormat="1" ht="11.25" customHeight="1" thickBot="1" x14ac:dyDescent="0.25">
      <c r="A1857" s="1129">
        <v>1</v>
      </c>
      <c r="B1857" s="1113">
        <v>309713</v>
      </c>
      <c r="C1857" s="320"/>
      <c r="D1857" s="916" t="s">
        <v>1650</v>
      </c>
      <c r="E1857" s="245">
        <v>1</v>
      </c>
      <c r="F1857" s="241" t="s">
        <v>2130</v>
      </c>
      <c r="G1857" s="246"/>
      <c r="H1857" s="246"/>
      <c r="I1857" s="241"/>
      <c r="J1857" s="360"/>
      <c r="K1857" s="241"/>
      <c r="L1857" s="241" t="s">
        <v>2270</v>
      </c>
      <c r="M1857" s="245">
        <v>300</v>
      </c>
      <c r="N1857" s="238" t="s">
        <v>2138</v>
      </c>
      <c r="O1857" s="65">
        <v>134</v>
      </c>
      <c r="P1857" s="65">
        <v>185</v>
      </c>
      <c r="Q1857" s="65">
        <v>599</v>
      </c>
      <c r="R1857" s="238" t="s">
        <v>2139</v>
      </c>
      <c r="S1857" s="246"/>
      <c r="T1857" s="241" t="s">
        <v>326</v>
      </c>
      <c r="U1857" s="238" t="s">
        <v>44</v>
      </c>
      <c r="V1857" s="238" t="s">
        <v>2775</v>
      </c>
      <c r="W1857" s="238"/>
      <c r="X1857" s="320"/>
      <c r="Y1857" s="415">
        <v>43971</v>
      </c>
      <c r="Z1857" s="416">
        <f t="shared" si="531"/>
        <v>44336</v>
      </c>
      <c r="AA1857" s="379">
        <v>45280</v>
      </c>
      <c r="AB1857" s="246"/>
      <c r="AC1857" s="250">
        <v>350</v>
      </c>
      <c r="AD1857" s="251"/>
      <c r="AE1857" s="252">
        <v>4000</v>
      </c>
      <c r="AF1857" s="173" t="s">
        <v>2776</v>
      </c>
      <c r="AG1857" s="246"/>
      <c r="AJ1857" s="255" t="str">
        <f t="shared" si="530"/>
        <v>HL607</v>
      </c>
    </row>
    <row r="1858" spans="1:36" s="319" customFormat="1" ht="11.25" customHeight="1" thickBot="1" x14ac:dyDescent="0.25">
      <c r="A1858" s="1129">
        <v>1</v>
      </c>
      <c r="B1858" s="1113">
        <v>309713</v>
      </c>
      <c r="C1858" s="320"/>
      <c r="D1858" s="916" t="s">
        <v>1650</v>
      </c>
      <c r="E1858" s="245">
        <v>1</v>
      </c>
      <c r="F1858" s="241" t="s">
        <v>2130</v>
      </c>
      <c r="G1858" s="246"/>
      <c r="H1858" s="246"/>
      <c r="I1858" s="241"/>
      <c r="J1858" s="360"/>
      <c r="K1858" s="241"/>
      <c r="L1858" s="241" t="s">
        <v>2270</v>
      </c>
      <c r="M1858" s="245">
        <v>300</v>
      </c>
      <c r="N1858" s="238" t="s">
        <v>2138</v>
      </c>
      <c r="O1858" s="65">
        <v>135</v>
      </c>
      <c r="P1858" s="65">
        <v>190</v>
      </c>
      <c r="Q1858" s="65">
        <v>570</v>
      </c>
      <c r="R1858" s="238" t="s">
        <v>2139</v>
      </c>
      <c r="S1858" s="246"/>
      <c r="T1858" s="241" t="s">
        <v>326</v>
      </c>
      <c r="U1858" s="238" t="s">
        <v>44</v>
      </c>
      <c r="V1858" s="238" t="s">
        <v>2777</v>
      </c>
      <c r="W1858" s="238"/>
      <c r="X1858" s="320"/>
      <c r="Y1858" s="415">
        <v>43971</v>
      </c>
      <c r="Z1858" s="416">
        <f t="shared" si="531"/>
        <v>44336</v>
      </c>
      <c r="AA1858" s="379">
        <v>45280</v>
      </c>
      <c r="AB1858" s="246"/>
      <c r="AC1858" s="250">
        <v>350</v>
      </c>
      <c r="AD1858" s="251"/>
      <c r="AE1858" s="252">
        <v>4000</v>
      </c>
      <c r="AF1858" s="173" t="s">
        <v>2778</v>
      </c>
      <c r="AG1858" s="246"/>
      <c r="AJ1858" s="255" t="str">
        <f t="shared" si="530"/>
        <v>HL608</v>
      </c>
    </row>
    <row r="1859" spans="1:36" ht="11.25" customHeight="1" thickBot="1" x14ac:dyDescent="0.25">
      <c r="A1859" s="1129">
        <v>1</v>
      </c>
      <c r="B1859" s="1113">
        <v>309713</v>
      </c>
      <c r="C1859" s="266" t="s">
        <v>50</v>
      </c>
      <c r="D1859" s="892" t="s">
        <v>1650</v>
      </c>
      <c r="E1859" s="256">
        <f>SUM(E1855:E1858)</f>
        <v>4</v>
      </c>
      <c r="F1859" s="240" t="s">
        <v>2130</v>
      </c>
      <c r="G1859" s="257"/>
      <c r="H1859" s="257"/>
      <c r="I1859" s="240"/>
      <c r="J1859" s="358"/>
      <c r="K1859" s="240"/>
      <c r="L1859" s="240" t="s">
        <v>2270</v>
      </c>
      <c r="M1859" s="258">
        <v>300</v>
      </c>
      <c r="N1859" s="239" t="s">
        <v>2138</v>
      </c>
      <c r="O1859" s="364" t="str">
        <f ca="1">IF(MIN(OFFSET(O1859,-$E1859,0,$E1859,1))=MAX(OFFSET(O1859,-$E1859,0,$E1859,1)),OFFSET(O1859,-$E1859,0,1,1),CONCATENATE(MIN(OFFSET(O1859,-$E1859,0,$E1859,1)),"/",MAX(OFFSET(O1859,-$E1859,0,$E1859,1))))</f>
        <v>134/135</v>
      </c>
      <c r="P1859" s="364" t="str">
        <f ca="1">IF(MIN(OFFSET(P1859,-$E1859,0,$E1859,1))=MAX(OFFSET(P1859,-$E1859,0,$E1859,1)),OFFSET(P1859,-$E1859,0,1,1),CONCATENATE(MIN(OFFSET(P1859,-$E1859,0,$E1859,1)),"/",MAX(OFFSET(P1859,-$E1859,0,$E1859,1))))</f>
        <v>185/190</v>
      </c>
      <c r="Q1859" s="364" t="str">
        <f ca="1">IF(MIN(OFFSET(Q1859,-$E1859,0,$E1859,1))=MAX(OFFSET(Q1859,-$E1859,0,$E1859,1)),OFFSET(Q1859,-$E1859,0,1,1),CONCATENATE(MIN(OFFSET(Q1859,-$E1859,0,$E1859,1)),"/",MAX(OFFSET(Q1859,-$E1859,0,$E1859,1))))</f>
        <v>570/599</v>
      </c>
      <c r="R1859" s="239"/>
      <c r="S1859" s="257"/>
      <c r="T1859" s="240" t="s">
        <v>326</v>
      </c>
      <c r="U1859" s="239" t="s">
        <v>44</v>
      </c>
      <c r="V1859" s="239" t="s">
        <v>2779</v>
      </c>
      <c r="W1859" s="239"/>
      <c r="X1859" s="237">
        <v>1052</v>
      </c>
      <c r="Y1859" s="415">
        <v>43971</v>
      </c>
      <c r="Z1859" s="416">
        <f t="shared" si="531"/>
        <v>44336</v>
      </c>
      <c r="AA1859" s="379">
        <v>45280</v>
      </c>
      <c r="AB1859" s="257"/>
      <c r="AC1859" s="260">
        <v>350</v>
      </c>
      <c r="AD1859" s="261"/>
      <c r="AE1859" s="262"/>
      <c r="AF1859" s="257"/>
      <c r="AG1859" s="257"/>
      <c r="AJ1859" s="255" t="str">
        <f t="shared" si="530"/>
        <v>HL605-608</v>
      </c>
    </row>
    <row r="1860" spans="1:36" ht="11.25" customHeight="1" thickBot="1" x14ac:dyDescent="0.25">
      <c r="A1860" s="1129"/>
      <c r="B1860" s="1112"/>
      <c r="C1860" s="238"/>
      <c r="D1860" s="916"/>
      <c r="E1860" s="245"/>
      <c r="F1860" s="241"/>
      <c r="G1860" s="246"/>
      <c r="H1860" s="246"/>
      <c r="I1860" s="241"/>
      <c r="J1860" s="331"/>
      <c r="K1860" s="241"/>
      <c r="L1860" s="241"/>
      <c r="M1860" s="245"/>
      <c r="N1860" s="238"/>
      <c r="O1860" s="65"/>
      <c r="P1860" s="65"/>
      <c r="Q1860" s="65"/>
      <c r="R1860" s="238"/>
      <c r="S1860" s="246"/>
      <c r="T1860" s="241"/>
      <c r="U1860" s="238"/>
      <c r="V1860" s="238"/>
      <c r="W1860" s="238"/>
      <c r="X1860" s="315"/>
      <c r="Y1860" s="415"/>
      <c r="Z1860" s="416" t="s">
        <v>38</v>
      </c>
      <c r="AA1860" s="379" t="s">
        <v>38</v>
      </c>
      <c r="AB1860" s="246"/>
      <c r="AC1860" s="250"/>
      <c r="AD1860" s="251"/>
      <c r="AE1860" s="252"/>
      <c r="AF1860" s="246"/>
      <c r="AG1860" s="246"/>
      <c r="AJ1860" s="255" t="str">
        <f t="shared" si="530"/>
        <v/>
      </c>
    </row>
    <row r="1861" spans="1:36" s="319" customFormat="1" ht="11.25" customHeight="1" thickBot="1" x14ac:dyDescent="0.25">
      <c r="A1861" s="1129">
        <v>1</v>
      </c>
      <c r="B1861" s="1113">
        <v>308244</v>
      </c>
      <c r="C1861" s="320"/>
      <c r="D1861" s="916" t="s">
        <v>1688</v>
      </c>
      <c r="E1861" s="245">
        <v>1</v>
      </c>
      <c r="F1861" s="241" t="s">
        <v>2130</v>
      </c>
      <c r="G1861" s="246"/>
      <c r="H1861" s="246"/>
      <c r="I1861" s="241"/>
      <c r="J1861" s="360"/>
      <c r="K1861" s="241"/>
      <c r="L1861" s="241" t="s">
        <v>2320</v>
      </c>
      <c r="M1861" s="245">
        <v>300</v>
      </c>
      <c r="N1861" s="238" t="s">
        <v>2138</v>
      </c>
      <c r="O1861" s="65">
        <v>133</v>
      </c>
      <c r="P1861" s="65">
        <v>182</v>
      </c>
      <c r="Q1861" s="65">
        <v>596</v>
      </c>
      <c r="R1861" s="238" t="s">
        <v>2139</v>
      </c>
      <c r="S1861" s="246"/>
      <c r="T1861" s="241" t="s">
        <v>811</v>
      </c>
      <c r="U1861" s="238" t="s">
        <v>44</v>
      </c>
      <c r="V1861" s="238" t="s">
        <v>2780</v>
      </c>
      <c r="W1861" s="238"/>
      <c r="X1861" s="320"/>
      <c r="Y1861" s="415">
        <v>42438</v>
      </c>
      <c r="Z1861" s="416">
        <f>Y1861+365</f>
        <v>42803</v>
      </c>
      <c r="AA1861" s="379">
        <v>43535</v>
      </c>
      <c r="AB1861" s="246"/>
      <c r="AC1861" s="250">
        <v>350</v>
      </c>
      <c r="AD1861" s="251"/>
      <c r="AE1861" s="252"/>
      <c r="AF1861" s="246" t="s">
        <v>2781</v>
      </c>
      <c r="AG1861" s="246"/>
      <c r="AJ1861" s="255" t="str">
        <f t="shared" si="530"/>
        <v>HL305</v>
      </c>
    </row>
    <row r="1862" spans="1:36" s="319" customFormat="1" ht="11.25" customHeight="1" thickBot="1" x14ac:dyDescent="0.25">
      <c r="A1862" s="1129">
        <v>1</v>
      </c>
      <c r="B1862" s="1113">
        <v>308244</v>
      </c>
      <c r="C1862" s="320"/>
      <c r="D1862" s="916" t="s">
        <v>1688</v>
      </c>
      <c r="E1862" s="245">
        <v>1</v>
      </c>
      <c r="F1862" s="241" t="s">
        <v>2130</v>
      </c>
      <c r="G1862" s="246"/>
      <c r="H1862" s="246"/>
      <c r="I1862" s="241"/>
      <c r="J1862" s="360"/>
      <c r="K1862" s="241"/>
      <c r="L1862" s="241" t="s">
        <v>2320</v>
      </c>
      <c r="M1862" s="245">
        <v>300</v>
      </c>
      <c r="N1862" s="238" t="s">
        <v>2138</v>
      </c>
      <c r="O1862" s="65">
        <v>134</v>
      </c>
      <c r="P1862" s="65">
        <v>194</v>
      </c>
      <c r="Q1862" s="65">
        <v>600</v>
      </c>
      <c r="R1862" s="238" t="s">
        <v>2139</v>
      </c>
      <c r="S1862" s="246"/>
      <c r="T1862" s="241" t="s">
        <v>811</v>
      </c>
      <c r="U1862" s="238" t="s">
        <v>44</v>
      </c>
      <c r="V1862" s="238" t="s">
        <v>2782</v>
      </c>
      <c r="W1862" s="238"/>
      <c r="X1862" s="320"/>
      <c r="Y1862" s="415">
        <v>42438</v>
      </c>
      <c r="Z1862" s="416">
        <f>Y1862+365</f>
        <v>42803</v>
      </c>
      <c r="AA1862" s="379">
        <v>43535</v>
      </c>
      <c r="AB1862" s="246"/>
      <c r="AC1862" s="250">
        <v>350</v>
      </c>
      <c r="AD1862" s="251"/>
      <c r="AE1862" s="252"/>
      <c r="AF1862" s="246" t="s">
        <v>2783</v>
      </c>
      <c r="AG1862" s="246"/>
      <c r="AJ1862" s="255" t="str">
        <f t="shared" si="530"/>
        <v>HL306</v>
      </c>
    </row>
    <row r="1863" spans="1:36" s="319" customFormat="1" ht="11.25" customHeight="1" thickBot="1" x14ac:dyDescent="0.25">
      <c r="A1863" s="1129">
        <v>1</v>
      </c>
      <c r="B1863" s="1113">
        <v>308244</v>
      </c>
      <c r="C1863" s="320"/>
      <c r="D1863" s="916" t="s">
        <v>1688</v>
      </c>
      <c r="E1863" s="245">
        <v>1</v>
      </c>
      <c r="F1863" s="241" t="s">
        <v>2130</v>
      </c>
      <c r="G1863" s="246"/>
      <c r="H1863" s="246"/>
      <c r="I1863" s="241"/>
      <c r="J1863" s="360"/>
      <c r="K1863" s="241"/>
      <c r="L1863" s="241" t="s">
        <v>2320</v>
      </c>
      <c r="M1863" s="245">
        <v>300</v>
      </c>
      <c r="N1863" s="238" t="s">
        <v>2138</v>
      </c>
      <c r="O1863" s="65">
        <v>134</v>
      </c>
      <c r="P1863" s="65">
        <v>187</v>
      </c>
      <c r="Q1863" s="65">
        <v>587</v>
      </c>
      <c r="R1863" s="238" t="s">
        <v>2139</v>
      </c>
      <c r="S1863" s="246"/>
      <c r="T1863" s="241" t="s">
        <v>811</v>
      </c>
      <c r="U1863" s="238" t="s">
        <v>44</v>
      </c>
      <c r="V1863" s="238" t="s">
        <v>2784</v>
      </c>
      <c r="W1863" s="238"/>
      <c r="X1863" s="320"/>
      <c r="Y1863" s="415">
        <v>42438</v>
      </c>
      <c r="Z1863" s="416">
        <f>Y1863+365</f>
        <v>42803</v>
      </c>
      <c r="AA1863" s="379">
        <v>43535</v>
      </c>
      <c r="AB1863" s="246"/>
      <c r="AC1863" s="250">
        <v>350</v>
      </c>
      <c r="AD1863" s="251"/>
      <c r="AE1863" s="252"/>
      <c r="AF1863" s="246" t="s">
        <v>2785</v>
      </c>
      <c r="AG1863" s="246"/>
      <c r="AJ1863" s="255" t="str">
        <f t="shared" si="530"/>
        <v>HL307</v>
      </c>
    </row>
    <row r="1864" spans="1:36" s="319" customFormat="1" ht="11.25" customHeight="1" thickBot="1" x14ac:dyDescent="0.25">
      <c r="A1864" s="1129">
        <v>1</v>
      </c>
      <c r="B1864" s="1113">
        <v>308244</v>
      </c>
      <c r="C1864" s="266" t="s">
        <v>50</v>
      </c>
      <c r="D1864" s="892" t="s">
        <v>1688</v>
      </c>
      <c r="E1864" s="256">
        <f>SUM(E1860:E1863)</f>
        <v>3</v>
      </c>
      <c r="F1864" s="240" t="s">
        <v>2130</v>
      </c>
      <c r="G1864" s="257"/>
      <c r="H1864" s="257"/>
      <c r="I1864" s="240"/>
      <c r="J1864" s="358"/>
      <c r="K1864" s="240"/>
      <c r="L1864" s="240" t="s">
        <v>2320</v>
      </c>
      <c r="M1864" s="258">
        <v>300</v>
      </c>
      <c r="N1864" s="239" t="s">
        <v>2138</v>
      </c>
      <c r="O1864" s="364" t="str">
        <f ca="1">IF(MIN(OFFSET(O1864,-$E1864,0,$E1864,1))=MAX(OFFSET(O1864,-$E1864,0,$E1864,1)),OFFSET(O1864,-$E1864,0,1,1),CONCATENATE(MIN(OFFSET(O1864,-$E1864,0,$E1864,1)),"/",MAX(OFFSET(O1864,-$E1864,0,$E1864,1))))</f>
        <v>133/134</v>
      </c>
      <c r="P1864" s="364" t="str">
        <f ca="1">IF(MIN(OFFSET(P1864,-$E1864,0,$E1864,1))=MAX(OFFSET(P1864,-$E1864,0,$E1864,1)),OFFSET(P1864,-$E1864,0,1,1),CONCATENATE(MIN(OFFSET(P1864,-$E1864,0,$E1864,1)),"/",MAX(OFFSET(P1864,-$E1864,0,$E1864,1))))</f>
        <v>182/194</v>
      </c>
      <c r="Q1864" s="364" t="str">
        <f ca="1">IF(MIN(OFFSET(Q1864,-$E1864,0,$E1864,1))=MAX(OFFSET(Q1864,-$E1864,0,$E1864,1)),OFFSET(Q1864,-$E1864,0,1,1),CONCATENATE(MIN(OFFSET(Q1864,-$E1864,0,$E1864,1)),"/",MAX(OFFSET(Q1864,-$E1864,0,$E1864,1))))</f>
        <v>587/600</v>
      </c>
      <c r="R1864" s="239"/>
      <c r="S1864" s="257"/>
      <c r="T1864" s="240" t="s">
        <v>811</v>
      </c>
      <c r="U1864" s="239" t="s">
        <v>44</v>
      </c>
      <c r="V1864" s="239" t="s">
        <v>2786</v>
      </c>
      <c r="W1864" s="239"/>
      <c r="X1864" s="237">
        <v>1031</v>
      </c>
      <c r="Y1864" s="415">
        <v>42438</v>
      </c>
      <c r="Z1864" s="416">
        <f>Y1864+365</f>
        <v>42803</v>
      </c>
      <c r="AA1864" s="379">
        <v>43535</v>
      </c>
      <c r="AB1864" s="257"/>
      <c r="AC1864" s="260">
        <v>350</v>
      </c>
      <c r="AD1864" s="261"/>
      <c r="AE1864" s="262"/>
      <c r="AF1864" s="257"/>
      <c r="AG1864" s="257"/>
      <c r="AJ1864" s="255" t="str">
        <f t="shared" si="530"/>
        <v>HL305-307</v>
      </c>
    </row>
    <row r="1865" spans="1:36" ht="11.25" customHeight="1" thickBot="1" x14ac:dyDescent="0.25">
      <c r="A1865" s="1129"/>
      <c r="B1865" s="995"/>
      <c r="C1865" s="320"/>
      <c r="D1865" s="905"/>
      <c r="E1865" s="245"/>
      <c r="F1865" s="241"/>
      <c r="G1865" s="246"/>
      <c r="H1865" s="246"/>
      <c r="I1865" s="241"/>
      <c r="J1865" s="360"/>
      <c r="K1865" s="241"/>
      <c r="L1865" s="241"/>
      <c r="M1865" s="245"/>
      <c r="N1865" s="238"/>
      <c r="O1865" s="65"/>
      <c r="P1865" s="65"/>
      <c r="Q1865" s="65"/>
      <c r="R1865" s="238"/>
      <c r="S1865" s="246"/>
      <c r="T1865" s="241"/>
      <c r="U1865" s="238"/>
      <c r="V1865" s="238"/>
      <c r="W1865" s="238"/>
      <c r="X1865" s="272"/>
      <c r="Y1865" s="415"/>
      <c r="Z1865" s="416" t="s">
        <v>38</v>
      </c>
      <c r="AA1865" s="379" t="s">
        <v>38</v>
      </c>
      <c r="AB1865" s="246"/>
      <c r="AC1865" s="250"/>
      <c r="AD1865" s="251"/>
      <c r="AE1865" s="252"/>
      <c r="AF1865" s="246"/>
      <c r="AG1865" s="246"/>
      <c r="AJ1865" s="255" t="str">
        <f t="shared" si="530"/>
        <v/>
      </c>
    </row>
    <row r="1866" spans="1:36" s="319" customFormat="1" ht="11.25" customHeight="1" thickBot="1" x14ac:dyDescent="0.25">
      <c r="A1866" s="1129">
        <v>1</v>
      </c>
      <c r="B1866" s="1113">
        <v>308254</v>
      </c>
      <c r="C1866" s="320"/>
      <c r="D1866" s="916" t="s">
        <v>1569</v>
      </c>
      <c r="E1866" s="245">
        <v>1</v>
      </c>
      <c r="F1866" s="241" t="s">
        <v>2130</v>
      </c>
      <c r="G1866" s="246"/>
      <c r="H1866" s="246"/>
      <c r="I1866" s="241"/>
      <c r="J1866" s="360"/>
      <c r="K1866" s="241"/>
      <c r="L1866" s="241" t="s">
        <v>2320</v>
      </c>
      <c r="M1866" s="245">
        <v>300</v>
      </c>
      <c r="N1866" s="238" t="s">
        <v>2138</v>
      </c>
      <c r="O1866" s="65">
        <v>134</v>
      </c>
      <c r="P1866" s="65">
        <v>188</v>
      </c>
      <c r="Q1866" s="65">
        <v>626</v>
      </c>
      <c r="R1866" s="238" t="s">
        <v>2139</v>
      </c>
      <c r="S1866" s="246"/>
      <c r="T1866" s="241" t="s">
        <v>811</v>
      </c>
      <c r="U1866" s="238" t="s">
        <v>44</v>
      </c>
      <c r="V1866" s="238" t="s">
        <v>2787</v>
      </c>
      <c r="W1866" s="238"/>
      <c r="X1866" s="320" t="s">
        <v>1078</v>
      </c>
      <c r="Y1866" s="415">
        <v>42438</v>
      </c>
      <c r="Z1866" s="416">
        <f>Y1866+365</f>
        <v>42803</v>
      </c>
      <c r="AA1866" s="379">
        <v>43004</v>
      </c>
      <c r="AB1866" s="246"/>
      <c r="AC1866" s="250">
        <v>350</v>
      </c>
      <c r="AD1866" s="251"/>
      <c r="AE1866" s="252">
        <v>4800</v>
      </c>
      <c r="AF1866" s="246" t="s">
        <v>2788</v>
      </c>
      <c r="AG1866" s="246"/>
      <c r="AJ1866" s="255" t="str">
        <f t="shared" si="530"/>
        <v>HL327</v>
      </c>
    </row>
    <row r="1867" spans="1:36" s="319" customFormat="1" ht="11.25" customHeight="1" thickBot="1" x14ac:dyDescent="0.25">
      <c r="A1867" s="1129">
        <v>1</v>
      </c>
      <c r="B1867" s="1113">
        <v>308254</v>
      </c>
      <c r="C1867" s="320"/>
      <c r="D1867" s="916" t="s">
        <v>1569</v>
      </c>
      <c r="E1867" s="245">
        <v>1</v>
      </c>
      <c r="F1867" s="241" t="s">
        <v>2130</v>
      </c>
      <c r="G1867" s="246"/>
      <c r="H1867" s="246"/>
      <c r="I1867" s="241"/>
      <c r="J1867" s="360"/>
      <c r="K1867" s="241"/>
      <c r="L1867" s="241" t="s">
        <v>2320</v>
      </c>
      <c r="M1867" s="245">
        <v>300</v>
      </c>
      <c r="N1867" s="238" t="s">
        <v>2138</v>
      </c>
      <c r="O1867" s="65">
        <v>134</v>
      </c>
      <c r="P1867" s="65">
        <v>189</v>
      </c>
      <c r="Q1867" s="65">
        <v>579</v>
      </c>
      <c r="R1867" s="238" t="s">
        <v>2139</v>
      </c>
      <c r="S1867" s="246"/>
      <c r="T1867" s="241" t="s">
        <v>811</v>
      </c>
      <c r="U1867" s="238" t="s">
        <v>44</v>
      </c>
      <c r="V1867" s="238" t="s">
        <v>2789</v>
      </c>
      <c r="W1867" s="238"/>
      <c r="X1867" s="320" t="s">
        <v>1078</v>
      </c>
      <c r="Y1867" s="415">
        <v>42438</v>
      </c>
      <c r="Z1867" s="416">
        <f>Y1867+365</f>
        <v>42803</v>
      </c>
      <c r="AA1867" s="379">
        <v>43004</v>
      </c>
      <c r="AB1867" s="246"/>
      <c r="AC1867" s="250">
        <v>350</v>
      </c>
      <c r="AD1867" s="251"/>
      <c r="AE1867" s="252">
        <v>4800</v>
      </c>
      <c r="AF1867" s="246" t="s">
        <v>2790</v>
      </c>
      <c r="AG1867" s="246"/>
      <c r="AJ1867" s="255" t="str">
        <f t="shared" si="530"/>
        <v>HL329</v>
      </c>
    </row>
    <row r="1868" spans="1:36" ht="11.25" customHeight="1" thickBot="1" x14ac:dyDescent="0.25">
      <c r="A1868" s="1129">
        <v>1</v>
      </c>
      <c r="B1868" s="1113">
        <v>308254</v>
      </c>
      <c r="C1868" s="266" t="s">
        <v>50</v>
      </c>
      <c r="D1868" s="892" t="s">
        <v>1569</v>
      </c>
      <c r="E1868" s="256">
        <v>2</v>
      </c>
      <c r="F1868" s="240" t="s">
        <v>2130</v>
      </c>
      <c r="G1868" s="257"/>
      <c r="H1868" s="257"/>
      <c r="I1868" s="240"/>
      <c r="J1868" s="358"/>
      <c r="K1868" s="240"/>
      <c r="L1868" s="240" t="s">
        <v>2320</v>
      </c>
      <c r="M1868" s="258">
        <v>300</v>
      </c>
      <c r="N1868" s="239" t="s">
        <v>2138</v>
      </c>
      <c r="O1868" s="364">
        <f ca="1">IF(MIN(OFFSET(O1868,-$E1868,0,$E1868,1))=MAX(OFFSET(O1868,-$E1868,0,$E1868,1)),OFFSET(O1868,-$E1868,0,1,1),CONCATENATE(MIN(OFFSET(O1868,-$E1868,0,$E1868,1)),"/",MAX(OFFSET(O1868,-$E1868,0,$E1868,1))))</f>
        <v>134</v>
      </c>
      <c r="P1868" s="364" t="str">
        <f ca="1">IF(MIN(OFFSET(P1868,-$E1868,0,$E1868,1))=MAX(OFFSET(P1868,-$E1868,0,$E1868,1)),OFFSET(P1868,-$E1868,0,1,1),CONCATENATE(MIN(OFFSET(P1868,-$E1868,0,$E1868,1)),"/",MAX(OFFSET(P1868,-$E1868,0,$E1868,1))))</f>
        <v>188/189</v>
      </c>
      <c r="Q1868" s="364" t="str">
        <f ca="1">IF(MIN(OFFSET(Q1868,-$E1868,0,$E1868,1))=MAX(OFFSET(Q1868,-$E1868,0,$E1868,1)),OFFSET(Q1868,-$E1868,0,1,1),CONCATENATE(MIN(OFFSET(Q1868,-$E1868,0,$E1868,1)),"/",MAX(OFFSET(Q1868,-$E1868,0,$E1868,1))))</f>
        <v>579/626</v>
      </c>
      <c r="R1868" s="239"/>
      <c r="S1868" s="257"/>
      <c r="T1868" s="240" t="s">
        <v>811</v>
      </c>
      <c r="U1868" s="239" t="s">
        <v>44</v>
      </c>
      <c r="V1868" s="239" t="s">
        <v>2791</v>
      </c>
      <c r="W1868" s="239"/>
      <c r="X1868" s="237">
        <v>1015</v>
      </c>
      <c r="Y1868" s="415">
        <v>42438</v>
      </c>
      <c r="Z1868" s="416">
        <f>Y1868+365</f>
        <v>42803</v>
      </c>
      <c r="AA1868" s="379">
        <v>43004</v>
      </c>
      <c r="AB1868" s="257"/>
      <c r="AC1868" s="260">
        <v>350</v>
      </c>
      <c r="AD1868" s="261"/>
      <c r="AE1868" s="262"/>
      <c r="AF1868" s="257"/>
      <c r="AG1868" s="257"/>
      <c r="AJ1868" s="255" t="str">
        <f t="shared" si="530"/>
        <v>HL327+329</v>
      </c>
    </row>
    <row r="1869" spans="1:36" ht="11.25" customHeight="1" thickBot="1" x14ac:dyDescent="0.25">
      <c r="A1869" s="1129"/>
      <c r="B1869" s="995"/>
      <c r="C1869" s="238"/>
      <c r="D1869" s="916"/>
      <c r="E1869" s="245"/>
      <c r="F1869" s="241"/>
      <c r="G1869" s="246"/>
      <c r="H1869" s="246"/>
      <c r="I1869" s="241"/>
      <c r="J1869" s="331"/>
      <c r="K1869" s="241"/>
      <c r="L1869" s="241"/>
      <c r="M1869" s="245"/>
      <c r="N1869" s="238"/>
      <c r="O1869" s="65"/>
      <c r="P1869" s="65"/>
      <c r="Q1869" s="65"/>
      <c r="R1869" s="238"/>
      <c r="S1869" s="246"/>
      <c r="T1869" s="241"/>
      <c r="U1869" s="238"/>
      <c r="V1869" s="238"/>
      <c r="W1869" s="238"/>
      <c r="X1869" s="380"/>
      <c r="Y1869" s="415"/>
      <c r="Z1869" s="416" t="s">
        <v>38</v>
      </c>
      <c r="AA1869" s="379" t="s">
        <v>38</v>
      </c>
      <c r="AB1869" s="246"/>
      <c r="AC1869" s="250"/>
      <c r="AD1869" s="251"/>
      <c r="AE1869" s="252"/>
      <c r="AF1869" s="246"/>
      <c r="AG1869" s="246"/>
      <c r="AJ1869" s="255" t="str">
        <f t="shared" ref="AJ1869" si="532">CONCATENATE(U1869,AK1869,V1869)</f>
        <v/>
      </c>
    </row>
    <row r="1870" spans="1:36" ht="11.25" customHeight="1" thickBot="1" x14ac:dyDescent="0.25">
      <c r="A1870" s="1129"/>
      <c r="B1870" s="995"/>
      <c r="C1870" s="238"/>
      <c r="D1870" s="916"/>
      <c r="E1870" s="245"/>
      <c r="F1870" s="241"/>
      <c r="G1870" s="246"/>
      <c r="H1870" s="246"/>
      <c r="I1870" s="241"/>
      <c r="J1870" s="331"/>
      <c r="K1870" s="241"/>
      <c r="L1870" s="241"/>
      <c r="M1870" s="245"/>
      <c r="N1870" s="238"/>
      <c r="O1870" s="65"/>
      <c r="P1870" s="65"/>
      <c r="Q1870" s="65"/>
      <c r="R1870" s="238"/>
      <c r="S1870" s="246"/>
      <c r="T1870" s="241"/>
      <c r="U1870" s="238"/>
      <c r="V1870" s="238"/>
      <c r="W1870" s="238"/>
      <c r="X1870" s="380"/>
      <c r="Y1870" s="415"/>
      <c r="Z1870" s="416" t="s">
        <v>38</v>
      </c>
      <c r="AA1870" s="379" t="s">
        <v>38</v>
      </c>
      <c r="AB1870" s="246"/>
      <c r="AC1870" s="250"/>
      <c r="AD1870" s="251"/>
      <c r="AE1870" s="252"/>
      <c r="AF1870" s="246"/>
      <c r="AG1870" s="246"/>
      <c r="AJ1870" s="255" t="str">
        <f t="shared" si="530"/>
        <v/>
      </c>
    </row>
    <row r="1871" spans="1:36" s="156" customFormat="1" ht="12" customHeight="1" thickBot="1" x14ac:dyDescent="0.25">
      <c r="A1871" s="1115">
        <v>1</v>
      </c>
      <c r="B1871" s="1044">
        <v>307096</v>
      </c>
      <c r="C1871" s="151"/>
      <c r="D1871" s="919" t="s">
        <v>2350</v>
      </c>
      <c r="E1871" s="171">
        <v>1</v>
      </c>
      <c r="F1871" s="172" t="s">
        <v>2343</v>
      </c>
      <c r="G1871" s="173"/>
      <c r="H1871" s="173"/>
      <c r="I1871" s="172"/>
      <c r="J1871" s="195"/>
      <c r="K1871" s="172"/>
      <c r="L1871" s="172" t="s">
        <v>2208</v>
      </c>
      <c r="M1871" s="171">
        <v>300</v>
      </c>
      <c r="N1871" s="174" t="s">
        <v>38</v>
      </c>
      <c r="O1871" s="222" t="s">
        <v>38</v>
      </c>
      <c r="P1871" s="222" t="s">
        <v>38</v>
      </c>
      <c r="Q1871" s="222" t="s">
        <v>38</v>
      </c>
      <c r="R1871" s="174" t="s">
        <v>2139</v>
      </c>
      <c r="S1871" s="173"/>
      <c r="T1871" s="172" t="s">
        <v>61</v>
      </c>
      <c r="U1871" s="174" t="s">
        <v>44</v>
      </c>
      <c r="V1871" s="174" t="s">
        <v>2136</v>
      </c>
      <c r="W1871" s="174" t="s">
        <v>2792</v>
      </c>
      <c r="X1871" s="174"/>
      <c r="Y1871" s="431">
        <v>43501</v>
      </c>
      <c r="Z1871" s="428">
        <f t="shared" ref="Z1871:Z1875" si="533">Y1871+365</f>
        <v>43866</v>
      </c>
      <c r="AA1871" s="379">
        <v>45327</v>
      </c>
      <c r="AB1871" s="173"/>
      <c r="AC1871" s="196">
        <v>27</v>
      </c>
      <c r="AD1871" s="176"/>
      <c r="AE1871" s="177"/>
      <c r="AF1871" s="174" t="s">
        <v>2793</v>
      </c>
      <c r="AG1871" s="150"/>
      <c r="AJ1871" s="255" t="str">
        <f t="shared" si="530"/>
        <v>HL1740</v>
      </c>
    </row>
    <row r="1872" spans="1:36" s="156" customFormat="1" ht="12" customHeight="1" thickBot="1" x14ac:dyDescent="0.25">
      <c r="A1872" s="1115">
        <v>1</v>
      </c>
      <c r="B1872" s="1044">
        <v>307096</v>
      </c>
      <c r="C1872" s="151"/>
      <c r="D1872" s="919" t="s">
        <v>2350</v>
      </c>
      <c r="E1872" s="171">
        <v>1</v>
      </c>
      <c r="F1872" s="172" t="s">
        <v>2343</v>
      </c>
      <c r="G1872" s="173"/>
      <c r="H1872" s="173"/>
      <c r="I1872" s="172"/>
      <c r="J1872" s="195"/>
      <c r="K1872" s="172"/>
      <c r="L1872" s="172" t="s">
        <v>2208</v>
      </c>
      <c r="M1872" s="171">
        <v>300</v>
      </c>
      <c r="N1872" s="174" t="s">
        <v>38</v>
      </c>
      <c r="O1872" s="222" t="s">
        <v>38</v>
      </c>
      <c r="P1872" s="222" t="s">
        <v>38</v>
      </c>
      <c r="Q1872" s="222" t="s">
        <v>38</v>
      </c>
      <c r="R1872" s="174" t="s">
        <v>2139</v>
      </c>
      <c r="S1872" s="173"/>
      <c r="T1872" s="172" t="s">
        <v>61</v>
      </c>
      <c r="U1872" s="174" t="s">
        <v>44</v>
      </c>
      <c r="V1872" s="174" t="s">
        <v>2794</v>
      </c>
      <c r="W1872" s="174" t="s">
        <v>2792</v>
      </c>
      <c r="X1872" s="174"/>
      <c r="Y1872" s="431">
        <v>43501</v>
      </c>
      <c r="Z1872" s="428">
        <f t="shared" si="533"/>
        <v>43866</v>
      </c>
      <c r="AA1872" s="379">
        <v>45327</v>
      </c>
      <c r="AB1872" s="173"/>
      <c r="AC1872" s="196">
        <v>27</v>
      </c>
      <c r="AD1872" s="176"/>
      <c r="AE1872" s="177"/>
      <c r="AF1872" s="174" t="s">
        <v>2793</v>
      </c>
      <c r="AG1872" s="150"/>
      <c r="AJ1872" s="255" t="str">
        <f t="shared" si="530"/>
        <v>HL1741</v>
      </c>
    </row>
    <row r="1873" spans="1:36" s="156" customFormat="1" ht="12.75" customHeight="1" thickBot="1" x14ac:dyDescent="0.25">
      <c r="A1873" s="1115">
        <v>1</v>
      </c>
      <c r="B1873" s="1044">
        <v>307096</v>
      </c>
      <c r="C1873" s="151"/>
      <c r="D1873" s="919" t="s">
        <v>2350</v>
      </c>
      <c r="E1873" s="171">
        <v>1</v>
      </c>
      <c r="F1873" s="172" t="s">
        <v>2343</v>
      </c>
      <c r="G1873" s="173"/>
      <c r="H1873" s="173"/>
      <c r="I1873" s="172"/>
      <c r="J1873" s="195"/>
      <c r="K1873" s="172"/>
      <c r="L1873" s="172" t="s">
        <v>2208</v>
      </c>
      <c r="M1873" s="171">
        <v>300</v>
      </c>
      <c r="N1873" s="174" t="s">
        <v>38</v>
      </c>
      <c r="O1873" s="222" t="s">
        <v>38</v>
      </c>
      <c r="P1873" s="222" t="s">
        <v>38</v>
      </c>
      <c r="Q1873" s="222" t="s">
        <v>38</v>
      </c>
      <c r="R1873" s="174" t="s">
        <v>2139</v>
      </c>
      <c r="S1873" s="173"/>
      <c r="T1873" s="172" t="s">
        <v>61</v>
      </c>
      <c r="U1873" s="174" t="s">
        <v>44</v>
      </c>
      <c r="V1873" s="174" t="s">
        <v>68</v>
      </c>
      <c r="W1873" s="174" t="s">
        <v>2792</v>
      </c>
      <c r="X1873" s="174"/>
      <c r="Y1873" s="431">
        <v>44182</v>
      </c>
      <c r="Z1873" s="428">
        <f t="shared" si="533"/>
        <v>44547</v>
      </c>
      <c r="AA1873" s="379">
        <v>45327</v>
      </c>
      <c r="AB1873" s="173"/>
      <c r="AC1873" s="196">
        <v>27</v>
      </c>
      <c r="AD1873" s="176"/>
      <c r="AE1873" s="177"/>
      <c r="AF1873" s="174" t="s">
        <v>2793</v>
      </c>
      <c r="AG1873" s="150"/>
      <c r="AJ1873" s="255" t="str">
        <f t="shared" si="530"/>
        <v>HL1742</v>
      </c>
    </row>
    <row r="1874" spans="1:36" s="156" customFormat="1" ht="12" customHeight="1" thickBot="1" x14ac:dyDescent="0.25">
      <c r="A1874" s="1115">
        <v>1</v>
      </c>
      <c r="B1874" s="1044">
        <v>307096</v>
      </c>
      <c r="C1874" s="151"/>
      <c r="D1874" s="919" t="s">
        <v>2350</v>
      </c>
      <c r="E1874" s="171">
        <v>1</v>
      </c>
      <c r="F1874" s="172" t="s">
        <v>2343</v>
      </c>
      <c r="G1874" s="173"/>
      <c r="H1874" s="173"/>
      <c r="I1874" s="172"/>
      <c r="J1874" s="195"/>
      <c r="K1874" s="172"/>
      <c r="L1874" s="172" t="s">
        <v>2208</v>
      </c>
      <c r="M1874" s="171">
        <v>300</v>
      </c>
      <c r="N1874" s="174" t="s">
        <v>38</v>
      </c>
      <c r="O1874" s="222" t="s">
        <v>38</v>
      </c>
      <c r="P1874" s="222" t="s">
        <v>38</v>
      </c>
      <c r="Q1874" s="222" t="s">
        <v>38</v>
      </c>
      <c r="R1874" s="174" t="s">
        <v>2139</v>
      </c>
      <c r="S1874" s="173"/>
      <c r="T1874" s="172" t="s">
        <v>61</v>
      </c>
      <c r="U1874" s="174" t="s">
        <v>44</v>
      </c>
      <c r="V1874" s="174" t="s">
        <v>2122</v>
      </c>
      <c r="W1874" s="174" t="s">
        <v>2792</v>
      </c>
      <c r="X1874" s="174"/>
      <c r="Y1874" s="431">
        <v>44182</v>
      </c>
      <c r="Z1874" s="428">
        <f t="shared" si="533"/>
        <v>44547</v>
      </c>
      <c r="AA1874" s="379">
        <v>45327</v>
      </c>
      <c r="AB1874" s="173"/>
      <c r="AC1874" s="196">
        <v>27</v>
      </c>
      <c r="AD1874" s="176"/>
      <c r="AE1874" s="177"/>
      <c r="AF1874" s="174" t="s">
        <v>2793</v>
      </c>
      <c r="AG1874" s="150"/>
      <c r="AJ1874" s="255" t="str">
        <f t="shared" si="530"/>
        <v>HL1743</v>
      </c>
    </row>
    <row r="1875" spans="1:36" s="147" customFormat="1" ht="12" customHeight="1" thickBot="1" x14ac:dyDescent="0.25">
      <c r="A1875" s="1115">
        <v>1</v>
      </c>
      <c r="B1875" s="1044">
        <v>307096</v>
      </c>
      <c r="C1875" s="266" t="s">
        <v>50</v>
      </c>
      <c r="D1875" s="892" t="s">
        <v>2350</v>
      </c>
      <c r="E1875" s="256">
        <v>4</v>
      </c>
      <c r="F1875" s="240" t="s">
        <v>2343</v>
      </c>
      <c r="G1875" s="257"/>
      <c r="H1875" s="257"/>
      <c r="I1875" s="240"/>
      <c r="J1875" s="358"/>
      <c r="K1875" s="240"/>
      <c r="L1875" s="240" t="s">
        <v>2208</v>
      </c>
      <c r="M1875" s="258">
        <v>300</v>
      </c>
      <c r="N1875" s="239" t="s">
        <v>38</v>
      </c>
      <c r="O1875" s="364" t="str">
        <f ca="1">IF(MIN(OFFSET(O1875,-$E1875,0,$E1875,1))=MAX(OFFSET(O1875,-$E1875,0,$E1875,1)),OFFSET(O1875,-$E1875,0,1,1),CONCATENATE(MIN(OFFSET(O1875,-$E1875,0,$E1875,1)),"/",MAX(OFFSET(O1875,-$E1875,0,$E1875,1))))</f>
        <v>-</v>
      </c>
      <c r="P1875" s="364" t="str">
        <f ca="1">IF(MIN(OFFSET(P1875,-$E1875,0,$E1875,1))=MAX(OFFSET(P1875,-$E1875,0,$E1875,1)),OFFSET(P1875,-$E1875,0,1,1),CONCATENATE(MIN(OFFSET(P1875,-$E1875,0,$E1875,1)),"/",MAX(OFFSET(P1875,-$E1875,0,$E1875,1))))</f>
        <v>-</v>
      </c>
      <c r="Q1875" s="364" t="str">
        <f ca="1">IF(MIN(OFFSET(Q1875,-$E1875,0,$E1875,1))=MAX(OFFSET(Q1875,-$E1875,0,$E1875,1)),OFFSET(Q1875,-$E1875,0,1,1),CONCATENATE(MIN(OFFSET(Q1875,-$E1875,0,$E1875,1)),"/",MAX(OFFSET(Q1875,-$E1875,0,$E1875,1))))</f>
        <v>-</v>
      </c>
      <c r="R1875" s="239"/>
      <c r="S1875" s="257"/>
      <c r="T1875" s="240" t="s">
        <v>61</v>
      </c>
      <c r="U1875" s="239" t="s">
        <v>44</v>
      </c>
      <c r="V1875" s="239" t="s">
        <v>2795</v>
      </c>
      <c r="W1875" s="239" t="s">
        <v>2796</v>
      </c>
      <c r="X1875" s="237" t="s">
        <v>2350</v>
      </c>
      <c r="Y1875" s="431">
        <v>43501</v>
      </c>
      <c r="Z1875" s="428">
        <f t="shared" si="533"/>
        <v>43866</v>
      </c>
      <c r="AA1875" s="379">
        <v>45327</v>
      </c>
      <c r="AB1875" s="257"/>
      <c r="AC1875" s="260">
        <v>27</v>
      </c>
      <c r="AD1875" s="261"/>
      <c r="AE1875" s="262"/>
      <c r="AF1875" s="257"/>
      <c r="AG1875" s="257"/>
      <c r="AJ1875" s="255" t="str">
        <f t="shared" si="530"/>
        <v>HL1740-1743</v>
      </c>
    </row>
    <row r="1876" spans="1:36" s="147" customFormat="1" ht="12" customHeight="1" thickBot="1" x14ac:dyDescent="0.25">
      <c r="A1876" s="1129"/>
      <c r="B1876" s="1112"/>
      <c r="C1876" s="320"/>
      <c r="D1876" s="905"/>
      <c r="E1876" s="324"/>
      <c r="F1876" s="241"/>
      <c r="G1876" s="246"/>
      <c r="H1876" s="246"/>
      <c r="I1876" s="241"/>
      <c r="J1876" s="360"/>
      <c r="K1876" s="241"/>
      <c r="L1876" s="241"/>
      <c r="M1876" s="245"/>
      <c r="N1876" s="238"/>
      <c r="O1876" s="65"/>
      <c r="P1876" s="65"/>
      <c r="Q1876" s="65"/>
      <c r="R1876" s="238"/>
      <c r="S1876" s="246"/>
      <c r="T1876" s="241"/>
      <c r="U1876" s="238"/>
      <c r="V1876" s="238"/>
      <c r="W1876" s="238"/>
      <c r="X1876" s="272"/>
      <c r="Y1876" s="431"/>
      <c r="Z1876" s="428" t="s">
        <v>38</v>
      </c>
      <c r="AA1876" s="379" t="s">
        <v>38</v>
      </c>
      <c r="AB1876" s="246"/>
      <c r="AC1876" s="250"/>
      <c r="AD1876" s="251"/>
      <c r="AE1876" s="252"/>
      <c r="AF1876" s="246"/>
      <c r="AG1876" s="246"/>
      <c r="AJ1876" s="255" t="str">
        <f t="shared" si="530"/>
        <v/>
      </c>
    </row>
    <row r="1877" spans="1:36" s="156" customFormat="1" ht="12" customHeight="1" thickBot="1" x14ac:dyDescent="0.25">
      <c r="A1877" s="1115">
        <v>1</v>
      </c>
      <c r="B1877" s="1044">
        <v>307073</v>
      </c>
      <c r="C1877" s="151"/>
      <c r="D1877" s="919" t="s">
        <v>2797</v>
      </c>
      <c r="E1877" s="171">
        <v>1</v>
      </c>
      <c r="F1877" s="172" t="s">
        <v>2343</v>
      </c>
      <c r="G1877" s="173"/>
      <c r="H1877" s="173"/>
      <c r="I1877" s="172"/>
      <c r="J1877" s="195"/>
      <c r="K1877" s="172"/>
      <c r="L1877" s="172" t="s">
        <v>2208</v>
      </c>
      <c r="M1877" s="171">
        <v>300</v>
      </c>
      <c r="N1877" s="174" t="s">
        <v>38</v>
      </c>
      <c r="O1877" s="222" t="s">
        <v>38</v>
      </c>
      <c r="P1877" s="222" t="s">
        <v>38</v>
      </c>
      <c r="Q1877" s="222" t="s">
        <v>38</v>
      </c>
      <c r="R1877" s="174" t="s">
        <v>2139</v>
      </c>
      <c r="S1877" s="173"/>
      <c r="T1877" s="172" t="s">
        <v>61</v>
      </c>
      <c r="U1877" s="174" t="s">
        <v>44</v>
      </c>
      <c r="V1877" s="174" t="s">
        <v>2210</v>
      </c>
      <c r="W1877" s="174" t="s">
        <v>2792</v>
      </c>
      <c r="X1877" s="174"/>
      <c r="Y1877" s="431">
        <v>44182</v>
      </c>
      <c r="Z1877" s="428">
        <f t="shared" ref="Z1877:Z1881" si="534">Y1877+365</f>
        <v>44547</v>
      </c>
      <c r="AA1877" s="379">
        <v>45327</v>
      </c>
      <c r="AB1877" s="173"/>
      <c r="AC1877" s="196">
        <v>27</v>
      </c>
      <c r="AD1877" s="176"/>
      <c r="AE1877" s="177"/>
      <c r="AF1877" s="174" t="s">
        <v>2793</v>
      </c>
      <c r="AG1877" s="150"/>
      <c r="AJ1877" s="255" t="str">
        <f t="shared" si="530"/>
        <v>HL1788</v>
      </c>
    </row>
    <row r="1878" spans="1:36" s="156" customFormat="1" ht="12" customHeight="1" thickBot="1" x14ac:dyDescent="0.25">
      <c r="A1878" s="1115">
        <v>1</v>
      </c>
      <c r="B1878" s="1044">
        <v>307073</v>
      </c>
      <c r="C1878" s="151"/>
      <c r="D1878" s="919" t="s">
        <v>2797</v>
      </c>
      <c r="E1878" s="171">
        <v>1</v>
      </c>
      <c r="F1878" s="172" t="s">
        <v>2343</v>
      </c>
      <c r="G1878" s="173"/>
      <c r="H1878" s="173"/>
      <c r="I1878" s="172"/>
      <c r="J1878" s="195"/>
      <c r="K1878" s="172"/>
      <c r="L1878" s="172" t="s">
        <v>2208</v>
      </c>
      <c r="M1878" s="171">
        <v>300</v>
      </c>
      <c r="N1878" s="174" t="s">
        <v>38</v>
      </c>
      <c r="O1878" s="222" t="s">
        <v>38</v>
      </c>
      <c r="P1878" s="222" t="s">
        <v>38</v>
      </c>
      <c r="Q1878" s="222" t="s">
        <v>38</v>
      </c>
      <c r="R1878" s="174" t="s">
        <v>2139</v>
      </c>
      <c r="S1878" s="173"/>
      <c r="T1878" s="172" t="s">
        <v>61</v>
      </c>
      <c r="U1878" s="174" t="s">
        <v>44</v>
      </c>
      <c r="V1878" s="174" t="s">
        <v>2798</v>
      </c>
      <c r="W1878" s="174" t="s">
        <v>2792</v>
      </c>
      <c r="X1878" s="174"/>
      <c r="Y1878" s="431">
        <v>44182</v>
      </c>
      <c r="Z1878" s="428">
        <f t="shared" si="534"/>
        <v>44547</v>
      </c>
      <c r="AA1878" s="379">
        <v>45327</v>
      </c>
      <c r="AB1878" s="173"/>
      <c r="AC1878" s="196">
        <v>27</v>
      </c>
      <c r="AD1878" s="176"/>
      <c r="AE1878" s="177"/>
      <c r="AF1878" s="174" t="s">
        <v>2793</v>
      </c>
      <c r="AG1878" s="150"/>
      <c r="AJ1878" s="255" t="str">
        <f t="shared" si="530"/>
        <v>HL1789</v>
      </c>
    </row>
    <row r="1879" spans="1:36" s="156" customFormat="1" ht="12.75" customHeight="1" thickBot="1" x14ac:dyDescent="0.25">
      <c r="A1879" s="1115">
        <v>1</v>
      </c>
      <c r="B1879" s="1044">
        <v>307073</v>
      </c>
      <c r="C1879" s="151"/>
      <c r="D1879" s="919" t="s">
        <v>2797</v>
      </c>
      <c r="E1879" s="171">
        <v>1</v>
      </c>
      <c r="F1879" s="172" t="s">
        <v>2343</v>
      </c>
      <c r="G1879" s="173"/>
      <c r="H1879" s="173"/>
      <c r="I1879" s="172"/>
      <c r="J1879" s="195"/>
      <c r="K1879" s="172"/>
      <c r="L1879" s="172" t="s">
        <v>2208</v>
      </c>
      <c r="M1879" s="171">
        <v>300</v>
      </c>
      <c r="N1879" s="174" t="s">
        <v>38</v>
      </c>
      <c r="O1879" s="222" t="s">
        <v>38</v>
      </c>
      <c r="P1879" s="222" t="s">
        <v>38</v>
      </c>
      <c r="Q1879" s="222" t="s">
        <v>38</v>
      </c>
      <c r="R1879" s="174" t="s">
        <v>2139</v>
      </c>
      <c r="S1879" s="173"/>
      <c r="T1879" s="172" t="s">
        <v>61</v>
      </c>
      <c r="U1879" s="174" t="s">
        <v>44</v>
      </c>
      <c r="V1879" s="174" t="s">
        <v>979</v>
      </c>
      <c r="W1879" s="174" t="s">
        <v>2792</v>
      </c>
      <c r="X1879" s="174"/>
      <c r="Y1879" s="431">
        <v>43501</v>
      </c>
      <c r="Z1879" s="428">
        <f t="shared" si="534"/>
        <v>43866</v>
      </c>
      <c r="AA1879" s="379">
        <v>45327</v>
      </c>
      <c r="AB1879" s="173"/>
      <c r="AC1879" s="196">
        <v>27</v>
      </c>
      <c r="AD1879" s="176"/>
      <c r="AE1879" s="177"/>
      <c r="AF1879" s="174" t="s">
        <v>2793</v>
      </c>
      <c r="AG1879" s="150"/>
      <c r="AJ1879" s="255" t="str">
        <f t="shared" si="530"/>
        <v>HL1790</v>
      </c>
    </row>
    <row r="1880" spans="1:36" s="156" customFormat="1" ht="12" customHeight="1" thickBot="1" x14ac:dyDescent="0.25">
      <c r="A1880" s="1115">
        <v>1</v>
      </c>
      <c r="B1880" s="1044">
        <v>307073</v>
      </c>
      <c r="C1880" s="151"/>
      <c r="D1880" s="919" t="s">
        <v>2797</v>
      </c>
      <c r="E1880" s="171">
        <v>1</v>
      </c>
      <c r="F1880" s="172" t="s">
        <v>2343</v>
      </c>
      <c r="G1880" s="173"/>
      <c r="H1880" s="173"/>
      <c r="I1880" s="172"/>
      <c r="J1880" s="195"/>
      <c r="K1880" s="172"/>
      <c r="L1880" s="172" t="s">
        <v>2208</v>
      </c>
      <c r="M1880" s="171">
        <v>300</v>
      </c>
      <c r="N1880" s="174" t="s">
        <v>38</v>
      </c>
      <c r="O1880" s="222" t="s">
        <v>38</v>
      </c>
      <c r="P1880" s="222" t="s">
        <v>38</v>
      </c>
      <c r="Q1880" s="222" t="s">
        <v>38</v>
      </c>
      <c r="R1880" s="174" t="s">
        <v>2139</v>
      </c>
      <c r="S1880" s="173"/>
      <c r="T1880" s="172" t="s">
        <v>61</v>
      </c>
      <c r="U1880" s="174" t="s">
        <v>44</v>
      </c>
      <c r="V1880" s="174" t="s">
        <v>1754</v>
      </c>
      <c r="W1880" s="174" t="s">
        <v>2792</v>
      </c>
      <c r="X1880" s="174"/>
      <c r="Y1880" s="431">
        <v>43501</v>
      </c>
      <c r="Z1880" s="428">
        <f t="shared" si="534"/>
        <v>43866</v>
      </c>
      <c r="AA1880" s="379">
        <v>45327</v>
      </c>
      <c r="AB1880" s="173"/>
      <c r="AC1880" s="196">
        <v>27</v>
      </c>
      <c r="AD1880" s="176"/>
      <c r="AE1880" s="177"/>
      <c r="AF1880" s="174" t="s">
        <v>2793</v>
      </c>
      <c r="AG1880" s="150"/>
      <c r="AJ1880" s="255" t="str">
        <f t="shared" si="530"/>
        <v>HL1791</v>
      </c>
    </row>
    <row r="1881" spans="1:36" s="147" customFormat="1" ht="12" customHeight="1" thickBot="1" x14ac:dyDescent="0.25">
      <c r="A1881" s="1115">
        <v>1</v>
      </c>
      <c r="B1881" s="1044">
        <v>307073</v>
      </c>
      <c r="C1881" s="266" t="s">
        <v>50</v>
      </c>
      <c r="D1881" s="892" t="s">
        <v>2797</v>
      </c>
      <c r="E1881" s="256">
        <v>4</v>
      </c>
      <c r="F1881" s="240" t="s">
        <v>2343</v>
      </c>
      <c r="G1881" s="257"/>
      <c r="H1881" s="257"/>
      <c r="I1881" s="240"/>
      <c r="J1881" s="358"/>
      <c r="K1881" s="240"/>
      <c r="L1881" s="240" t="s">
        <v>2208</v>
      </c>
      <c r="M1881" s="258">
        <v>300</v>
      </c>
      <c r="N1881" s="239" t="s">
        <v>38</v>
      </c>
      <c r="O1881" s="364" t="str">
        <f ca="1">IF(MIN(OFFSET(O1881,-$E1881,0,$E1881,1))=MAX(OFFSET(O1881,-$E1881,0,$E1881,1)),OFFSET(O1881,-$E1881,0,1,1),CONCATENATE(MIN(OFFSET(O1881,-$E1881,0,$E1881,1)),"/",MAX(OFFSET(O1881,-$E1881,0,$E1881,1))))</f>
        <v>-</v>
      </c>
      <c r="P1881" s="364" t="str">
        <f ca="1">IF(MIN(OFFSET(P1881,-$E1881,0,$E1881,1))=MAX(OFFSET(P1881,-$E1881,0,$E1881,1)),OFFSET(P1881,-$E1881,0,1,1),CONCATENATE(MIN(OFFSET(P1881,-$E1881,0,$E1881,1)),"/",MAX(OFFSET(P1881,-$E1881,0,$E1881,1))))</f>
        <v>-</v>
      </c>
      <c r="Q1881" s="364" t="str">
        <f ca="1">IF(MIN(OFFSET(Q1881,-$E1881,0,$E1881,1))=MAX(OFFSET(Q1881,-$E1881,0,$E1881,1)),OFFSET(Q1881,-$E1881,0,1,1),CONCATENATE(MIN(OFFSET(Q1881,-$E1881,0,$E1881,1)),"/",MAX(OFFSET(Q1881,-$E1881,0,$E1881,1))))</f>
        <v>-</v>
      </c>
      <c r="R1881" s="239"/>
      <c r="S1881" s="257"/>
      <c r="T1881" s="240" t="s">
        <v>61</v>
      </c>
      <c r="U1881" s="239" t="s">
        <v>44</v>
      </c>
      <c r="V1881" s="239" t="s">
        <v>2799</v>
      </c>
      <c r="W1881" s="239" t="s">
        <v>2800</v>
      </c>
      <c r="X1881" s="237" t="s">
        <v>2797</v>
      </c>
      <c r="Y1881" s="431">
        <v>43501</v>
      </c>
      <c r="Z1881" s="428">
        <f t="shared" si="534"/>
        <v>43866</v>
      </c>
      <c r="AA1881" s="379">
        <v>45327</v>
      </c>
      <c r="AB1881" s="257"/>
      <c r="AC1881" s="260">
        <v>27</v>
      </c>
      <c r="AD1881" s="261"/>
      <c r="AE1881" s="262"/>
      <c r="AF1881" s="257"/>
      <c r="AG1881" s="257"/>
      <c r="AJ1881" s="255" t="str">
        <f t="shared" si="530"/>
        <v>HL1788-1791</v>
      </c>
    </row>
    <row r="1882" spans="1:36" s="147" customFormat="1" ht="13" customHeight="1" thickBot="1" x14ac:dyDescent="0.25">
      <c r="A1882" s="1129"/>
      <c r="B1882" s="1004"/>
      <c r="C1882" s="320"/>
      <c r="D1882" s="905"/>
      <c r="E1882" s="324"/>
      <c r="F1882" s="241"/>
      <c r="G1882" s="246"/>
      <c r="H1882" s="246"/>
      <c r="I1882" s="241"/>
      <c r="J1882" s="360"/>
      <c r="K1882" s="241"/>
      <c r="L1882" s="241"/>
      <c r="M1882" s="245"/>
      <c r="N1882" s="238"/>
      <c r="O1882" s="65"/>
      <c r="P1882" s="65"/>
      <c r="Q1882" s="65"/>
      <c r="R1882" s="238"/>
      <c r="S1882" s="246"/>
      <c r="T1882" s="241"/>
      <c r="U1882" s="238"/>
      <c r="V1882" s="238"/>
      <c r="W1882" s="238"/>
      <c r="X1882" s="498"/>
      <c r="Y1882" s="431"/>
      <c r="Z1882" s="873"/>
      <c r="AA1882" s="379"/>
      <c r="AB1882" s="246"/>
      <c r="AC1882" s="250"/>
      <c r="AD1882" s="251"/>
      <c r="AE1882" s="252"/>
      <c r="AF1882" s="372"/>
      <c r="AG1882" s="246"/>
      <c r="AJ1882" s="255"/>
    </row>
    <row r="1883" spans="1:36" s="156" customFormat="1" ht="12" customHeight="1" thickBot="1" x14ac:dyDescent="0.25">
      <c r="A1883" s="1115">
        <v>1</v>
      </c>
      <c r="B1883" s="998"/>
      <c r="C1883" s="151"/>
      <c r="D1883" s="897" t="s">
        <v>2801</v>
      </c>
      <c r="E1883" s="148">
        <v>1</v>
      </c>
      <c r="F1883" s="149" t="s">
        <v>2802</v>
      </c>
      <c r="G1883" s="150"/>
      <c r="H1883" s="150"/>
      <c r="I1883" s="149"/>
      <c r="J1883" s="199"/>
      <c r="K1883" s="149"/>
      <c r="L1883" s="149"/>
      <c r="M1883" s="148">
        <v>300</v>
      </c>
      <c r="N1883" s="151"/>
      <c r="O1883" s="522"/>
      <c r="P1883" s="522"/>
      <c r="Q1883" s="522"/>
      <c r="R1883" s="151" t="s">
        <v>2143</v>
      </c>
      <c r="S1883" s="150"/>
      <c r="T1883" s="149" t="s">
        <v>61</v>
      </c>
      <c r="U1883" s="151" t="s">
        <v>44</v>
      </c>
      <c r="V1883" s="151" t="s">
        <v>2803</v>
      </c>
      <c r="W1883" s="151"/>
      <c r="X1883" s="151"/>
      <c r="Y1883" s="429" t="s">
        <v>47</v>
      </c>
      <c r="Z1883" s="874" t="e">
        <f>Y1883+365</f>
        <v>#VALUE!</v>
      </c>
      <c r="AA1883" s="610" t="s">
        <v>38</v>
      </c>
      <c r="AB1883" s="150"/>
      <c r="AC1883" s="153" t="s">
        <v>38</v>
      </c>
      <c r="AD1883" s="154"/>
      <c r="AE1883" s="155"/>
      <c r="AF1883" s="875"/>
      <c r="AG1883" s="150"/>
      <c r="AJ1883" s="156" t="str">
        <f t="shared" si="530"/>
        <v>HL2440</v>
      </c>
    </row>
    <row r="1884" spans="1:36" s="156" customFormat="1" ht="12" customHeight="1" thickBot="1" x14ac:dyDescent="0.25">
      <c r="A1884" s="1115">
        <v>1</v>
      </c>
      <c r="B1884" s="998"/>
      <c r="C1884" s="579" t="s">
        <v>50</v>
      </c>
      <c r="D1884" s="892" t="s">
        <v>2801</v>
      </c>
      <c r="E1884" s="580">
        <v>1</v>
      </c>
      <c r="F1884" s="582" t="s">
        <v>2802</v>
      </c>
      <c r="G1884" s="216" t="s">
        <v>38</v>
      </c>
      <c r="H1884" s="216"/>
      <c r="I1884" s="582"/>
      <c r="J1884" s="611"/>
      <c r="K1884" s="582"/>
      <c r="L1884" s="582"/>
      <c r="M1884" s="581">
        <v>300</v>
      </c>
      <c r="N1884" s="579"/>
      <c r="O1884" s="612">
        <f ca="1">IF(MIN(OFFSET(O1884,-$E1884,0,$E1884,1))=MAX(OFFSET(O1884,-$E1884,0,$E1884,1)),OFFSET(O1884,-$E1884,0,1,1),CONCATENATE(MIN(OFFSET(O1884,-$E1884,0,$E1884,1)),"/",MAX(OFFSET(O1884,-$E1884,0,$E1884,1))))</f>
        <v>0</v>
      </c>
      <c r="P1884" s="612">
        <f ca="1">IF(MIN(OFFSET(P1884,-$E1884,0,$E1884,1))=MAX(OFFSET(P1884,-$E1884,0,$E1884,1)),OFFSET(P1884,-$E1884,0,1,1),CONCATENATE(MIN(OFFSET(P1884,-$E1884,0,$E1884,1)),"/",MAX(OFFSET(P1884,-$E1884,0,$E1884,1))))</f>
        <v>0</v>
      </c>
      <c r="Q1884" s="612">
        <f ca="1">IF(MIN(OFFSET(Q1884,-$E1884,0,$E1884,1))=MAX(OFFSET(Q1884,-$E1884,0,$E1884,1)),OFFSET(Q1884,-$E1884,0,1,1),CONCATENATE(MIN(OFFSET(Q1884,-$E1884,0,$E1884,1)),"/",MAX(OFFSET(Q1884,-$E1884,0,$E1884,1))))</f>
        <v>0</v>
      </c>
      <c r="R1884" s="579" t="s">
        <v>2143</v>
      </c>
      <c r="S1884" s="216"/>
      <c r="T1884" s="582" t="s">
        <v>61</v>
      </c>
      <c r="U1884" s="579" t="s">
        <v>44</v>
      </c>
      <c r="V1884" s="579" t="s">
        <v>2803</v>
      </c>
      <c r="W1884" s="579" t="s">
        <v>2804</v>
      </c>
      <c r="X1884" s="499" t="s">
        <v>2803</v>
      </c>
      <c r="Y1884" s="429" t="s">
        <v>47</v>
      </c>
      <c r="Z1884" s="874" t="e">
        <f>Y1884+365</f>
        <v>#VALUE!</v>
      </c>
      <c r="AA1884" s="610" t="s">
        <v>38</v>
      </c>
      <c r="AB1884" s="216"/>
      <c r="AC1884" s="585" t="s">
        <v>38</v>
      </c>
      <c r="AD1884" s="586"/>
      <c r="AE1884" s="587"/>
      <c r="AF1884" s="216"/>
      <c r="AG1884" s="216"/>
      <c r="AJ1884" s="156" t="str">
        <f t="shared" si="530"/>
        <v>HL2440</v>
      </c>
    </row>
    <row r="1885" spans="1:36" s="147" customFormat="1" ht="12" customHeight="1" thickBot="1" x14ac:dyDescent="0.25">
      <c r="A1885" s="1129"/>
      <c r="B1885" s="1004"/>
      <c r="C1885" s="320"/>
      <c r="D1885" s="905"/>
      <c r="E1885" s="324"/>
      <c r="F1885" s="241"/>
      <c r="G1885" s="246"/>
      <c r="H1885" s="246"/>
      <c r="I1885" s="241"/>
      <c r="J1885" s="360"/>
      <c r="K1885" s="241"/>
      <c r="L1885" s="241"/>
      <c r="M1885" s="245"/>
      <c r="N1885" s="238"/>
      <c r="O1885" s="65"/>
      <c r="P1885" s="65"/>
      <c r="Q1885" s="65"/>
      <c r="R1885" s="238"/>
      <c r="S1885" s="246"/>
      <c r="T1885" s="241"/>
      <c r="U1885" s="238"/>
      <c r="V1885" s="238"/>
      <c r="W1885" s="238"/>
      <c r="X1885" s="498"/>
      <c r="Y1885" s="431"/>
      <c r="Z1885" s="428" t="s">
        <v>38</v>
      </c>
      <c r="AA1885" s="379" t="s">
        <v>38</v>
      </c>
      <c r="AB1885" s="246"/>
      <c r="AC1885" s="250"/>
      <c r="AD1885" s="251"/>
      <c r="AE1885" s="252"/>
      <c r="AF1885" s="246"/>
      <c r="AG1885" s="246"/>
      <c r="AJ1885" s="255"/>
    </row>
    <row r="1886" spans="1:36" s="4" customFormat="1" ht="11.25" customHeight="1" thickBot="1" x14ac:dyDescent="0.25">
      <c r="A1886" s="1115">
        <v>1</v>
      </c>
      <c r="B1886" s="1014"/>
      <c r="D1886" s="470" t="s">
        <v>321</v>
      </c>
      <c r="E1886" s="4">
        <v>1</v>
      </c>
      <c r="F1886" s="4" t="s">
        <v>2805</v>
      </c>
      <c r="L1886" s="4" t="s">
        <v>2173</v>
      </c>
      <c r="M1886" s="322">
        <v>261.7</v>
      </c>
      <c r="N1886" s="322"/>
      <c r="O1886" s="322"/>
      <c r="P1886" s="322"/>
      <c r="Q1886" s="322"/>
      <c r="T1886" s="241" t="s">
        <v>61</v>
      </c>
      <c r="U1886" s="322" t="s">
        <v>44</v>
      </c>
      <c r="V1886" s="322">
        <v>2138</v>
      </c>
      <c r="W1886" s="322"/>
      <c r="Y1886" s="415">
        <v>44014</v>
      </c>
      <c r="Z1886" s="417">
        <f>Y1886+365</f>
        <v>44379</v>
      </c>
      <c r="AA1886" s="379">
        <v>45840</v>
      </c>
      <c r="AC1886" s="598">
        <v>4500</v>
      </c>
      <c r="AE1886" s="252">
        <v>4299</v>
      </c>
      <c r="AF1886" s="322" t="s">
        <v>2806</v>
      </c>
      <c r="AJ1886" s="255" t="str">
        <f t="shared" si="530"/>
        <v>HL2138</v>
      </c>
    </row>
    <row r="1887" spans="1:36" ht="12.75" customHeight="1" thickBot="1" x14ac:dyDescent="0.25">
      <c r="A1887" s="1115">
        <v>1</v>
      </c>
      <c r="B1887" s="995"/>
      <c r="C1887" s="239" t="s">
        <v>50</v>
      </c>
      <c r="D1887" s="892" t="s">
        <v>321</v>
      </c>
      <c r="E1887" s="256">
        <v>1</v>
      </c>
      <c r="F1887" s="376" t="s">
        <v>2805</v>
      </c>
      <c r="G1887" s="257"/>
      <c r="H1887" s="257"/>
      <c r="I1887" s="240"/>
      <c r="J1887" s="368"/>
      <c r="K1887" s="240"/>
      <c r="L1887" s="240" t="s">
        <v>2173</v>
      </c>
      <c r="M1887" s="258">
        <v>261.7</v>
      </c>
      <c r="N1887" s="239"/>
      <c r="O1887" s="259"/>
      <c r="P1887" s="259"/>
      <c r="Q1887" s="259"/>
      <c r="R1887" s="239"/>
      <c r="S1887" s="257"/>
      <c r="T1887" s="240" t="s">
        <v>61</v>
      </c>
      <c r="U1887" s="239" t="s">
        <v>44</v>
      </c>
      <c r="V1887" s="239" t="s">
        <v>2807</v>
      </c>
      <c r="W1887" s="525" t="s">
        <v>2808</v>
      </c>
      <c r="X1887" s="197" t="s">
        <v>321</v>
      </c>
      <c r="Y1887" s="415">
        <v>44014</v>
      </c>
      <c r="Z1887" s="417">
        <f>Y1887+365</f>
        <v>44379</v>
      </c>
      <c r="AA1887" s="379">
        <v>45840</v>
      </c>
      <c r="AB1887" s="257"/>
      <c r="AC1887" s="598">
        <v>4500</v>
      </c>
      <c r="AD1887" s="261"/>
      <c r="AE1887" s="262"/>
      <c r="AF1887" s="377" t="s">
        <v>2806</v>
      </c>
      <c r="AG1887" s="257"/>
      <c r="AJ1887" s="255" t="str">
        <f t="shared" si="530"/>
        <v>HL2138</v>
      </c>
    </row>
    <row r="1888" spans="1:36" ht="12.75" customHeight="1" thickBot="1" x14ac:dyDescent="0.25">
      <c r="A1888" s="1129"/>
      <c r="B1888" s="995"/>
      <c r="C1888" s="238"/>
      <c r="D1888" s="909"/>
      <c r="E1888" s="324"/>
      <c r="F1888" s="378"/>
      <c r="G1888" s="246"/>
      <c r="H1888" s="246"/>
      <c r="I1888" s="241"/>
      <c r="J1888" s="331"/>
      <c r="K1888" s="241"/>
      <c r="L1888" s="241"/>
      <c r="M1888" s="245"/>
      <c r="N1888" s="238"/>
      <c r="O1888" s="248"/>
      <c r="P1888" s="248"/>
      <c r="Q1888" s="248"/>
      <c r="R1888" s="238"/>
      <c r="S1888" s="246"/>
      <c r="T1888" s="241"/>
      <c r="U1888" s="238"/>
      <c r="V1888" s="238"/>
      <c r="W1888" s="241"/>
      <c r="X1888" s="500"/>
      <c r="Y1888" s="415"/>
      <c r="Z1888" s="602" t="s">
        <v>38</v>
      </c>
      <c r="AA1888" s="379" t="s">
        <v>38</v>
      </c>
      <c r="AB1888" s="246"/>
      <c r="AC1888" s="322"/>
      <c r="AD1888" s="251"/>
      <c r="AE1888" s="252"/>
      <c r="AF1888" s="330"/>
      <c r="AG1888" s="246"/>
    </row>
    <row r="1889" spans="1:36" s="4" customFormat="1" ht="11.25" customHeight="1" thickBot="1" x14ac:dyDescent="0.25">
      <c r="A1889" s="1115">
        <v>1</v>
      </c>
      <c r="B1889" s="1014"/>
      <c r="D1889" s="470" t="s">
        <v>2471</v>
      </c>
      <c r="E1889" s="4">
        <v>1</v>
      </c>
      <c r="F1889" s="4" t="s">
        <v>2449</v>
      </c>
      <c r="L1889" s="4" t="s">
        <v>2809</v>
      </c>
      <c r="M1889" s="322">
        <v>250</v>
      </c>
      <c r="N1889" s="322"/>
      <c r="O1889" s="322"/>
      <c r="P1889" s="322"/>
      <c r="Q1889" s="322"/>
      <c r="T1889" s="241" t="s">
        <v>61</v>
      </c>
      <c r="U1889" s="322" t="s">
        <v>44</v>
      </c>
      <c r="V1889" s="322">
        <v>2042</v>
      </c>
      <c r="W1889" s="322"/>
      <c r="Y1889" s="415">
        <v>43984</v>
      </c>
      <c r="Z1889" s="417">
        <f>Y1889+365</f>
        <v>44349</v>
      </c>
      <c r="AA1889" s="379">
        <v>45810</v>
      </c>
      <c r="AC1889" s="598">
        <v>4500</v>
      </c>
      <c r="AE1889" s="252">
        <v>4299</v>
      </c>
      <c r="AF1889" s="322" t="s">
        <v>2806</v>
      </c>
      <c r="AJ1889" s="255" t="str">
        <f t="shared" ref="AJ1889:AJ1897" si="535">CONCATENATE(U1889,AK1889,V1889)</f>
        <v>HL2042</v>
      </c>
    </row>
    <row r="1890" spans="1:36" ht="12.75" customHeight="1" thickBot="1" x14ac:dyDescent="0.25">
      <c r="A1890" s="1115">
        <v>1</v>
      </c>
      <c r="B1890" s="995"/>
      <c r="C1890" s="239" t="s">
        <v>50</v>
      </c>
      <c r="D1890" s="892" t="s">
        <v>2471</v>
      </c>
      <c r="E1890" s="256">
        <v>1</v>
      </c>
      <c r="F1890" s="376" t="s">
        <v>2449</v>
      </c>
      <c r="G1890" s="257"/>
      <c r="H1890" s="257"/>
      <c r="I1890" s="240"/>
      <c r="J1890" s="368"/>
      <c r="K1890" s="240"/>
      <c r="L1890" s="240" t="s">
        <v>2809</v>
      </c>
      <c r="M1890" s="258">
        <v>250</v>
      </c>
      <c r="N1890" s="239"/>
      <c r="O1890" s="259"/>
      <c r="P1890" s="259"/>
      <c r="Q1890" s="259"/>
      <c r="R1890" s="239"/>
      <c r="S1890" s="257"/>
      <c r="T1890" s="240" t="s">
        <v>61</v>
      </c>
      <c r="U1890" s="239" t="s">
        <v>44</v>
      </c>
      <c r="V1890" s="239" t="s">
        <v>2810</v>
      </c>
      <c r="W1890" s="525"/>
      <c r="X1890" s="197" t="s">
        <v>2471</v>
      </c>
      <c r="Y1890" s="415">
        <v>43984</v>
      </c>
      <c r="Z1890" s="417">
        <f>Y1890+365</f>
        <v>44349</v>
      </c>
      <c r="AA1890" s="379">
        <v>45810</v>
      </c>
      <c r="AB1890" s="257"/>
      <c r="AC1890" s="598">
        <v>4500</v>
      </c>
      <c r="AD1890" s="261"/>
      <c r="AE1890" s="262"/>
      <c r="AF1890" s="377" t="s">
        <v>2806</v>
      </c>
      <c r="AG1890" s="257"/>
      <c r="AJ1890" s="255" t="str">
        <f t="shared" si="535"/>
        <v>HL2042</v>
      </c>
    </row>
    <row r="1891" spans="1:36" ht="12.75" customHeight="1" thickBot="1" x14ac:dyDescent="0.25">
      <c r="A1891" s="1129"/>
      <c r="B1891" s="995"/>
      <c r="C1891" s="238"/>
      <c r="D1891" s="909"/>
      <c r="E1891" s="324"/>
      <c r="F1891" s="378"/>
      <c r="G1891" s="246"/>
      <c r="H1891" s="246"/>
      <c r="I1891" s="241"/>
      <c r="J1891" s="331"/>
      <c r="K1891" s="241"/>
      <c r="L1891" s="241"/>
      <c r="M1891" s="245"/>
      <c r="N1891" s="238"/>
      <c r="O1891" s="248"/>
      <c r="P1891" s="248"/>
      <c r="Q1891" s="248"/>
      <c r="R1891" s="238"/>
      <c r="S1891" s="246"/>
      <c r="T1891" s="241"/>
      <c r="U1891" s="238"/>
      <c r="V1891" s="238"/>
      <c r="W1891" s="241"/>
      <c r="X1891" s="500"/>
      <c r="Y1891" s="415"/>
      <c r="Z1891" s="602" t="s">
        <v>38</v>
      </c>
      <c r="AA1891" s="379" t="s">
        <v>38</v>
      </c>
      <c r="AB1891" s="246"/>
      <c r="AC1891" s="322"/>
      <c r="AD1891" s="251"/>
      <c r="AE1891" s="252"/>
      <c r="AF1891" s="330"/>
      <c r="AG1891" s="246"/>
    </row>
    <row r="1892" spans="1:36" s="156" customFormat="1" ht="11.25" customHeight="1" thickBot="1" x14ac:dyDescent="0.25">
      <c r="A1892" s="1115">
        <v>1</v>
      </c>
      <c r="B1892" s="998"/>
      <c r="C1892" s="238"/>
      <c r="D1892" s="904" t="s">
        <v>2811</v>
      </c>
      <c r="E1892" s="245">
        <v>1</v>
      </c>
      <c r="F1892" s="241" t="s">
        <v>2812</v>
      </c>
      <c r="G1892" s="246"/>
      <c r="H1892" s="246"/>
      <c r="I1892" s="241"/>
      <c r="J1892" s="331"/>
      <c r="K1892" s="241"/>
      <c r="L1892" s="241" t="s">
        <v>2813</v>
      </c>
      <c r="M1892" s="245">
        <v>250</v>
      </c>
      <c r="N1892" s="238"/>
      <c r="O1892" s="65"/>
      <c r="P1892" s="65"/>
      <c r="Q1892" s="65"/>
      <c r="R1892" s="238"/>
      <c r="S1892" s="246"/>
      <c r="T1892" s="241" t="s">
        <v>61</v>
      </c>
      <c r="U1892" s="238" t="s">
        <v>50</v>
      </c>
      <c r="V1892" s="238" t="s">
        <v>2811</v>
      </c>
      <c r="W1892" s="238"/>
      <c r="X1892" s="200"/>
      <c r="Y1892" s="415">
        <v>43613</v>
      </c>
      <c r="Z1892" s="417">
        <f t="shared" ref="Z1892:Z1893" si="536">Y1892+365</f>
        <v>43978</v>
      </c>
      <c r="AA1892" s="379" t="s">
        <v>38</v>
      </c>
      <c r="AB1892" s="246"/>
      <c r="AC1892" s="250">
        <v>482</v>
      </c>
      <c r="AD1892" s="251"/>
      <c r="AE1892" s="252">
        <v>1950</v>
      </c>
      <c r="AF1892" s="246" t="s">
        <v>2814</v>
      </c>
      <c r="AG1892" s="246"/>
      <c r="AH1892" s="255"/>
      <c r="AI1892" s="255"/>
      <c r="AJ1892" s="255" t="str">
        <f t="shared" ref="AJ1892:AJ1893" si="537">CONCATENATE(U1892,AK1892,V1892)</f>
        <v>ST&amp;HL1714</v>
      </c>
    </row>
    <row r="1893" spans="1:36" s="156" customFormat="1" ht="11.25" customHeight="1" thickBot="1" x14ac:dyDescent="0.25">
      <c r="A1893" s="1115">
        <v>1</v>
      </c>
      <c r="B1893" s="998"/>
      <c r="C1893" s="239" t="s">
        <v>50</v>
      </c>
      <c r="D1893" s="892" t="s">
        <v>2811</v>
      </c>
      <c r="E1893" s="256">
        <v>1</v>
      </c>
      <c r="F1893" s="240" t="s">
        <v>2815</v>
      </c>
      <c r="G1893" s="257"/>
      <c r="H1893" s="257"/>
      <c r="I1893" s="240"/>
      <c r="J1893" s="368"/>
      <c r="K1893" s="240"/>
      <c r="L1893" s="240" t="s">
        <v>2813</v>
      </c>
      <c r="M1893" s="258">
        <v>250</v>
      </c>
      <c r="N1893" s="239"/>
      <c r="O1893" s="364"/>
      <c r="P1893" s="364"/>
      <c r="Q1893" s="364"/>
      <c r="R1893" s="239"/>
      <c r="S1893" s="257"/>
      <c r="T1893" s="240" t="s">
        <v>61</v>
      </c>
      <c r="U1893" s="239" t="s">
        <v>50</v>
      </c>
      <c r="V1893" s="239" t="s">
        <v>2811</v>
      </c>
      <c r="W1893" s="239" t="s">
        <v>2816</v>
      </c>
      <c r="X1893" s="237" t="s">
        <v>2811</v>
      </c>
      <c r="Y1893" s="415">
        <v>43613</v>
      </c>
      <c r="Z1893" s="417">
        <f t="shared" si="536"/>
        <v>43978</v>
      </c>
      <c r="AA1893" s="379" t="s">
        <v>38</v>
      </c>
      <c r="AB1893" s="257"/>
      <c r="AC1893" s="260">
        <v>482</v>
      </c>
      <c r="AD1893" s="261"/>
      <c r="AE1893" s="262">
        <v>1950</v>
      </c>
      <c r="AF1893" s="257"/>
      <c r="AG1893" s="257"/>
      <c r="AH1893" s="255"/>
      <c r="AI1893" s="255"/>
      <c r="AJ1893" s="255" t="str">
        <f t="shared" si="537"/>
        <v>ST&amp;HL1714</v>
      </c>
    </row>
    <row r="1894" spans="1:36" s="147" customFormat="1" ht="12.75" customHeight="1" thickBot="1" x14ac:dyDescent="0.25">
      <c r="A1894" s="1129"/>
      <c r="B1894" s="1004"/>
      <c r="C1894" s="320"/>
      <c r="D1894" s="905"/>
      <c r="E1894" s="324"/>
      <c r="F1894" s="378"/>
      <c r="G1894" s="246"/>
      <c r="H1894" s="246"/>
      <c r="I1894" s="241"/>
      <c r="J1894" s="360"/>
      <c r="K1894" s="241"/>
      <c r="L1894" s="241"/>
      <c r="M1894" s="245"/>
      <c r="N1894" s="238"/>
      <c r="O1894" s="248"/>
      <c r="P1894" s="248"/>
      <c r="Q1894" s="248"/>
      <c r="R1894" s="238"/>
      <c r="S1894" s="246"/>
      <c r="T1894" s="241"/>
      <c r="U1894" s="238"/>
      <c r="V1894" s="238"/>
      <c r="W1894" s="241"/>
      <c r="X1894" s="272"/>
      <c r="Y1894" s="415"/>
      <c r="Z1894" s="433" t="s">
        <v>38</v>
      </c>
      <c r="AA1894" s="379" t="s">
        <v>38</v>
      </c>
      <c r="AB1894" s="246"/>
      <c r="AC1894" s="250"/>
      <c r="AD1894" s="251"/>
      <c r="AE1894" s="252"/>
      <c r="AF1894" s="330"/>
      <c r="AG1894" s="246"/>
      <c r="AJ1894" s="255" t="str">
        <f t="shared" si="535"/>
        <v/>
      </c>
    </row>
    <row r="1895" spans="1:36" s="156" customFormat="1" ht="11.25" customHeight="1" thickBot="1" x14ac:dyDescent="0.25">
      <c r="A1895" s="1115">
        <v>1</v>
      </c>
      <c r="B1895" s="1044">
        <v>306790</v>
      </c>
      <c r="C1895" s="238"/>
      <c r="D1895" s="904" t="s">
        <v>2817</v>
      </c>
      <c r="E1895" s="245">
        <v>1</v>
      </c>
      <c r="F1895" s="241" t="s">
        <v>2818</v>
      </c>
      <c r="G1895" s="246"/>
      <c r="H1895" s="246"/>
      <c r="I1895" s="241"/>
      <c r="J1895" s="331"/>
      <c r="K1895" s="241"/>
      <c r="L1895" s="241" t="s">
        <v>2819</v>
      </c>
      <c r="M1895" s="245">
        <v>250</v>
      </c>
      <c r="N1895" s="238"/>
      <c r="O1895" s="65"/>
      <c r="P1895" s="65"/>
      <c r="Q1895" s="65"/>
      <c r="R1895" s="238"/>
      <c r="S1895" s="246"/>
      <c r="T1895" s="241" t="s">
        <v>61</v>
      </c>
      <c r="U1895" s="238" t="s">
        <v>44</v>
      </c>
      <c r="V1895" s="238" t="s">
        <v>2820</v>
      </c>
      <c r="W1895" s="238"/>
      <c r="X1895" s="200"/>
      <c r="Y1895" s="415">
        <v>43613</v>
      </c>
      <c r="Z1895" s="417">
        <f t="shared" ref="Z1895" si="538">Y1895+365</f>
        <v>43978</v>
      </c>
      <c r="AA1895" s="379" t="s">
        <v>38</v>
      </c>
      <c r="AB1895" s="246"/>
      <c r="AC1895" s="250">
        <v>482</v>
      </c>
      <c r="AD1895" s="251"/>
      <c r="AE1895" s="252">
        <v>1950</v>
      </c>
      <c r="AF1895" s="246" t="s">
        <v>2814</v>
      </c>
      <c r="AG1895" s="246"/>
      <c r="AH1895" s="255"/>
      <c r="AI1895" s="255"/>
      <c r="AJ1895" s="255" t="str">
        <f t="shared" si="535"/>
        <v>HL1734</v>
      </c>
    </row>
    <row r="1896" spans="1:36" s="156" customFormat="1" ht="11.25" customHeight="1" thickBot="1" x14ac:dyDescent="0.25">
      <c r="A1896" s="1115">
        <v>1</v>
      </c>
      <c r="B1896" s="1044">
        <v>306790</v>
      </c>
      <c r="C1896" s="238"/>
      <c r="D1896" s="904" t="s">
        <v>2817</v>
      </c>
      <c r="E1896" s="245">
        <v>1</v>
      </c>
      <c r="F1896" s="241" t="s">
        <v>2818</v>
      </c>
      <c r="G1896" s="246"/>
      <c r="H1896" s="246"/>
      <c r="I1896" s="241"/>
      <c r="J1896" s="331"/>
      <c r="K1896" s="241"/>
      <c r="L1896" s="241" t="s">
        <v>2819</v>
      </c>
      <c r="M1896" s="245">
        <v>250</v>
      </c>
      <c r="N1896" s="238"/>
      <c r="O1896" s="65"/>
      <c r="P1896" s="65"/>
      <c r="Q1896" s="65"/>
      <c r="R1896" s="238"/>
      <c r="S1896" s="246"/>
      <c r="T1896" s="241" t="s">
        <v>61</v>
      </c>
      <c r="U1896" s="238" t="s">
        <v>44</v>
      </c>
      <c r="V1896" s="238" t="s">
        <v>2821</v>
      </c>
      <c r="W1896" s="238"/>
      <c r="X1896" s="200"/>
      <c r="Y1896" s="415">
        <v>43613</v>
      </c>
      <c r="Z1896" s="417">
        <f t="shared" ref="Z1896:Z1897" si="539">Y1896+365</f>
        <v>43978</v>
      </c>
      <c r="AA1896" s="379" t="s">
        <v>38</v>
      </c>
      <c r="AB1896" s="246"/>
      <c r="AC1896" s="250">
        <v>482</v>
      </c>
      <c r="AD1896" s="251"/>
      <c r="AE1896" s="252">
        <v>1950</v>
      </c>
      <c r="AF1896" s="246" t="s">
        <v>2814</v>
      </c>
      <c r="AG1896" s="246"/>
      <c r="AH1896" s="255"/>
      <c r="AI1896" s="255"/>
      <c r="AJ1896" s="255" t="str">
        <f t="shared" si="535"/>
        <v>HL1735</v>
      </c>
    </row>
    <row r="1897" spans="1:36" s="156" customFormat="1" ht="11.25" customHeight="1" thickBot="1" x14ac:dyDescent="0.25">
      <c r="A1897" s="1115">
        <v>1</v>
      </c>
      <c r="B1897" s="1044">
        <v>306790</v>
      </c>
      <c r="C1897" s="239" t="s">
        <v>50</v>
      </c>
      <c r="D1897" s="892" t="s">
        <v>2817</v>
      </c>
      <c r="E1897" s="256">
        <v>2</v>
      </c>
      <c r="F1897" s="240" t="s">
        <v>2818</v>
      </c>
      <c r="G1897" s="257"/>
      <c r="H1897" s="257"/>
      <c r="I1897" s="240"/>
      <c r="J1897" s="368"/>
      <c r="K1897" s="240"/>
      <c r="L1897" s="240" t="s">
        <v>2819</v>
      </c>
      <c r="M1897" s="258">
        <v>250</v>
      </c>
      <c r="N1897" s="239"/>
      <c r="O1897" s="364">
        <v>153</v>
      </c>
      <c r="P1897" s="364" t="s">
        <v>38</v>
      </c>
      <c r="Q1897" s="364">
        <v>600</v>
      </c>
      <c r="R1897" s="239"/>
      <c r="S1897" s="257"/>
      <c r="T1897" s="240" t="s">
        <v>61</v>
      </c>
      <c r="U1897" s="239" t="s">
        <v>44</v>
      </c>
      <c r="V1897" s="239" t="s">
        <v>2822</v>
      </c>
      <c r="W1897" s="239"/>
      <c r="X1897" s="197" t="s">
        <v>2817</v>
      </c>
      <c r="Y1897" s="415">
        <v>43613</v>
      </c>
      <c r="Z1897" s="417">
        <f t="shared" si="539"/>
        <v>43978</v>
      </c>
      <c r="AA1897" s="379" t="s">
        <v>38</v>
      </c>
      <c r="AB1897" s="257"/>
      <c r="AC1897" s="260">
        <v>482</v>
      </c>
      <c r="AD1897" s="261"/>
      <c r="AE1897" s="262">
        <v>1950</v>
      </c>
      <c r="AF1897" s="257"/>
      <c r="AG1897" s="257"/>
      <c r="AH1897" s="255"/>
      <c r="AI1897" s="255"/>
      <c r="AJ1897" s="255" t="str">
        <f t="shared" si="535"/>
        <v>HL1734-1735</v>
      </c>
    </row>
    <row r="1898" spans="1:36" s="156" customFormat="1" ht="11.25" customHeight="1" thickBot="1" x14ac:dyDescent="0.25">
      <c r="A1898" s="1129"/>
      <c r="B1898" s="998"/>
      <c r="C1898" s="238"/>
      <c r="D1898" s="905"/>
      <c r="E1898" s="324"/>
      <c r="F1898" s="241"/>
      <c r="G1898" s="246"/>
      <c r="H1898" s="246"/>
      <c r="I1898" s="241"/>
      <c r="J1898" s="331"/>
      <c r="K1898" s="241"/>
      <c r="L1898" s="241"/>
      <c r="M1898" s="245"/>
      <c r="N1898" s="238"/>
      <c r="O1898" s="65"/>
      <c r="P1898" s="65"/>
      <c r="Q1898" s="65"/>
      <c r="R1898" s="238"/>
      <c r="S1898" s="246"/>
      <c r="T1898" s="241"/>
      <c r="U1898" s="238"/>
      <c r="V1898" s="238"/>
      <c r="W1898" s="238"/>
      <c r="X1898" s="500"/>
      <c r="Y1898" s="415"/>
      <c r="Z1898" s="417" t="s">
        <v>38</v>
      </c>
      <c r="AA1898" s="379" t="s">
        <v>38</v>
      </c>
      <c r="AB1898" s="246"/>
      <c r="AC1898" s="250"/>
      <c r="AD1898" s="251"/>
      <c r="AE1898" s="252"/>
      <c r="AF1898" s="246"/>
      <c r="AG1898" s="246"/>
      <c r="AH1898" s="255"/>
      <c r="AI1898" s="255"/>
      <c r="AJ1898" s="255"/>
    </row>
    <row r="1899" spans="1:36" ht="11.25" customHeight="1" thickBot="1" x14ac:dyDescent="0.25">
      <c r="A1899" s="1115">
        <v>1</v>
      </c>
      <c r="B1899" s="995"/>
      <c r="C1899" s="151"/>
      <c r="D1899" s="897" t="s">
        <v>2798</v>
      </c>
      <c r="E1899" s="148">
        <v>1</v>
      </c>
      <c r="F1899" s="149" t="s">
        <v>2565</v>
      </c>
      <c r="G1899" s="150"/>
      <c r="H1899" s="150"/>
      <c r="I1899" s="149"/>
      <c r="J1899" s="199"/>
      <c r="K1899" s="149"/>
      <c r="L1899" s="149" t="s">
        <v>2566</v>
      </c>
      <c r="M1899" s="148">
        <v>250</v>
      </c>
      <c r="N1899" s="522" t="s">
        <v>38</v>
      </c>
      <c r="O1899" s="522">
        <v>230</v>
      </c>
      <c r="P1899" s="522" t="s">
        <v>38</v>
      </c>
      <c r="Q1899" s="522" t="s">
        <v>38</v>
      </c>
      <c r="R1899" s="151" t="s">
        <v>2143</v>
      </c>
      <c r="S1899" s="150"/>
      <c r="T1899" s="149" t="s">
        <v>61</v>
      </c>
      <c r="U1899" s="151" t="s">
        <v>44</v>
      </c>
      <c r="V1899" s="151" t="s">
        <v>2823</v>
      </c>
      <c r="W1899" s="151"/>
      <c r="X1899" s="151"/>
      <c r="Y1899" s="429" t="s">
        <v>47</v>
      </c>
      <c r="Z1899" s="427" t="e">
        <f>Y1899+366</f>
        <v>#VALUE!</v>
      </c>
      <c r="AA1899" s="610" t="s">
        <v>38</v>
      </c>
      <c r="AB1899" s="150"/>
      <c r="AC1899" s="153">
        <v>656</v>
      </c>
      <c r="AD1899" s="251"/>
      <c r="AE1899" s="252"/>
      <c r="AF1899" s="162" t="s">
        <v>2824</v>
      </c>
      <c r="AG1899" s="246"/>
      <c r="AJ1899" s="255" t="str">
        <f>CONCATENATE(U1899,AK1899,V1899)</f>
        <v>HL2450</v>
      </c>
    </row>
    <row r="1900" spans="1:36" ht="11.25" customHeight="1" thickBot="1" x14ac:dyDescent="0.25">
      <c r="A1900" s="1115">
        <v>1</v>
      </c>
      <c r="B1900" s="995"/>
      <c r="C1900" s="151"/>
      <c r="D1900" s="897" t="s">
        <v>2798</v>
      </c>
      <c r="E1900" s="148">
        <v>1</v>
      </c>
      <c r="F1900" s="149" t="s">
        <v>2565</v>
      </c>
      <c r="G1900" s="150"/>
      <c r="H1900" s="150"/>
      <c r="I1900" s="149"/>
      <c r="J1900" s="199"/>
      <c r="K1900" s="149"/>
      <c r="L1900" s="149" t="s">
        <v>2566</v>
      </c>
      <c r="M1900" s="148">
        <v>250</v>
      </c>
      <c r="N1900" s="522" t="s">
        <v>38</v>
      </c>
      <c r="O1900" s="522">
        <v>230</v>
      </c>
      <c r="P1900" s="522" t="s">
        <v>38</v>
      </c>
      <c r="Q1900" s="522" t="s">
        <v>38</v>
      </c>
      <c r="R1900" s="151" t="s">
        <v>2143</v>
      </c>
      <c r="S1900" s="150"/>
      <c r="T1900" s="149" t="s">
        <v>61</v>
      </c>
      <c r="U1900" s="151" t="s">
        <v>44</v>
      </c>
      <c r="V1900" s="151" t="s">
        <v>2825</v>
      </c>
      <c r="W1900" s="151"/>
      <c r="X1900" s="151"/>
      <c r="Y1900" s="429" t="s">
        <v>47</v>
      </c>
      <c r="Z1900" s="427" t="e">
        <f>Y1900+366</f>
        <v>#VALUE!</v>
      </c>
      <c r="AA1900" s="610" t="s">
        <v>38</v>
      </c>
      <c r="AB1900" s="150"/>
      <c r="AC1900" s="153">
        <v>656</v>
      </c>
      <c r="AD1900" s="251"/>
      <c r="AE1900" s="252"/>
      <c r="AF1900" s="162" t="s">
        <v>2826</v>
      </c>
      <c r="AG1900" s="246"/>
      <c r="AJ1900" s="255" t="str">
        <f>CONCATENATE(U1900,AK1900,V1900)</f>
        <v>HL2451</v>
      </c>
    </row>
    <row r="1901" spans="1:36" ht="11.25" customHeight="1" thickBot="1" x14ac:dyDescent="0.25">
      <c r="A1901" s="1115">
        <v>1</v>
      </c>
      <c r="B1901" s="995"/>
      <c r="C1901" s="579" t="s">
        <v>50</v>
      </c>
      <c r="D1901" s="898" t="s">
        <v>2798</v>
      </c>
      <c r="E1901" s="580">
        <v>2</v>
      </c>
      <c r="F1901" s="582" t="s">
        <v>2565</v>
      </c>
      <c r="G1901" s="216"/>
      <c r="H1901" s="216"/>
      <c r="I1901" s="582"/>
      <c r="J1901" s="611"/>
      <c r="K1901" s="582"/>
      <c r="L1901" s="582" t="s">
        <v>2566</v>
      </c>
      <c r="M1901" s="581">
        <v>250</v>
      </c>
      <c r="N1901" s="612" t="s">
        <v>38</v>
      </c>
      <c r="O1901" s="612">
        <v>230</v>
      </c>
      <c r="P1901" s="612" t="str">
        <f ca="1">IF(MIN(OFFSET(P1901,-$E1901,0,$E1901,1))=MAX(OFFSET(P1901,-$E1901,0,$E1901,1)),OFFSET(P1901,-$E1901,0,1,1),CONCATENATE(MIN(OFFSET(P1901,-$E1901,0,$E1901,1)),"/",MAX(OFFSET(P1901,-$E1901,0,$E1901,1))))</f>
        <v>-</v>
      </c>
      <c r="Q1901" s="612" t="s">
        <v>38</v>
      </c>
      <c r="R1901" s="579"/>
      <c r="S1901" s="216"/>
      <c r="T1901" s="582" t="s">
        <v>61</v>
      </c>
      <c r="U1901" s="579" t="s">
        <v>44</v>
      </c>
      <c r="V1901" s="579" t="s">
        <v>2827</v>
      </c>
      <c r="W1901" s="579" t="s">
        <v>2828</v>
      </c>
      <c r="X1901" s="896" t="s">
        <v>2798</v>
      </c>
      <c r="Y1901" s="429" t="s">
        <v>47</v>
      </c>
      <c r="Z1901" s="427" t="e">
        <f>Y1901+366</f>
        <v>#VALUE!</v>
      </c>
      <c r="AA1901" s="610" t="s">
        <v>38</v>
      </c>
      <c r="AB1901" s="216"/>
      <c r="AC1901" s="585">
        <v>656</v>
      </c>
      <c r="AD1901" s="261"/>
      <c r="AE1901" s="262"/>
      <c r="AF1901" s="257"/>
      <c r="AG1901" s="257"/>
      <c r="AJ1901" s="255" t="str">
        <f>CONCATENATE(U1901,AK1901,V1901)</f>
        <v>HL2450-2451</v>
      </c>
    </row>
    <row r="1902" spans="1:36" s="147" customFormat="1" ht="11.25" customHeight="1" thickBot="1" x14ac:dyDescent="0.3">
      <c r="A1902" s="1129"/>
      <c r="B1902" s="1004"/>
      <c r="C1902" s="320"/>
      <c r="D1902"/>
      <c r="E1902" s="324"/>
      <c r="F1902" s="241"/>
      <c r="G1902" s="246"/>
      <c r="H1902" s="246"/>
      <c r="I1902" s="241"/>
      <c r="J1902" s="360"/>
      <c r="K1902" s="241"/>
      <c r="L1902" s="241"/>
      <c r="M1902" s="245"/>
      <c r="N1902" s="238"/>
      <c r="O1902" s="65"/>
      <c r="P1902" s="65"/>
      <c r="Q1902" s="65"/>
      <c r="R1902" s="238"/>
      <c r="S1902" s="246"/>
      <c r="T1902" s="241"/>
      <c r="U1902" s="238"/>
      <c r="V1902" s="238"/>
      <c r="W1902" s="238"/>
      <c r="X1902" s="895"/>
      <c r="Y1902" s="415"/>
      <c r="Z1902" s="417" t="s">
        <v>38</v>
      </c>
      <c r="AA1902" s="379" t="s">
        <v>38</v>
      </c>
      <c r="AB1902" s="246"/>
      <c r="AC1902" s="251"/>
      <c r="AD1902" s="251"/>
      <c r="AE1902" s="252"/>
      <c r="AF1902" s="246"/>
      <c r="AG1902" s="246"/>
      <c r="AJ1902" s="255"/>
    </row>
    <row r="1903" spans="1:36" s="156" customFormat="1" ht="11.25" customHeight="1" thickBot="1" x14ac:dyDescent="0.25">
      <c r="A1903" s="1115">
        <v>1</v>
      </c>
      <c r="B1903" s="1126">
        <v>307951</v>
      </c>
      <c r="C1903" s="151"/>
      <c r="D1903" s="897" t="s">
        <v>2829</v>
      </c>
      <c r="E1903" s="148">
        <v>1</v>
      </c>
      <c r="F1903" s="149" t="s">
        <v>2482</v>
      </c>
      <c r="G1903" s="150"/>
      <c r="H1903" s="150"/>
      <c r="I1903" s="149"/>
      <c r="J1903" s="199"/>
      <c r="K1903" s="149"/>
      <c r="L1903" s="149" t="s">
        <v>2483</v>
      </c>
      <c r="M1903" s="148">
        <v>250</v>
      </c>
      <c r="N1903" s="151" t="s">
        <v>38</v>
      </c>
      <c r="O1903" s="151" t="s">
        <v>38</v>
      </c>
      <c r="P1903" s="151" t="s">
        <v>38</v>
      </c>
      <c r="Q1903" s="151" t="s">
        <v>38</v>
      </c>
      <c r="R1903" s="151" t="s">
        <v>38</v>
      </c>
      <c r="S1903" s="150"/>
      <c r="T1903" s="149" t="s">
        <v>61</v>
      </c>
      <c r="U1903" s="151" t="s">
        <v>44</v>
      </c>
      <c r="V1903" s="151" t="s">
        <v>2830</v>
      </c>
      <c r="W1903" s="151"/>
      <c r="X1903" s="151"/>
      <c r="Y1903" s="429">
        <v>44540</v>
      </c>
      <c r="Z1903" s="427">
        <f t="shared" ref="Z1903:Z1909" si="540">Y1903+365</f>
        <v>44905</v>
      </c>
      <c r="AA1903" s="427">
        <f>Z1903+1825</f>
        <v>46730</v>
      </c>
      <c r="AB1903" s="150"/>
      <c r="AC1903" s="153">
        <v>470</v>
      </c>
      <c r="AD1903" s="154"/>
      <c r="AE1903" s="155"/>
      <c r="AF1903" s="150" t="s">
        <v>2831</v>
      </c>
      <c r="AG1903" s="150"/>
      <c r="AJ1903" s="156" t="str">
        <f t="shared" ref="AJ1903:AJ1909" si="541">CONCATENATE(U1903,AK1903,V1903)</f>
        <v>HL2165</v>
      </c>
    </row>
    <row r="1904" spans="1:36" s="156" customFormat="1" ht="11.25" customHeight="1" thickBot="1" x14ac:dyDescent="0.25">
      <c r="A1904" s="1115">
        <v>1</v>
      </c>
      <c r="B1904" s="1127">
        <v>307951</v>
      </c>
      <c r="C1904" s="151"/>
      <c r="D1904" s="897" t="s">
        <v>2829</v>
      </c>
      <c r="E1904" s="148">
        <v>1</v>
      </c>
      <c r="F1904" s="149" t="s">
        <v>2482</v>
      </c>
      <c r="G1904" s="150"/>
      <c r="H1904" s="150"/>
      <c r="I1904" s="149"/>
      <c r="J1904" s="199"/>
      <c r="K1904" s="149"/>
      <c r="L1904" s="149" t="s">
        <v>2483</v>
      </c>
      <c r="M1904" s="148">
        <v>250</v>
      </c>
      <c r="N1904" s="151" t="s">
        <v>38</v>
      </c>
      <c r="O1904" s="151" t="s">
        <v>38</v>
      </c>
      <c r="P1904" s="151" t="s">
        <v>38</v>
      </c>
      <c r="Q1904" s="151" t="s">
        <v>38</v>
      </c>
      <c r="R1904" s="151" t="s">
        <v>38</v>
      </c>
      <c r="S1904" s="150"/>
      <c r="T1904" s="149" t="s">
        <v>61</v>
      </c>
      <c r="U1904" s="151" t="s">
        <v>44</v>
      </c>
      <c r="V1904" s="151" t="s">
        <v>2832</v>
      </c>
      <c r="W1904" s="151"/>
      <c r="X1904" s="151"/>
      <c r="Y1904" s="429">
        <v>44540</v>
      </c>
      <c r="Z1904" s="427">
        <f t="shared" si="540"/>
        <v>44905</v>
      </c>
      <c r="AA1904" s="427">
        <f t="shared" ref="AA1904:AA1913" si="542">Z1904+1825</f>
        <v>46730</v>
      </c>
      <c r="AB1904" s="150"/>
      <c r="AC1904" s="153">
        <v>470</v>
      </c>
      <c r="AD1904" s="154"/>
      <c r="AE1904" s="155"/>
      <c r="AF1904" s="150" t="s">
        <v>2831</v>
      </c>
      <c r="AG1904" s="150"/>
      <c r="AJ1904" s="156" t="str">
        <f t="shared" si="541"/>
        <v>HL2166</v>
      </c>
    </row>
    <row r="1905" spans="1:36" s="156" customFormat="1" ht="11.25" customHeight="1" thickBot="1" x14ac:dyDescent="0.25">
      <c r="A1905" s="1115">
        <v>1</v>
      </c>
      <c r="B1905" s="1127">
        <v>307951</v>
      </c>
      <c r="C1905" s="151"/>
      <c r="D1905" s="897" t="s">
        <v>2829</v>
      </c>
      <c r="E1905" s="148">
        <v>1</v>
      </c>
      <c r="F1905" s="149" t="s">
        <v>2482</v>
      </c>
      <c r="G1905" s="150"/>
      <c r="H1905" s="150"/>
      <c r="I1905" s="149"/>
      <c r="J1905" s="199"/>
      <c r="K1905" s="149"/>
      <c r="L1905" s="149" t="s">
        <v>2483</v>
      </c>
      <c r="M1905" s="148">
        <v>250</v>
      </c>
      <c r="N1905" s="151" t="s">
        <v>38</v>
      </c>
      <c r="O1905" s="151" t="s">
        <v>38</v>
      </c>
      <c r="P1905" s="151" t="s">
        <v>38</v>
      </c>
      <c r="Q1905" s="151" t="s">
        <v>38</v>
      </c>
      <c r="R1905" s="151" t="s">
        <v>38</v>
      </c>
      <c r="S1905" s="150"/>
      <c r="T1905" s="149" t="s">
        <v>61</v>
      </c>
      <c r="U1905" s="151" t="s">
        <v>44</v>
      </c>
      <c r="V1905" s="151" t="s">
        <v>2833</v>
      </c>
      <c r="W1905" s="151"/>
      <c r="X1905" s="151"/>
      <c r="Y1905" s="429">
        <v>44540</v>
      </c>
      <c r="Z1905" s="427">
        <f t="shared" si="540"/>
        <v>44905</v>
      </c>
      <c r="AA1905" s="427">
        <f t="shared" si="542"/>
        <v>46730</v>
      </c>
      <c r="AB1905" s="150"/>
      <c r="AC1905" s="153">
        <v>470</v>
      </c>
      <c r="AD1905" s="154"/>
      <c r="AE1905" s="155"/>
      <c r="AF1905" s="150" t="s">
        <v>2831</v>
      </c>
      <c r="AG1905" s="150"/>
      <c r="AJ1905" s="156" t="str">
        <f t="shared" si="541"/>
        <v>HL2167</v>
      </c>
    </row>
    <row r="1906" spans="1:36" s="156" customFormat="1" ht="11.25" customHeight="1" thickBot="1" x14ac:dyDescent="0.25">
      <c r="A1906" s="1115">
        <v>1</v>
      </c>
      <c r="B1906" s="1127">
        <v>307951</v>
      </c>
      <c r="C1906" s="151"/>
      <c r="D1906" s="897" t="s">
        <v>2829</v>
      </c>
      <c r="E1906" s="148">
        <v>1</v>
      </c>
      <c r="F1906" s="149" t="s">
        <v>2482</v>
      </c>
      <c r="G1906" s="150"/>
      <c r="H1906" s="150"/>
      <c r="I1906" s="149"/>
      <c r="J1906" s="199"/>
      <c r="K1906" s="149"/>
      <c r="L1906" s="149" t="s">
        <v>2483</v>
      </c>
      <c r="M1906" s="148">
        <v>250</v>
      </c>
      <c r="N1906" s="151" t="s">
        <v>38</v>
      </c>
      <c r="O1906" s="151" t="s">
        <v>38</v>
      </c>
      <c r="P1906" s="151" t="s">
        <v>38</v>
      </c>
      <c r="Q1906" s="151" t="s">
        <v>38</v>
      </c>
      <c r="R1906" s="151" t="s">
        <v>38</v>
      </c>
      <c r="S1906" s="150"/>
      <c r="T1906" s="149" t="s">
        <v>61</v>
      </c>
      <c r="U1906" s="151" t="s">
        <v>44</v>
      </c>
      <c r="V1906" s="151" t="s">
        <v>2834</v>
      </c>
      <c r="W1906" s="151"/>
      <c r="X1906" s="151"/>
      <c r="Y1906" s="429">
        <v>44540</v>
      </c>
      <c r="Z1906" s="427">
        <f t="shared" si="540"/>
        <v>44905</v>
      </c>
      <c r="AA1906" s="427">
        <f t="shared" si="542"/>
        <v>46730</v>
      </c>
      <c r="AB1906" s="150"/>
      <c r="AC1906" s="153">
        <v>470</v>
      </c>
      <c r="AD1906" s="154"/>
      <c r="AE1906" s="155"/>
      <c r="AF1906" s="150" t="s">
        <v>2831</v>
      </c>
      <c r="AG1906" s="150"/>
      <c r="AJ1906" s="156" t="str">
        <f t="shared" si="541"/>
        <v>HL2168</v>
      </c>
    </row>
    <row r="1907" spans="1:36" s="156" customFormat="1" ht="11.25" customHeight="1" thickBot="1" x14ac:dyDescent="0.25">
      <c r="A1907" s="1115">
        <v>1</v>
      </c>
      <c r="B1907" s="1127">
        <v>307951</v>
      </c>
      <c r="C1907" s="151"/>
      <c r="D1907" s="897" t="s">
        <v>2829</v>
      </c>
      <c r="E1907" s="148">
        <v>1</v>
      </c>
      <c r="F1907" s="149" t="s">
        <v>2482</v>
      </c>
      <c r="G1907" s="150"/>
      <c r="H1907" s="150"/>
      <c r="I1907" s="149"/>
      <c r="J1907" s="199"/>
      <c r="K1907" s="149"/>
      <c r="L1907" s="149" t="s">
        <v>2483</v>
      </c>
      <c r="M1907" s="148">
        <v>250</v>
      </c>
      <c r="N1907" s="151" t="s">
        <v>38</v>
      </c>
      <c r="O1907" s="151" t="s">
        <v>38</v>
      </c>
      <c r="P1907" s="151" t="s">
        <v>38</v>
      </c>
      <c r="Q1907" s="151" t="s">
        <v>38</v>
      </c>
      <c r="R1907" s="151" t="s">
        <v>38</v>
      </c>
      <c r="S1907" s="150"/>
      <c r="T1907" s="149" t="s">
        <v>61</v>
      </c>
      <c r="U1907" s="151" t="s">
        <v>44</v>
      </c>
      <c r="V1907" s="151" t="s">
        <v>2835</v>
      </c>
      <c r="W1907" s="151"/>
      <c r="X1907" s="151"/>
      <c r="Y1907" s="429">
        <v>44540</v>
      </c>
      <c r="Z1907" s="427">
        <f t="shared" si="540"/>
        <v>44905</v>
      </c>
      <c r="AA1907" s="427">
        <f t="shared" si="542"/>
        <v>46730</v>
      </c>
      <c r="AB1907" s="150"/>
      <c r="AC1907" s="153">
        <v>470</v>
      </c>
      <c r="AD1907" s="154"/>
      <c r="AE1907" s="155"/>
      <c r="AF1907" s="150" t="s">
        <v>2831</v>
      </c>
      <c r="AG1907" s="150"/>
      <c r="AJ1907" s="156" t="str">
        <f t="shared" si="541"/>
        <v>HL2169</v>
      </c>
    </row>
    <row r="1908" spans="1:36" s="156" customFormat="1" ht="11.25" customHeight="1" thickBot="1" x14ac:dyDescent="0.25">
      <c r="A1908" s="1115">
        <v>1</v>
      </c>
      <c r="B1908" s="1127">
        <v>307951</v>
      </c>
      <c r="C1908" s="151"/>
      <c r="D1908" s="897" t="s">
        <v>2829</v>
      </c>
      <c r="E1908" s="148">
        <v>1</v>
      </c>
      <c r="F1908" s="149" t="s">
        <v>2482</v>
      </c>
      <c r="G1908" s="150"/>
      <c r="H1908" s="150"/>
      <c r="I1908" s="149"/>
      <c r="J1908" s="199"/>
      <c r="K1908" s="149"/>
      <c r="L1908" s="149" t="s">
        <v>2483</v>
      </c>
      <c r="M1908" s="148">
        <v>250</v>
      </c>
      <c r="N1908" s="151" t="s">
        <v>38</v>
      </c>
      <c r="O1908" s="151" t="s">
        <v>38</v>
      </c>
      <c r="P1908" s="151" t="s">
        <v>38</v>
      </c>
      <c r="Q1908" s="151" t="s">
        <v>38</v>
      </c>
      <c r="R1908" s="151" t="s">
        <v>38</v>
      </c>
      <c r="S1908" s="150"/>
      <c r="T1908" s="149" t="s">
        <v>61</v>
      </c>
      <c r="U1908" s="151" t="s">
        <v>44</v>
      </c>
      <c r="V1908" s="151" t="s">
        <v>2836</v>
      </c>
      <c r="W1908" s="151"/>
      <c r="X1908" s="151"/>
      <c r="Y1908" s="429">
        <v>44540</v>
      </c>
      <c r="Z1908" s="427">
        <f t="shared" si="540"/>
        <v>44905</v>
      </c>
      <c r="AA1908" s="427">
        <f t="shared" si="542"/>
        <v>46730</v>
      </c>
      <c r="AB1908" s="150"/>
      <c r="AC1908" s="153">
        <v>470</v>
      </c>
      <c r="AD1908" s="154"/>
      <c r="AE1908" s="155"/>
      <c r="AF1908" s="150" t="s">
        <v>2831</v>
      </c>
      <c r="AG1908" s="150"/>
      <c r="AJ1908" s="156" t="str">
        <f t="shared" si="541"/>
        <v>HL2170</v>
      </c>
    </row>
    <row r="1909" spans="1:36" s="156" customFormat="1" ht="11.25" customHeight="1" thickBot="1" x14ac:dyDescent="0.25">
      <c r="A1909" s="1115">
        <v>1</v>
      </c>
      <c r="B1909" s="1127">
        <v>307951</v>
      </c>
      <c r="C1909" s="151"/>
      <c r="D1909" s="897" t="s">
        <v>2829</v>
      </c>
      <c r="E1909" s="148">
        <v>1</v>
      </c>
      <c r="F1909" s="149" t="s">
        <v>2482</v>
      </c>
      <c r="G1909" s="150"/>
      <c r="H1909" s="150"/>
      <c r="I1909" s="149"/>
      <c r="J1909" s="199"/>
      <c r="K1909" s="149"/>
      <c r="L1909" s="149" t="s">
        <v>2483</v>
      </c>
      <c r="M1909" s="148">
        <v>250</v>
      </c>
      <c r="N1909" s="151" t="s">
        <v>38</v>
      </c>
      <c r="O1909" s="151" t="s">
        <v>38</v>
      </c>
      <c r="P1909" s="151" t="s">
        <v>38</v>
      </c>
      <c r="Q1909" s="151" t="s">
        <v>38</v>
      </c>
      <c r="R1909" s="151" t="s">
        <v>38</v>
      </c>
      <c r="S1909" s="150"/>
      <c r="T1909" s="149" t="s">
        <v>61</v>
      </c>
      <c r="U1909" s="151" t="s">
        <v>44</v>
      </c>
      <c r="V1909" s="151" t="s">
        <v>2837</v>
      </c>
      <c r="W1909" s="151"/>
      <c r="X1909" s="151"/>
      <c r="Y1909" s="429">
        <v>44540</v>
      </c>
      <c r="Z1909" s="427">
        <f t="shared" si="540"/>
        <v>44905</v>
      </c>
      <c r="AA1909" s="427">
        <f t="shared" si="542"/>
        <v>46730</v>
      </c>
      <c r="AB1909" s="150"/>
      <c r="AC1909" s="153">
        <v>470</v>
      </c>
      <c r="AD1909" s="154"/>
      <c r="AE1909" s="155"/>
      <c r="AF1909" s="150" t="s">
        <v>2831</v>
      </c>
      <c r="AG1909" s="150"/>
      <c r="AJ1909" s="156" t="str">
        <f t="shared" si="541"/>
        <v>HL2171</v>
      </c>
    </row>
    <row r="1910" spans="1:36" s="156" customFormat="1" ht="11.25" customHeight="1" thickBot="1" x14ac:dyDescent="0.25">
      <c r="A1910" s="1115">
        <v>1</v>
      </c>
      <c r="B1910" s="1127">
        <v>307951</v>
      </c>
      <c r="C1910" s="151"/>
      <c r="D1910" s="897" t="s">
        <v>2829</v>
      </c>
      <c r="E1910" s="148">
        <v>1</v>
      </c>
      <c r="F1910" s="149" t="s">
        <v>2482</v>
      </c>
      <c r="G1910" s="150"/>
      <c r="H1910" s="150"/>
      <c r="I1910" s="149"/>
      <c r="J1910" s="199"/>
      <c r="K1910" s="149"/>
      <c r="L1910" s="149" t="s">
        <v>2483</v>
      </c>
      <c r="M1910" s="148">
        <v>250</v>
      </c>
      <c r="N1910" s="151" t="s">
        <v>38</v>
      </c>
      <c r="O1910" s="151" t="s">
        <v>38</v>
      </c>
      <c r="P1910" s="151" t="s">
        <v>38</v>
      </c>
      <c r="Q1910" s="151" t="s">
        <v>38</v>
      </c>
      <c r="R1910" s="151" t="s">
        <v>38</v>
      </c>
      <c r="S1910" s="150"/>
      <c r="T1910" s="149" t="s">
        <v>61</v>
      </c>
      <c r="U1910" s="151" t="s">
        <v>44</v>
      </c>
      <c r="V1910" s="151" t="s">
        <v>2838</v>
      </c>
      <c r="W1910" s="151"/>
      <c r="X1910" s="151"/>
      <c r="Y1910" s="429">
        <v>44540</v>
      </c>
      <c r="Z1910" s="427">
        <f t="shared" ref="Z1910:Z1913" si="543">Y1910+365</f>
        <v>44905</v>
      </c>
      <c r="AA1910" s="427">
        <f t="shared" si="542"/>
        <v>46730</v>
      </c>
      <c r="AB1910" s="150"/>
      <c r="AC1910" s="153">
        <v>470</v>
      </c>
      <c r="AD1910" s="154"/>
      <c r="AE1910" s="155"/>
      <c r="AF1910" s="150" t="s">
        <v>2831</v>
      </c>
      <c r="AG1910" s="150"/>
      <c r="AJ1910" s="156" t="str">
        <f t="shared" ref="AJ1910:AJ1913" si="544">CONCATENATE(U1910,AK1910,V1910)</f>
        <v>HL2172</v>
      </c>
    </row>
    <row r="1911" spans="1:36" s="156" customFormat="1" ht="11.25" customHeight="1" thickBot="1" x14ac:dyDescent="0.25">
      <c r="A1911" s="1115">
        <v>1</v>
      </c>
      <c r="B1911" s="1127">
        <v>307951</v>
      </c>
      <c r="C1911" s="151"/>
      <c r="D1911" s="897" t="s">
        <v>2829</v>
      </c>
      <c r="E1911" s="148">
        <v>1</v>
      </c>
      <c r="F1911" s="149" t="s">
        <v>2482</v>
      </c>
      <c r="G1911" s="150"/>
      <c r="H1911" s="150"/>
      <c r="I1911" s="149"/>
      <c r="J1911" s="199"/>
      <c r="K1911" s="149"/>
      <c r="L1911" s="149" t="s">
        <v>2483</v>
      </c>
      <c r="M1911" s="148">
        <v>250</v>
      </c>
      <c r="N1911" s="151" t="s">
        <v>38</v>
      </c>
      <c r="O1911" s="151" t="s">
        <v>38</v>
      </c>
      <c r="P1911" s="151" t="s">
        <v>38</v>
      </c>
      <c r="Q1911" s="151" t="s">
        <v>38</v>
      </c>
      <c r="R1911" s="151" t="s">
        <v>38</v>
      </c>
      <c r="S1911" s="150"/>
      <c r="T1911" s="149" t="s">
        <v>61</v>
      </c>
      <c r="U1911" s="151" t="s">
        <v>44</v>
      </c>
      <c r="V1911" s="151" t="s">
        <v>2839</v>
      </c>
      <c r="W1911" s="151"/>
      <c r="X1911" s="151"/>
      <c r="Y1911" s="429">
        <v>44540</v>
      </c>
      <c r="Z1911" s="427">
        <f t="shared" si="543"/>
        <v>44905</v>
      </c>
      <c r="AA1911" s="427">
        <f t="shared" si="542"/>
        <v>46730</v>
      </c>
      <c r="AB1911" s="150"/>
      <c r="AC1911" s="153">
        <v>470</v>
      </c>
      <c r="AD1911" s="154"/>
      <c r="AE1911" s="155"/>
      <c r="AF1911" s="150" t="s">
        <v>2831</v>
      </c>
      <c r="AG1911" s="150"/>
      <c r="AJ1911" s="156" t="str">
        <f t="shared" si="544"/>
        <v>HL2173</v>
      </c>
    </row>
    <row r="1912" spans="1:36" s="156" customFormat="1" ht="11.25" customHeight="1" thickBot="1" x14ac:dyDescent="0.25">
      <c r="A1912" s="1115">
        <v>1</v>
      </c>
      <c r="B1912" s="1127">
        <v>307951</v>
      </c>
      <c r="C1912" s="151"/>
      <c r="D1912" s="897" t="s">
        <v>2829</v>
      </c>
      <c r="E1912" s="148">
        <v>1</v>
      </c>
      <c r="F1912" s="149" t="s">
        <v>2482</v>
      </c>
      <c r="G1912" s="150"/>
      <c r="H1912" s="150"/>
      <c r="I1912" s="149"/>
      <c r="J1912" s="199"/>
      <c r="K1912" s="149"/>
      <c r="L1912" s="149" t="s">
        <v>2483</v>
      </c>
      <c r="M1912" s="148">
        <v>250</v>
      </c>
      <c r="N1912" s="151" t="s">
        <v>38</v>
      </c>
      <c r="O1912" s="151" t="s">
        <v>38</v>
      </c>
      <c r="P1912" s="151" t="s">
        <v>38</v>
      </c>
      <c r="Q1912" s="151" t="s">
        <v>38</v>
      </c>
      <c r="R1912" s="151" t="s">
        <v>38</v>
      </c>
      <c r="S1912" s="150"/>
      <c r="T1912" s="149" t="s">
        <v>61</v>
      </c>
      <c r="U1912" s="151" t="s">
        <v>44</v>
      </c>
      <c r="V1912" s="151" t="s">
        <v>2840</v>
      </c>
      <c r="W1912" s="151"/>
      <c r="X1912" s="151"/>
      <c r="Y1912" s="429">
        <v>44540</v>
      </c>
      <c r="Z1912" s="427">
        <f t="shared" si="543"/>
        <v>44905</v>
      </c>
      <c r="AA1912" s="427">
        <f t="shared" si="542"/>
        <v>46730</v>
      </c>
      <c r="AB1912" s="150"/>
      <c r="AC1912" s="153">
        <v>470</v>
      </c>
      <c r="AD1912" s="154"/>
      <c r="AE1912" s="155"/>
      <c r="AF1912" s="150" t="s">
        <v>2831</v>
      </c>
      <c r="AG1912" s="150"/>
      <c r="AJ1912" s="156" t="str">
        <f t="shared" si="544"/>
        <v>HL2174</v>
      </c>
    </row>
    <row r="1913" spans="1:36" s="156" customFormat="1" ht="11.25" customHeight="1" thickBot="1" x14ac:dyDescent="0.25">
      <c r="A1913" s="1115">
        <v>1</v>
      </c>
      <c r="B1913" s="1127">
        <v>307951</v>
      </c>
      <c r="C1913" s="579" t="s">
        <v>50</v>
      </c>
      <c r="D1913" s="892" t="s">
        <v>2829</v>
      </c>
      <c r="E1913" s="580">
        <v>10</v>
      </c>
      <c r="F1913" s="582" t="s">
        <v>2482</v>
      </c>
      <c r="G1913" s="216"/>
      <c r="H1913" s="216"/>
      <c r="I1913" s="582"/>
      <c r="J1913" s="611"/>
      <c r="K1913" s="582"/>
      <c r="L1913" s="582" t="s">
        <v>2483</v>
      </c>
      <c r="M1913" s="581">
        <v>250</v>
      </c>
      <c r="N1913" s="579" t="s">
        <v>38</v>
      </c>
      <c r="O1913" s="579" t="s">
        <v>38</v>
      </c>
      <c r="P1913" s="579" t="s">
        <v>38</v>
      </c>
      <c r="Q1913" s="579" t="s">
        <v>38</v>
      </c>
      <c r="R1913" s="579"/>
      <c r="S1913" s="216"/>
      <c r="T1913" s="582" t="s">
        <v>61</v>
      </c>
      <c r="U1913" s="579" t="s">
        <v>44</v>
      </c>
      <c r="V1913" s="579" t="s">
        <v>2841</v>
      </c>
      <c r="W1913" s="579" t="s">
        <v>1394</v>
      </c>
      <c r="X1913" s="499" t="s">
        <v>2829</v>
      </c>
      <c r="Y1913" s="429">
        <v>44540</v>
      </c>
      <c r="Z1913" s="427">
        <f t="shared" si="543"/>
        <v>44905</v>
      </c>
      <c r="AA1913" s="427">
        <f t="shared" si="542"/>
        <v>46730</v>
      </c>
      <c r="AB1913" s="216"/>
      <c r="AC1913" s="585">
        <v>470</v>
      </c>
      <c r="AD1913" s="586"/>
      <c r="AE1913" s="587"/>
      <c r="AF1913" s="899" t="s">
        <v>2831</v>
      </c>
      <c r="AG1913" s="216"/>
      <c r="AJ1913" s="156" t="str">
        <f t="shared" si="544"/>
        <v>HL2165-2174</v>
      </c>
    </row>
    <row r="1914" spans="1:36" s="156" customFormat="1" ht="11.25" customHeight="1" thickBot="1" x14ac:dyDescent="0.25">
      <c r="A1914" s="1129"/>
      <c r="B1914" s="998"/>
      <c r="C1914" s="238"/>
      <c r="D1914" s="909"/>
      <c r="E1914" s="324"/>
      <c r="F1914" s="241"/>
      <c r="G1914" s="246"/>
      <c r="H1914" s="246"/>
      <c r="I1914" s="241"/>
      <c r="J1914" s="331"/>
      <c r="K1914" s="241"/>
      <c r="L1914" s="241"/>
      <c r="M1914" s="245"/>
      <c r="N1914" s="238"/>
      <c r="O1914" s="65"/>
      <c r="P1914" s="65"/>
      <c r="Q1914" s="65"/>
      <c r="R1914" s="238"/>
      <c r="S1914" s="246"/>
      <c r="T1914" s="241"/>
      <c r="U1914" s="238"/>
      <c r="V1914" s="238"/>
      <c r="W1914" s="238"/>
      <c r="X1914" s="508"/>
      <c r="Y1914" s="415"/>
      <c r="Z1914" s="417" t="s">
        <v>38</v>
      </c>
      <c r="AA1914" s="379" t="s">
        <v>38</v>
      </c>
      <c r="AB1914" s="246"/>
      <c r="AC1914" s="250"/>
      <c r="AD1914" s="251"/>
      <c r="AE1914" s="252"/>
      <c r="AF1914" s="246"/>
      <c r="AG1914" s="246"/>
      <c r="AH1914" s="255"/>
      <c r="AI1914" s="255"/>
      <c r="AJ1914" s="255"/>
    </row>
    <row r="1915" spans="1:36" ht="11.25" customHeight="1" thickBot="1" x14ac:dyDescent="0.25">
      <c r="A1915" s="1115">
        <v>1</v>
      </c>
      <c r="B1915" s="1044">
        <v>298557</v>
      </c>
      <c r="C1915" s="238"/>
      <c r="D1915" s="916" t="s">
        <v>2842</v>
      </c>
      <c r="E1915" s="245">
        <v>1</v>
      </c>
      <c r="F1915" s="241" t="s">
        <v>2130</v>
      </c>
      <c r="G1915" s="246"/>
      <c r="H1915" s="246"/>
      <c r="I1915" s="241"/>
      <c r="J1915" s="331"/>
      <c r="K1915" s="241"/>
      <c r="L1915" s="241" t="s">
        <v>2486</v>
      </c>
      <c r="M1915" s="245">
        <v>250</v>
      </c>
      <c r="N1915" s="238" t="s">
        <v>2085</v>
      </c>
      <c r="O1915" s="65">
        <v>140</v>
      </c>
      <c r="P1915" s="65">
        <v>205</v>
      </c>
      <c r="Q1915" s="65">
        <v>561</v>
      </c>
      <c r="R1915" s="238" t="s">
        <v>2139</v>
      </c>
      <c r="S1915" s="246"/>
      <c r="T1915" s="241" t="s">
        <v>61</v>
      </c>
      <c r="U1915" s="238" t="s">
        <v>44</v>
      </c>
      <c r="V1915" s="238" t="s">
        <v>2843</v>
      </c>
      <c r="W1915" s="238" t="s">
        <v>2227</v>
      </c>
      <c r="X1915" s="238"/>
      <c r="Y1915" s="415">
        <v>43971</v>
      </c>
      <c r="Z1915" s="416">
        <f t="shared" ref="Z1915:Z1919" si="545">Y1915+365</f>
        <v>44336</v>
      </c>
      <c r="AA1915" s="379">
        <v>45280</v>
      </c>
      <c r="AB1915" s="246"/>
      <c r="AC1915" s="250">
        <v>285</v>
      </c>
      <c r="AD1915" s="251"/>
      <c r="AE1915" s="252"/>
      <c r="AF1915" s="173" t="s">
        <v>2844</v>
      </c>
      <c r="AG1915" s="246"/>
      <c r="AJ1915" s="255" t="str">
        <f t="shared" si="530"/>
        <v>HL250</v>
      </c>
    </row>
    <row r="1916" spans="1:36" ht="11.25" customHeight="1" thickBot="1" x14ac:dyDescent="0.25">
      <c r="A1916" s="1115">
        <v>1</v>
      </c>
      <c r="B1916" s="1044">
        <v>298557</v>
      </c>
      <c r="C1916" s="238"/>
      <c r="D1916" s="916" t="s">
        <v>2842</v>
      </c>
      <c r="E1916" s="245">
        <v>1</v>
      </c>
      <c r="F1916" s="241" t="s">
        <v>2130</v>
      </c>
      <c r="G1916" s="246"/>
      <c r="H1916" s="246"/>
      <c r="I1916" s="241"/>
      <c r="J1916" s="331"/>
      <c r="K1916" s="241"/>
      <c r="L1916" s="241" t="s">
        <v>2486</v>
      </c>
      <c r="M1916" s="245">
        <v>250</v>
      </c>
      <c r="N1916" s="238" t="s">
        <v>2085</v>
      </c>
      <c r="O1916" s="65">
        <v>140</v>
      </c>
      <c r="P1916" s="65">
        <v>207</v>
      </c>
      <c r="Q1916" s="65">
        <v>561</v>
      </c>
      <c r="R1916" s="238" t="s">
        <v>2139</v>
      </c>
      <c r="S1916" s="246"/>
      <c r="T1916" s="241" t="s">
        <v>61</v>
      </c>
      <c r="U1916" s="238" t="s">
        <v>44</v>
      </c>
      <c r="V1916" s="238" t="s">
        <v>2845</v>
      </c>
      <c r="W1916" s="238" t="s">
        <v>2227</v>
      </c>
      <c r="X1916" s="238"/>
      <c r="Y1916" s="415">
        <v>43971</v>
      </c>
      <c r="Z1916" s="416">
        <f t="shared" si="545"/>
        <v>44336</v>
      </c>
      <c r="AA1916" s="379">
        <v>45280</v>
      </c>
      <c r="AB1916" s="246"/>
      <c r="AC1916" s="250">
        <v>285</v>
      </c>
      <c r="AD1916" s="251"/>
      <c r="AE1916" s="252"/>
      <c r="AF1916" s="173" t="s">
        <v>2846</v>
      </c>
      <c r="AG1916" s="246"/>
      <c r="AJ1916" s="255" t="str">
        <f t="shared" si="530"/>
        <v>HL251</v>
      </c>
    </row>
    <row r="1917" spans="1:36" ht="11.25" customHeight="1" thickBot="1" x14ac:dyDescent="0.25">
      <c r="A1917" s="1115">
        <v>1</v>
      </c>
      <c r="B1917" s="1044">
        <v>298557</v>
      </c>
      <c r="C1917" s="238"/>
      <c r="D1917" s="916" t="s">
        <v>2842</v>
      </c>
      <c r="E1917" s="245">
        <v>1</v>
      </c>
      <c r="F1917" s="241" t="s">
        <v>2130</v>
      </c>
      <c r="G1917" s="246"/>
      <c r="H1917" s="246"/>
      <c r="I1917" s="241"/>
      <c r="J1917" s="331"/>
      <c r="K1917" s="241"/>
      <c r="L1917" s="241" t="s">
        <v>2486</v>
      </c>
      <c r="M1917" s="245">
        <v>250</v>
      </c>
      <c r="N1917" s="238" t="s">
        <v>2085</v>
      </c>
      <c r="O1917" s="65">
        <v>140</v>
      </c>
      <c r="P1917" s="65">
        <v>207</v>
      </c>
      <c r="Q1917" s="65">
        <v>560</v>
      </c>
      <c r="R1917" s="238" t="s">
        <v>2139</v>
      </c>
      <c r="S1917" s="246"/>
      <c r="T1917" s="241" t="s">
        <v>61</v>
      </c>
      <c r="U1917" s="238" t="s">
        <v>44</v>
      </c>
      <c r="V1917" s="238" t="s">
        <v>2847</v>
      </c>
      <c r="W1917" s="238" t="s">
        <v>2227</v>
      </c>
      <c r="X1917" s="238"/>
      <c r="Y1917" s="415">
        <v>43971</v>
      </c>
      <c r="Z1917" s="416">
        <f t="shared" si="545"/>
        <v>44336</v>
      </c>
      <c r="AA1917" s="379">
        <v>45280</v>
      </c>
      <c r="AB1917" s="246"/>
      <c r="AC1917" s="250">
        <v>285</v>
      </c>
      <c r="AD1917" s="251"/>
      <c r="AE1917" s="252"/>
      <c r="AF1917" s="173" t="s">
        <v>2848</v>
      </c>
      <c r="AG1917" s="246"/>
      <c r="AJ1917" s="255" t="str">
        <f t="shared" si="530"/>
        <v>HL252</v>
      </c>
    </row>
    <row r="1918" spans="1:36" ht="11.25" customHeight="1" thickBot="1" x14ac:dyDescent="0.25">
      <c r="A1918" s="1115">
        <v>1</v>
      </c>
      <c r="B1918" s="1044">
        <v>298557</v>
      </c>
      <c r="C1918" s="238"/>
      <c r="D1918" s="916" t="s">
        <v>2842</v>
      </c>
      <c r="E1918" s="245">
        <v>1</v>
      </c>
      <c r="F1918" s="241" t="s">
        <v>2130</v>
      </c>
      <c r="G1918" s="246"/>
      <c r="H1918" s="246"/>
      <c r="I1918" s="241"/>
      <c r="J1918" s="331"/>
      <c r="K1918" s="241"/>
      <c r="L1918" s="241" t="s">
        <v>2486</v>
      </c>
      <c r="M1918" s="245">
        <v>250</v>
      </c>
      <c r="N1918" s="238" t="s">
        <v>2085</v>
      </c>
      <c r="O1918" s="65">
        <v>140</v>
      </c>
      <c r="P1918" s="65">
        <v>204</v>
      </c>
      <c r="Q1918" s="65">
        <v>568</v>
      </c>
      <c r="R1918" s="238" t="s">
        <v>2139</v>
      </c>
      <c r="S1918" s="246"/>
      <c r="T1918" s="241" t="s">
        <v>61</v>
      </c>
      <c r="U1918" s="238" t="s">
        <v>44</v>
      </c>
      <c r="V1918" s="238" t="s">
        <v>2849</v>
      </c>
      <c r="W1918" s="238" t="s">
        <v>2227</v>
      </c>
      <c r="X1918" s="238"/>
      <c r="Y1918" s="415">
        <v>43971</v>
      </c>
      <c r="Z1918" s="416">
        <f t="shared" si="545"/>
        <v>44336</v>
      </c>
      <c r="AA1918" s="379">
        <v>45280</v>
      </c>
      <c r="AB1918" s="246"/>
      <c r="AC1918" s="250">
        <v>285</v>
      </c>
      <c r="AD1918" s="251"/>
      <c r="AE1918" s="252"/>
      <c r="AF1918" s="173" t="s">
        <v>2850</v>
      </c>
      <c r="AG1918" s="246"/>
      <c r="AJ1918" s="255" t="str">
        <f t="shared" si="530"/>
        <v>HL253</v>
      </c>
    </row>
    <row r="1919" spans="1:36" s="147" customFormat="1" ht="11.25" customHeight="1" thickBot="1" x14ac:dyDescent="0.25">
      <c r="A1919" s="1115">
        <v>1</v>
      </c>
      <c r="B1919" s="1044">
        <v>298557</v>
      </c>
      <c r="C1919" s="266" t="s">
        <v>50</v>
      </c>
      <c r="D1919" s="892" t="s">
        <v>2842</v>
      </c>
      <c r="E1919" s="256">
        <f>SUM(E1915:E1918)</f>
        <v>4</v>
      </c>
      <c r="F1919" s="240" t="s">
        <v>2130</v>
      </c>
      <c r="G1919" s="257"/>
      <c r="H1919" s="257"/>
      <c r="I1919" s="240"/>
      <c r="J1919" s="358"/>
      <c r="K1919" s="240"/>
      <c r="L1919" s="240" t="s">
        <v>2486</v>
      </c>
      <c r="M1919" s="258">
        <v>250</v>
      </c>
      <c r="N1919" s="239" t="s">
        <v>2085</v>
      </c>
      <c r="O1919" s="364">
        <f ca="1">IF(MIN(OFFSET(O1919,-$E1919,0,$E1919,1))=MAX(OFFSET(O1919,-$E1919,0,$E1919,1)),OFFSET(O1919,-$E1919,0,1,1),CONCATENATE(MIN(OFFSET(O1919,-$E1919,0,$E1919,1)),"/",MAX(OFFSET(O1919,-$E1919,0,$E1919,1))))</f>
        <v>140</v>
      </c>
      <c r="P1919" s="364" t="str">
        <f ca="1">IF(MIN(OFFSET(P1919,-$E1919,0,$E1919,1))=MAX(OFFSET(P1919,-$E1919,0,$E1919,1)),OFFSET(P1919,-$E1919,0,1,1),CONCATENATE(MIN(OFFSET(P1919,-$E1919,0,$E1919,1)),"/",MAX(OFFSET(P1919,-$E1919,0,$E1919,1))))</f>
        <v>204/207</v>
      </c>
      <c r="Q1919" s="364" t="str">
        <f ca="1">IF(MIN(OFFSET(Q1919,-$E1919,0,$E1919,1))=MAX(OFFSET(Q1919,-$E1919,0,$E1919,1)),OFFSET(Q1919,-$E1919,0,1,1),CONCATENATE(MIN(OFFSET(Q1919,-$E1919,0,$E1919,1)),"/",MAX(OFFSET(Q1919,-$E1919,0,$E1919,1))))</f>
        <v>560/568</v>
      </c>
      <c r="R1919" s="239"/>
      <c r="S1919" s="257"/>
      <c r="T1919" s="240" t="s">
        <v>61</v>
      </c>
      <c r="U1919" s="239" t="s">
        <v>44</v>
      </c>
      <c r="V1919" s="239" t="s">
        <v>2851</v>
      </c>
      <c r="W1919" s="239"/>
      <c r="X1919" s="237">
        <v>1125</v>
      </c>
      <c r="Y1919" s="415">
        <v>43971</v>
      </c>
      <c r="Z1919" s="416">
        <f t="shared" si="545"/>
        <v>44336</v>
      </c>
      <c r="AA1919" s="379">
        <v>45280</v>
      </c>
      <c r="AB1919" s="257"/>
      <c r="AC1919" s="260">
        <v>285</v>
      </c>
      <c r="AD1919" s="261"/>
      <c r="AE1919" s="262"/>
      <c r="AF1919" s="257"/>
      <c r="AG1919" s="257"/>
      <c r="AJ1919" s="255" t="str">
        <f t="shared" si="530"/>
        <v>HL250-253</v>
      </c>
    </row>
    <row r="1920" spans="1:36" s="147" customFormat="1" ht="11.25" customHeight="1" thickBot="1" x14ac:dyDescent="0.25">
      <c r="A1920" s="1129"/>
      <c r="B1920" s="1004"/>
      <c r="C1920" s="320"/>
      <c r="D1920" s="905"/>
      <c r="E1920" s="324"/>
      <c r="F1920" s="241"/>
      <c r="G1920" s="246"/>
      <c r="H1920" s="246"/>
      <c r="I1920" s="241"/>
      <c r="J1920" s="360"/>
      <c r="K1920" s="241"/>
      <c r="L1920" s="241"/>
      <c r="M1920" s="245"/>
      <c r="N1920" s="238"/>
      <c r="O1920" s="65"/>
      <c r="P1920" s="65"/>
      <c r="Q1920" s="65"/>
      <c r="R1920" s="238"/>
      <c r="S1920" s="246"/>
      <c r="T1920" s="241"/>
      <c r="U1920" s="238"/>
      <c r="V1920" s="238"/>
      <c r="W1920" s="238"/>
      <c r="X1920" s="498"/>
      <c r="Y1920" s="415"/>
      <c r="Z1920" s="416" t="s">
        <v>38</v>
      </c>
      <c r="AA1920" s="379" t="s">
        <v>38</v>
      </c>
      <c r="AB1920" s="246"/>
      <c r="AC1920" s="250"/>
      <c r="AD1920" s="251"/>
      <c r="AE1920" s="252"/>
      <c r="AF1920" s="246"/>
      <c r="AG1920" s="246"/>
      <c r="AJ1920" s="255"/>
    </row>
    <row r="1921" spans="1:36" ht="11.25" customHeight="1" thickBot="1" x14ac:dyDescent="0.25">
      <c r="A1921" s="1115">
        <v>1</v>
      </c>
      <c r="B1921" s="995"/>
      <c r="C1921" s="151"/>
      <c r="D1921" s="897" t="s">
        <v>2794</v>
      </c>
      <c r="E1921" s="148">
        <v>1</v>
      </c>
      <c r="F1921" s="149" t="s">
        <v>2852</v>
      </c>
      <c r="G1921" s="150"/>
      <c r="H1921" s="150"/>
      <c r="I1921" s="149"/>
      <c r="J1921" s="199"/>
      <c r="K1921" s="149"/>
      <c r="L1921" s="149" t="s">
        <v>2270</v>
      </c>
      <c r="M1921" s="148">
        <v>250</v>
      </c>
      <c r="N1921" s="151" t="s">
        <v>2085</v>
      </c>
      <c r="O1921" s="522">
        <v>127</v>
      </c>
      <c r="P1921" s="522">
        <v>220</v>
      </c>
      <c r="Q1921" s="522">
        <v>520</v>
      </c>
      <c r="R1921" s="151" t="s">
        <v>2143</v>
      </c>
      <c r="S1921" s="150"/>
      <c r="T1921" s="149" t="s">
        <v>61</v>
      </c>
      <c r="U1921" s="151" t="s">
        <v>44</v>
      </c>
      <c r="V1921" s="151" t="s">
        <v>2853</v>
      </c>
      <c r="W1921" s="151"/>
      <c r="X1921" s="151"/>
      <c r="Y1921" s="429" t="s">
        <v>47</v>
      </c>
      <c r="Z1921" s="427" t="e">
        <f t="shared" ref="Z1921:Z1922" si="546">Y1921+366</f>
        <v>#VALUE!</v>
      </c>
      <c r="AA1921" s="610" t="s">
        <v>47</v>
      </c>
      <c r="AB1921" s="150"/>
      <c r="AC1921" s="153">
        <v>255</v>
      </c>
      <c r="AD1921" s="154"/>
      <c r="AE1921" s="252"/>
      <c r="AF1921" s="162" t="s">
        <v>2854</v>
      </c>
      <c r="AG1921" s="246"/>
      <c r="AJ1921" s="255" t="str">
        <f t="shared" ref="AJ1921:AJ1925" si="547">CONCATENATE(U1921,AK1921,V1921)</f>
        <v>HL2290</v>
      </c>
    </row>
    <row r="1922" spans="1:36" ht="11.25" customHeight="1" thickBot="1" x14ac:dyDescent="0.25">
      <c r="A1922" s="1115">
        <v>1</v>
      </c>
      <c r="B1922" s="995"/>
      <c r="C1922" s="151"/>
      <c r="D1922" s="897" t="s">
        <v>2794</v>
      </c>
      <c r="E1922" s="148">
        <v>1</v>
      </c>
      <c r="F1922" s="149" t="s">
        <v>2852</v>
      </c>
      <c r="G1922" s="150"/>
      <c r="H1922" s="150"/>
      <c r="I1922" s="149"/>
      <c r="J1922" s="199"/>
      <c r="K1922" s="149"/>
      <c r="L1922" s="149" t="s">
        <v>2270</v>
      </c>
      <c r="M1922" s="148">
        <v>250</v>
      </c>
      <c r="N1922" s="151" t="s">
        <v>2085</v>
      </c>
      <c r="O1922" s="522">
        <v>127</v>
      </c>
      <c r="P1922" s="522">
        <v>220</v>
      </c>
      <c r="Q1922" s="522">
        <v>520</v>
      </c>
      <c r="R1922" s="151" t="s">
        <v>2143</v>
      </c>
      <c r="S1922" s="150"/>
      <c r="T1922" s="149" t="s">
        <v>61</v>
      </c>
      <c r="U1922" s="151" t="s">
        <v>44</v>
      </c>
      <c r="V1922" s="151" t="s">
        <v>2855</v>
      </c>
      <c r="W1922" s="151"/>
      <c r="X1922" s="151"/>
      <c r="Y1922" s="429" t="s">
        <v>47</v>
      </c>
      <c r="Z1922" s="427" t="e">
        <f t="shared" si="546"/>
        <v>#VALUE!</v>
      </c>
      <c r="AA1922" s="610" t="s">
        <v>47</v>
      </c>
      <c r="AB1922" s="150"/>
      <c r="AC1922" s="153">
        <v>255</v>
      </c>
      <c r="AD1922" s="154"/>
      <c r="AE1922" s="252"/>
      <c r="AF1922" s="162" t="s">
        <v>2856</v>
      </c>
      <c r="AG1922" s="246"/>
      <c r="AJ1922" s="255" t="str">
        <f t="shared" si="547"/>
        <v>HL2291</v>
      </c>
    </row>
    <row r="1923" spans="1:36" ht="11.25" customHeight="1" thickBot="1" x14ac:dyDescent="0.25">
      <c r="A1923" s="1115">
        <v>1</v>
      </c>
      <c r="B1923" s="995"/>
      <c r="C1923" s="151"/>
      <c r="D1923" s="897" t="s">
        <v>2794</v>
      </c>
      <c r="E1923" s="148">
        <v>1</v>
      </c>
      <c r="F1923" s="149" t="s">
        <v>2852</v>
      </c>
      <c r="G1923" s="150"/>
      <c r="H1923" s="150"/>
      <c r="I1923" s="149"/>
      <c r="J1923" s="199"/>
      <c r="K1923" s="149"/>
      <c r="L1923" s="149" t="s">
        <v>2270</v>
      </c>
      <c r="M1923" s="148">
        <v>250</v>
      </c>
      <c r="N1923" s="151" t="s">
        <v>2085</v>
      </c>
      <c r="O1923" s="522">
        <v>127</v>
      </c>
      <c r="P1923" s="522">
        <v>220</v>
      </c>
      <c r="Q1923" s="522">
        <v>520</v>
      </c>
      <c r="R1923" s="151" t="s">
        <v>2143</v>
      </c>
      <c r="S1923" s="150"/>
      <c r="T1923" s="149" t="s">
        <v>61</v>
      </c>
      <c r="U1923" s="151" t="s">
        <v>44</v>
      </c>
      <c r="V1923" s="151" t="s">
        <v>2857</v>
      </c>
      <c r="W1923" s="151"/>
      <c r="X1923" s="151"/>
      <c r="Y1923" s="429" t="s">
        <v>47</v>
      </c>
      <c r="Z1923" s="427" t="e">
        <f>Y1923+366</f>
        <v>#VALUE!</v>
      </c>
      <c r="AA1923" s="610" t="s">
        <v>47</v>
      </c>
      <c r="AB1923" s="150"/>
      <c r="AC1923" s="153">
        <v>255</v>
      </c>
      <c r="AD1923" s="154"/>
      <c r="AE1923" s="252"/>
      <c r="AF1923" s="162" t="s">
        <v>2858</v>
      </c>
      <c r="AG1923" s="246"/>
      <c r="AJ1923" s="255" t="str">
        <f t="shared" si="547"/>
        <v>HL2292</v>
      </c>
    </row>
    <row r="1924" spans="1:36" ht="11.25" customHeight="1" thickBot="1" x14ac:dyDescent="0.25">
      <c r="A1924" s="1115">
        <v>1</v>
      </c>
      <c r="B1924" s="995"/>
      <c r="C1924" s="151"/>
      <c r="D1924" s="897" t="s">
        <v>2794</v>
      </c>
      <c r="E1924" s="148">
        <v>1</v>
      </c>
      <c r="F1924" s="149" t="s">
        <v>2852</v>
      </c>
      <c r="G1924" s="150"/>
      <c r="H1924" s="150"/>
      <c r="I1924" s="149"/>
      <c r="J1924" s="199"/>
      <c r="K1924" s="149"/>
      <c r="L1924" s="149" t="s">
        <v>2270</v>
      </c>
      <c r="M1924" s="148">
        <v>250</v>
      </c>
      <c r="N1924" s="151" t="s">
        <v>2085</v>
      </c>
      <c r="O1924" s="522">
        <v>127</v>
      </c>
      <c r="P1924" s="522">
        <v>220</v>
      </c>
      <c r="Q1924" s="522">
        <v>520</v>
      </c>
      <c r="R1924" s="151" t="s">
        <v>2143</v>
      </c>
      <c r="S1924" s="150"/>
      <c r="T1924" s="149" t="s">
        <v>61</v>
      </c>
      <c r="U1924" s="151" t="s">
        <v>44</v>
      </c>
      <c r="V1924" s="151" t="s">
        <v>2859</v>
      </c>
      <c r="W1924" s="151"/>
      <c r="X1924" s="151"/>
      <c r="Y1924" s="429" t="s">
        <v>47</v>
      </c>
      <c r="Z1924" s="427" t="e">
        <f t="shared" ref="Z1924:Z1925" si="548">Y1924+366</f>
        <v>#VALUE!</v>
      </c>
      <c r="AA1924" s="610" t="s">
        <v>47</v>
      </c>
      <c r="AB1924" s="150"/>
      <c r="AC1924" s="153">
        <v>255</v>
      </c>
      <c r="AD1924" s="154"/>
      <c r="AE1924" s="252"/>
      <c r="AF1924" s="162" t="s">
        <v>2860</v>
      </c>
      <c r="AG1924" s="246"/>
      <c r="AJ1924" s="255" t="str">
        <f t="shared" si="547"/>
        <v>HL2293</v>
      </c>
    </row>
    <row r="1925" spans="1:36" s="147" customFormat="1" ht="11.25" customHeight="1" thickBot="1" x14ac:dyDescent="0.25">
      <c r="A1925" s="1115">
        <v>1</v>
      </c>
      <c r="B1925" s="1004"/>
      <c r="C1925" s="579" t="s">
        <v>50</v>
      </c>
      <c r="D1925" s="892" t="s">
        <v>2794</v>
      </c>
      <c r="E1925" s="580">
        <v>4</v>
      </c>
      <c r="F1925" s="582" t="s">
        <v>2852</v>
      </c>
      <c r="G1925" s="216"/>
      <c r="H1925" s="216"/>
      <c r="I1925" s="582"/>
      <c r="J1925" s="611"/>
      <c r="K1925" s="582"/>
      <c r="L1925" s="582" t="s">
        <v>2270</v>
      </c>
      <c r="M1925" s="581">
        <v>250</v>
      </c>
      <c r="N1925" s="579" t="s">
        <v>2085</v>
      </c>
      <c r="O1925" s="612">
        <f ca="1">IF(MIN(OFFSET(O1925,-$E1925,0,$E1925,1))=MAX(OFFSET(O1925,-$E1925,0,$E1925,1)),OFFSET(O1925,-$E1925,0,1,1),CONCATENATE(MIN(OFFSET(O1925,-$E1925,0,$E1925,1)),"/",MAX(OFFSET(O1925,-$E1925,0,$E1925,1))))</f>
        <v>127</v>
      </c>
      <c r="P1925" s="612">
        <f ca="1">IF(MIN(OFFSET(P1925,-$E1925,0,$E1925,1))=MAX(OFFSET(P1925,-$E1925,0,$E1925,1)),OFFSET(P1925,-$E1925,0,1,1),CONCATENATE(MIN(OFFSET(P1925,-$E1925,0,$E1925,1)),"/",MAX(OFFSET(P1925,-$E1925,0,$E1925,1))))</f>
        <v>220</v>
      </c>
      <c r="Q1925" s="612">
        <f ca="1">IF(MIN(OFFSET(Q1925,-$E1925,0,$E1925,1))=MAX(OFFSET(Q1925,-$E1925,0,$E1925,1)),OFFSET(Q1925,-$E1925,0,1,1),CONCATENATE(MIN(OFFSET(Q1925,-$E1925,0,$E1925,1)),"/",MAX(OFFSET(Q1925,-$E1925,0,$E1925,1))))</f>
        <v>520</v>
      </c>
      <c r="R1925" s="579" t="s">
        <v>2143</v>
      </c>
      <c r="S1925" s="216"/>
      <c r="T1925" s="582" t="s">
        <v>61</v>
      </c>
      <c r="U1925" s="579" t="s">
        <v>44</v>
      </c>
      <c r="V1925" s="579" t="s">
        <v>2861</v>
      </c>
      <c r="W1925" s="579" t="s">
        <v>123</v>
      </c>
      <c r="X1925" s="499" t="s">
        <v>2195</v>
      </c>
      <c r="Y1925" s="429" t="s">
        <v>47</v>
      </c>
      <c r="Z1925" s="427" t="e">
        <f t="shared" si="548"/>
        <v>#VALUE!</v>
      </c>
      <c r="AA1925" s="610" t="s">
        <v>47</v>
      </c>
      <c r="AB1925" s="216"/>
      <c r="AC1925" s="586"/>
      <c r="AD1925" s="586"/>
      <c r="AE1925" s="262"/>
      <c r="AF1925" s="257"/>
      <c r="AG1925" s="257"/>
      <c r="AJ1925" s="255" t="str">
        <f t="shared" si="547"/>
        <v>HL2290-2293</v>
      </c>
    </row>
    <row r="1926" spans="1:36" s="147" customFormat="1" ht="11.25" customHeight="1" thickBot="1" x14ac:dyDescent="0.25">
      <c r="A1926" s="1129"/>
      <c r="B1926" s="1004"/>
      <c r="C1926" s="320"/>
      <c r="D1926" s="905"/>
      <c r="E1926" s="324"/>
      <c r="F1926" s="241"/>
      <c r="G1926" s="246"/>
      <c r="H1926" s="246"/>
      <c r="I1926" s="241"/>
      <c r="J1926" s="360"/>
      <c r="K1926" s="241"/>
      <c r="L1926" s="241"/>
      <c r="M1926" s="245"/>
      <c r="N1926" s="238"/>
      <c r="O1926" s="65"/>
      <c r="P1926" s="65"/>
      <c r="Q1926" s="65"/>
      <c r="R1926" s="238"/>
      <c r="S1926" s="246"/>
      <c r="T1926" s="241"/>
      <c r="U1926" s="238"/>
      <c r="V1926" s="238"/>
      <c r="W1926" s="238"/>
      <c r="X1926" s="498"/>
      <c r="Y1926" s="415"/>
      <c r="Z1926" s="416" t="s">
        <v>38</v>
      </c>
      <c r="AA1926" s="379" t="s">
        <v>38</v>
      </c>
      <c r="AB1926" s="246"/>
      <c r="AC1926" s="250"/>
      <c r="AD1926" s="251"/>
      <c r="AE1926" s="252"/>
      <c r="AF1926" s="246"/>
      <c r="AG1926" s="246"/>
      <c r="AJ1926" s="255" t="str">
        <f t="shared" si="530"/>
        <v/>
      </c>
    </row>
    <row r="1927" spans="1:36" ht="11.25" customHeight="1" thickBot="1" x14ac:dyDescent="0.25">
      <c r="A1927" s="1115">
        <v>1</v>
      </c>
      <c r="B1927" s="995"/>
      <c r="C1927" s="238"/>
      <c r="D1927" s="916" t="s">
        <v>2195</v>
      </c>
      <c r="E1927" s="245">
        <v>1</v>
      </c>
      <c r="F1927" s="241" t="s">
        <v>2130</v>
      </c>
      <c r="G1927" s="246"/>
      <c r="H1927" s="246"/>
      <c r="I1927" s="241"/>
      <c r="J1927" s="331"/>
      <c r="K1927" s="241"/>
      <c r="L1927" s="241" t="s">
        <v>2270</v>
      </c>
      <c r="M1927" s="245">
        <v>250</v>
      </c>
      <c r="N1927" s="238" t="s">
        <v>2138</v>
      </c>
      <c r="O1927" s="65">
        <v>120</v>
      </c>
      <c r="P1927" s="65">
        <v>182</v>
      </c>
      <c r="Q1927" s="65">
        <v>554</v>
      </c>
      <c r="R1927" s="238" t="s">
        <v>2139</v>
      </c>
      <c r="S1927" s="246"/>
      <c r="T1927" s="241" t="s">
        <v>61</v>
      </c>
      <c r="U1927" s="238" t="s">
        <v>2862</v>
      </c>
      <c r="V1927" s="238" t="s">
        <v>2863</v>
      </c>
      <c r="W1927" s="238" t="s">
        <v>2617</v>
      </c>
      <c r="X1927" s="238"/>
      <c r="Y1927" s="415">
        <v>43614</v>
      </c>
      <c r="Z1927" s="417">
        <f t="shared" ref="Z1927:Z1930" si="549">Y1927+366</f>
        <v>43980</v>
      </c>
      <c r="AA1927" s="379">
        <v>45441</v>
      </c>
      <c r="AB1927" s="246"/>
      <c r="AC1927" s="250">
        <v>255</v>
      </c>
      <c r="AD1927" s="251"/>
      <c r="AE1927" s="252"/>
      <c r="AF1927" s="174" t="s">
        <v>2864</v>
      </c>
      <c r="AG1927" s="246"/>
      <c r="AJ1927" s="255" t="str">
        <f t="shared" si="530"/>
        <v>ST6842</v>
      </c>
    </row>
    <row r="1928" spans="1:36" ht="11.25" customHeight="1" thickBot="1" x14ac:dyDescent="0.25">
      <c r="A1928" s="1115">
        <v>1</v>
      </c>
      <c r="B1928" s="995"/>
      <c r="C1928" s="238"/>
      <c r="D1928" s="916" t="s">
        <v>2195</v>
      </c>
      <c r="E1928" s="245">
        <v>1</v>
      </c>
      <c r="F1928" s="241" t="s">
        <v>2130</v>
      </c>
      <c r="G1928" s="246"/>
      <c r="H1928" s="246"/>
      <c r="I1928" s="241"/>
      <c r="J1928" s="331"/>
      <c r="K1928" s="241"/>
      <c r="L1928" s="241" t="s">
        <v>2270</v>
      </c>
      <c r="M1928" s="245">
        <v>250</v>
      </c>
      <c r="N1928" s="238" t="s">
        <v>2138</v>
      </c>
      <c r="O1928" s="65">
        <v>120</v>
      </c>
      <c r="P1928" s="65">
        <v>178</v>
      </c>
      <c r="Q1928" s="65">
        <v>553</v>
      </c>
      <c r="R1928" s="238" t="s">
        <v>2139</v>
      </c>
      <c r="S1928" s="246"/>
      <c r="T1928" s="241" t="s">
        <v>61</v>
      </c>
      <c r="U1928" s="238" t="s">
        <v>2862</v>
      </c>
      <c r="V1928" s="238" t="s">
        <v>2865</v>
      </c>
      <c r="W1928" s="238" t="s">
        <v>2617</v>
      </c>
      <c r="X1928" s="238"/>
      <c r="Y1928" s="415">
        <v>43614</v>
      </c>
      <c r="Z1928" s="417">
        <f t="shared" si="549"/>
        <v>43980</v>
      </c>
      <c r="AA1928" s="379">
        <v>45441</v>
      </c>
      <c r="AB1928" s="246"/>
      <c r="AC1928" s="250">
        <v>255</v>
      </c>
      <c r="AD1928" s="251"/>
      <c r="AE1928" s="252"/>
      <c r="AF1928" s="174" t="s">
        <v>2866</v>
      </c>
      <c r="AG1928" s="246"/>
      <c r="AJ1928" s="255" t="str">
        <f t="shared" si="530"/>
        <v>ST6843</v>
      </c>
    </row>
    <row r="1929" spans="1:36" ht="11.25" customHeight="1" thickBot="1" x14ac:dyDescent="0.25">
      <c r="A1929" s="1115">
        <v>1</v>
      </c>
      <c r="B1929" s="995"/>
      <c r="C1929" s="238"/>
      <c r="D1929" s="916" t="s">
        <v>2195</v>
      </c>
      <c r="E1929" s="245">
        <v>1</v>
      </c>
      <c r="F1929" s="241" t="s">
        <v>2130</v>
      </c>
      <c r="G1929" s="246"/>
      <c r="H1929" s="246"/>
      <c r="I1929" s="241"/>
      <c r="J1929" s="331"/>
      <c r="K1929" s="241"/>
      <c r="L1929" s="241" t="s">
        <v>2270</v>
      </c>
      <c r="M1929" s="245">
        <v>250</v>
      </c>
      <c r="N1929" s="238" t="s">
        <v>2138</v>
      </c>
      <c r="O1929" s="65">
        <v>120</v>
      </c>
      <c r="P1929" s="65">
        <v>180</v>
      </c>
      <c r="Q1929" s="65">
        <v>550</v>
      </c>
      <c r="R1929" s="238" t="s">
        <v>2139</v>
      </c>
      <c r="S1929" s="246"/>
      <c r="T1929" s="241" t="s">
        <v>61</v>
      </c>
      <c r="U1929" s="238" t="s">
        <v>2862</v>
      </c>
      <c r="V1929" s="238" t="s">
        <v>2867</v>
      </c>
      <c r="W1929" s="238" t="s">
        <v>2617</v>
      </c>
      <c r="X1929" s="238"/>
      <c r="Y1929" s="415">
        <v>43614</v>
      </c>
      <c r="Z1929" s="417">
        <f t="shared" si="549"/>
        <v>43980</v>
      </c>
      <c r="AA1929" s="379">
        <v>45441</v>
      </c>
      <c r="AB1929" s="246"/>
      <c r="AC1929" s="250">
        <v>255</v>
      </c>
      <c r="AD1929" s="251"/>
      <c r="AE1929" s="252"/>
      <c r="AF1929" s="174" t="s">
        <v>2854</v>
      </c>
      <c r="AG1929" s="246"/>
      <c r="AJ1929" s="255" t="str">
        <f t="shared" si="530"/>
        <v>ST6847</v>
      </c>
    </row>
    <row r="1930" spans="1:36" ht="11.25" customHeight="1" thickBot="1" x14ac:dyDescent="0.25">
      <c r="A1930" s="1115">
        <v>1</v>
      </c>
      <c r="B1930" s="995"/>
      <c r="C1930" s="238"/>
      <c r="D1930" s="916" t="s">
        <v>2195</v>
      </c>
      <c r="E1930" s="245">
        <v>1</v>
      </c>
      <c r="F1930" s="241" t="s">
        <v>2130</v>
      </c>
      <c r="G1930" s="246"/>
      <c r="H1930" s="246"/>
      <c r="I1930" s="241"/>
      <c r="J1930" s="331"/>
      <c r="K1930" s="241"/>
      <c r="L1930" s="241" t="s">
        <v>2270</v>
      </c>
      <c r="M1930" s="245">
        <v>250</v>
      </c>
      <c r="N1930" s="238" t="s">
        <v>2138</v>
      </c>
      <c r="O1930" s="65">
        <v>120</v>
      </c>
      <c r="P1930" s="65">
        <v>180</v>
      </c>
      <c r="Q1930" s="65">
        <v>553</v>
      </c>
      <c r="R1930" s="238" t="s">
        <v>2139</v>
      </c>
      <c r="S1930" s="246"/>
      <c r="T1930" s="241" t="s">
        <v>61</v>
      </c>
      <c r="U1930" s="238" t="s">
        <v>2862</v>
      </c>
      <c r="V1930" s="238" t="s">
        <v>2868</v>
      </c>
      <c r="W1930" s="238" t="s">
        <v>2617</v>
      </c>
      <c r="X1930" s="238"/>
      <c r="Y1930" s="415">
        <v>43614</v>
      </c>
      <c r="Z1930" s="417">
        <f t="shared" si="549"/>
        <v>43980</v>
      </c>
      <c r="AA1930" s="379">
        <v>45441</v>
      </c>
      <c r="AB1930" s="246"/>
      <c r="AC1930" s="250">
        <v>255</v>
      </c>
      <c r="AD1930" s="251"/>
      <c r="AE1930" s="252"/>
      <c r="AF1930" s="174" t="s">
        <v>2856</v>
      </c>
      <c r="AG1930" s="246"/>
      <c r="AJ1930" s="255" t="str">
        <f t="shared" si="530"/>
        <v>ST6849</v>
      </c>
    </row>
    <row r="1931" spans="1:36" ht="11.25" customHeight="1" thickBot="1" x14ac:dyDescent="0.25">
      <c r="A1931" s="1115">
        <v>1</v>
      </c>
      <c r="B1931" s="995"/>
      <c r="C1931" s="238"/>
      <c r="D1931" s="916" t="s">
        <v>2195</v>
      </c>
      <c r="E1931" s="245">
        <v>1</v>
      </c>
      <c r="F1931" s="241" t="s">
        <v>2130</v>
      </c>
      <c r="G1931" s="246"/>
      <c r="H1931" s="246"/>
      <c r="I1931" s="241"/>
      <c r="J1931" s="331"/>
      <c r="K1931" s="241"/>
      <c r="L1931" s="241" t="s">
        <v>2270</v>
      </c>
      <c r="M1931" s="245">
        <v>250</v>
      </c>
      <c r="N1931" s="238" t="s">
        <v>2138</v>
      </c>
      <c r="O1931" s="65">
        <v>120</v>
      </c>
      <c r="P1931" s="65">
        <v>179</v>
      </c>
      <c r="Q1931" s="65">
        <v>550</v>
      </c>
      <c r="R1931" s="238" t="s">
        <v>2139</v>
      </c>
      <c r="S1931" s="246"/>
      <c r="T1931" s="241" t="s">
        <v>61</v>
      </c>
      <c r="U1931" s="238" t="s">
        <v>2862</v>
      </c>
      <c r="V1931" s="238" t="s">
        <v>2869</v>
      </c>
      <c r="W1931" s="238" t="s">
        <v>2617</v>
      </c>
      <c r="X1931" s="238"/>
      <c r="Y1931" s="415">
        <v>43614</v>
      </c>
      <c r="Z1931" s="417">
        <f>Y1931+366</f>
        <v>43980</v>
      </c>
      <c r="AA1931" s="379">
        <v>45441</v>
      </c>
      <c r="AB1931" s="246"/>
      <c r="AC1931" s="250">
        <v>255</v>
      </c>
      <c r="AD1931" s="251"/>
      <c r="AE1931" s="252"/>
      <c r="AF1931" s="174" t="s">
        <v>2858</v>
      </c>
      <c r="AG1931" s="246"/>
      <c r="AJ1931" s="255" t="str">
        <f t="shared" si="530"/>
        <v>ST6859</v>
      </c>
    </row>
    <row r="1932" spans="1:36" ht="11.25" customHeight="1" thickBot="1" x14ac:dyDescent="0.25">
      <c r="A1932" s="1115">
        <v>1</v>
      </c>
      <c r="B1932" s="995"/>
      <c r="C1932" s="238"/>
      <c r="D1932" s="916" t="s">
        <v>2195</v>
      </c>
      <c r="E1932" s="245">
        <v>1</v>
      </c>
      <c r="F1932" s="241" t="s">
        <v>2130</v>
      </c>
      <c r="G1932" s="246"/>
      <c r="H1932" s="246"/>
      <c r="I1932" s="241"/>
      <c r="J1932" s="331"/>
      <c r="K1932" s="241"/>
      <c r="L1932" s="241" t="s">
        <v>2270</v>
      </c>
      <c r="M1932" s="245">
        <v>250</v>
      </c>
      <c r="N1932" s="238" t="s">
        <v>2138</v>
      </c>
      <c r="O1932" s="65">
        <v>120</v>
      </c>
      <c r="P1932" s="65">
        <v>180</v>
      </c>
      <c r="Q1932" s="65">
        <v>558</v>
      </c>
      <c r="R1932" s="238" t="s">
        <v>2139</v>
      </c>
      <c r="S1932" s="246"/>
      <c r="T1932" s="241" t="s">
        <v>61</v>
      </c>
      <c r="U1932" s="238" t="s">
        <v>2862</v>
      </c>
      <c r="V1932" s="238" t="s">
        <v>2870</v>
      </c>
      <c r="W1932" s="238" t="s">
        <v>2617</v>
      </c>
      <c r="X1932" s="238"/>
      <c r="Y1932" s="415">
        <v>43614</v>
      </c>
      <c r="Z1932" s="417">
        <f t="shared" ref="Z1932:Z1933" si="550">Y1932+366</f>
        <v>43980</v>
      </c>
      <c r="AA1932" s="379">
        <v>45441</v>
      </c>
      <c r="AB1932" s="246"/>
      <c r="AC1932" s="250">
        <v>255</v>
      </c>
      <c r="AD1932" s="251"/>
      <c r="AE1932" s="252"/>
      <c r="AF1932" s="174" t="s">
        <v>2860</v>
      </c>
      <c r="AG1932" s="246"/>
      <c r="AJ1932" s="255" t="str">
        <f t="shared" si="530"/>
        <v>ST6860</v>
      </c>
    </row>
    <row r="1933" spans="1:36" s="147" customFormat="1" ht="11.25" customHeight="1" thickBot="1" x14ac:dyDescent="0.25">
      <c r="A1933" s="1115">
        <v>1</v>
      </c>
      <c r="B1933" s="1004"/>
      <c r="C1933" s="266" t="s">
        <v>50</v>
      </c>
      <c r="D1933" s="892" t="s">
        <v>2195</v>
      </c>
      <c r="E1933" s="256">
        <f>SUM(E1927:E1932)</f>
        <v>6</v>
      </c>
      <c r="F1933" s="240" t="s">
        <v>2130</v>
      </c>
      <c r="G1933" s="257"/>
      <c r="H1933" s="257"/>
      <c r="I1933" s="240"/>
      <c r="J1933" s="358"/>
      <c r="K1933" s="240"/>
      <c r="L1933" s="240" t="s">
        <v>2270</v>
      </c>
      <c r="M1933" s="258">
        <v>250</v>
      </c>
      <c r="N1933" s="239" t="s">
        <v>2138</v>
      </c>
      <c r="O1933" s="364">
        <f ca="1">IF(MIN(OFFSET(O1933,-$E1933,0,$E1933,1))=MAX(OFFSET(O1933,-$E1933,0,$E1933,1)),OFFSET(O1933,-$E1933,0,1,1),CONCATENATE(MIN(OFFSET(O1933,-$E1933,0,$E1933,1)),"/",MAX(OFFSET(O1933,-$E1933,0,$E1933,1))))</f>
        <v>120</v>
      </c>
      <c r="P1933" s="364" t="str">
        <f ca="1">IF(MIN(OFFSET(P1933,-$E1933,0,$E1933,1))=MAX(OFFSET(P1933,-$E1933,0,$E1933,1)),OFFSET(P1933,-$E1933,0,1,1),CONCATENATE(MIN(OFFSET(P1933,-$E1933,0,$E1933,1)),"/",MAX(OFFSET(P1933,-$E1933,0,$E1933,1))))</f>
        <v>178/182</v>
      </c>
      <c r="Q1933" s="364" t="str">
        <f ca="1">IF(MIN(OFFSET(Q1933,-$E1933,0,$E1933,1))=MAX(OFFSET(Q1933,-$E1933,0,$E1933,1)),OFFSET(Q1933,-$E1933,0,1,1),CONCATENATE(MIN(OFFSET(Q1933,-$E1933,0,$E1933,1)),"/",MAX(OFFSET(Q1933,-$E1933,0,$E1933,1))))</f>
        <v>550/558</v>
      </c>
      <c r="R1933" s="239"/>
      <c r="S1933" s="257"/>
      <c r="T1933" s="240" t="s">
        <v>61</v>
      </c>
      <c r="U1933" s="239" t="s">
        <v>2862</v>
      </c>
      <c r="V1933" s="239" t="s">
        <v>2871</v>
      </c>
      <c r="W1933" s="239" t="s">
        <v>2872</v>
      </c>
      <c r="X1933" s="237" t="s">
        <v>2195</v>
      </c>
      <c r="Y1933" s="415">
        <v>43614</v>
      </c>
      <c r="Z1933" s="417">
        <f t="shared" si="550"/>
        <v>43980</v>
      </c>
      <c r="AA1933" s="379">
        <v>45441</v>
      </c>
      <c r="AB1933" s="257"/>
      <c r="AC1933" s="261"/>
      <c r="AD1933" s="261"/>
      <c r="AE1933" s="262"/>
      <c r="AF1933" s="257"/>
      <c r="AG1933" s="257"/>
      <c r="AJ1933" s="255" t="str">
        <f t="shared" si="530"/>
        <v>ST6842-6860</v>
      </c>
    </row>
    <row r="1934" spans="1:36" s="147" customFormat="1" ht="11.25" customHeight="1" thickBot="1" x14ac:dyDescent="0.25">
      <c r="A1934" s="1129"/>
      <c r="B1934" s="1004"/>
      <c r="C1934" s="320"/>
      <c r="D1934" s="905"/>
      <c r="E1934" s="324"/>
      <c r="F1934" s="241"/>
      <c r="G1934" s="246"/>
      <c r="H1934" s="246"/>
      <c r="I1934" s="241"/>
      <c r="J1934" s="360"/>
      <c r="K1934" s="241"/>
      <c r="L1934" s="241"/>
      <c r="M1934" s="245"/>
      <c r="N1934" s="238"/>
      <c r="O1934" s="65"/>
      <c r="P1934" s="65"/>
      <c r="Q1934" s="65"/>
      <c r="R1934" s="238"/>
      <c r="S1934" s="246"/>
      <c r="T1934" s="241"/>
      <c r="U1934" s="238"/>
      <c r="V1934" s="238"/>
      <c r="W1934" s="238"/>
      <c r="X1934" s="498"/>
      <c r="Y1934" s="415"/>
      <c r="Z1934" s="416" t="s">
        <v>38</v>
      </c>
      <c r="AA1934" s="379" t="s">
        <v>38</v>
      </c>
      <c r="AB1934" s="246"/>
      <c r="AC1934" s="250"/>
      <c r="AD1934" s="251"/>
      <c r="AE1934" s="252"/>
      <c r="AF1934" s="246"/>
      <c r="AG1934" s="246"/>
      <c r="AJ1934" s="255" t="str">
        <f t="shared" si="530"/>
        <v/>
      </c>
    </row>
    <row r="1935" spans="1:36" ht="11.25" customHeight="1" thickBot="1" x14ac:dyDescent="0.25">
      <c r="A1935" s="1115">
        <v>1</v>
      </c>
      <c r="B1935" s="1113">
        <v>307161</v>
      </c>
      <c r="C1935" s="238"/>
      <c r="D1935" s="916" t="s">
        <v>2873</v>
      </c>
      <c r="E1935" s="245">
        <v>1</v>
      </c>
      <c r="F1935" s="241" t="s">
        <v>2130</v>
      </c>
      <c r="G1935" s="246"/>
      <c r="H1935" s="246"/>
      <c r="I1935" s="241"/>
      <c r="J1935" s="331"/>
      <c r="K1935" s="241"/>
      <c r="L1935" s="241" t="s">
        <v>2270</v>
      </c>
      <c r="M1935" s="245">
        <v>250</v>
      </c>
      <c r="N1935" s="238" t="s">
        <v>2138</v>
      </c>
      <c r="O1935" s="65">
        <v>120</v>
      </c>
      <c r="P1935" s="65">
        <v>182</v>
      </c>
      <c r="Q1935" s="65">
        <v>558</v>
      </c>
      <c r="R1935" s="238" t="s">
        <v>2139</v>
      </c>
      <c r="S1935" s="246"/>
      <c r="T1935" s="241" t="s">
        <v>61</v>
      </c>
      <c r="U1935" s="238" t="s">
        <v>44</v>
      </c>
      <c r="V1935" s="238" t="s">
        <v>1748</v>
      </c>
      <c r="W1935" s="238" t="s">
        <v>123</v>
      </c>
      <c r="X1935" s="238"/>
      <c r="Y1935" s="415">
        <v>44405</v>
      </c>
      <c r="Z1935" s="417" t="s">
        <v>1610</v>
      </c>
      <c r="AA1935" s="379">
        <v>46414</v>
      </c>
      <c r="AB1935" s="246"/>
      <c r="AC1935" s="250">
        <v>255</v>
      </c>
      <c r="AD1935" s="251"/>
      <c r="AE1935" s="252"/>
      <c r="AF1935" s="174" t="s">
        <v>2874</v>
      </c>
      <c r="AG1935" s="246"/>
      <c r="AJ1935" s="255" t="str">
        <f t="shared" si="530"/>
        <v>HL1792</v>
      </c>
    </row>
    <row r="1936" spans="1:36" ht="11.25" customHeight="1" thickBot="1" x14ac:dyDescent="0.25">
      <c r="A1936" s="1115">
        <v>1</v>
      </c>
      <c r="B1936" s="1114">
        <v>307161</v>
      </c>
      <c r="C1936" s="238"/>
      <c r="D1936" s="916" t="s">
        <v>2873</v>
      </c>
      <c r="E1936" s="245">
        <v>1</v>
      </c>
      <c r="F1936" s="241" t="s">
        <v>2130</v>
      </c>
      <c r="G1936" s="246"/>
      <c r="H1936" s="246"/>
      <c r="I1936" s="241"/>
      <c r="J1936" s="331"/>
      <c r="K1936" s="241"/>
      <c r="L1936" s="241" t="s">
        <v>2270</v>
      </c>
      <c r="M1936" s="245">
        <v>250</v>
      </c>
      <c r="N1936" s="238" t="s">
        <v>2138</v>
      </c>
      <c r="O1936" s="65">
        <v>120</v>
      </c>
      <c r="P1936" s="65">
        <v>178</v>
      </c>
      <c r="Q1936" s="65">
        <v>559</v>
      </c>
      <c r="R1936" s="238" t="s">
        <v>2139</v>
      </c>
      <c r="S1936" s="246"/>
      <c r="T1936" s="241" t="s">
        <v>61</v>
      </c>
      <c r="U1936" s="238" t="s">
        <v>44</v>
      </c>
      <c r="V1936" s="238" t="s">
        <v>572</v>
      </c>
      <c r="W1936" s="238" t="s">
        <v>123</v>
      </c>
      <c r="X1936" s="238"/>
      <c r="Y1936" s="415">
        <v>44405</v>
      </c>
      <c r="Z1936" s="417" t="s">
        <v>1610</v>
      </c>
      <c r="AA1936" s="379">
        <v>46414</v>
      </c>
      <c r="AB1936" s="246"/>
      <c r="AC1936" s="250">
        <v>255</v>
      </c>
      <c r="AD1936" s="251"/>
      <c r="AE1936" s="252"/>
      <c r="AF1936" s="174" t="s">
        <v>2875</v>
      </c>
      <c r="AG1936" s="246"/>
      <c r="AJ1936" s="255" t="str">
        <f t="shared" ref="AJ1936:AJ1937" si="551">CONCATENATE(U1936,AK1936,V1936)</f>
        <v>HL1793</v>
      </c>
    </row>
    <row r="1937" spans="1:36" s="170" customFormat="1" ht="11.25" customHeight="1" thickBot="1" x14ac:dyDescent="0.25">
      <c r="A1937" s="1115">
        <v>1</v>
      </c>
      <c r="B1937" s="1114">
        <v>307161</v>
      </c>
      <c r="C1937" s="162"/>
      <c r="D1937" s="913" t="s">
        <v>2873</v>
      </c>
      <c r="E1937" s="161">
        <v>0</v>
      </c>
      <c r="F1937" s="159" t="s">
        <v>2130</v>
      </c>
      <c r="G1937" s="160"/>
      <c r="H1937" s="160"/>
      <c r="I1937" s="159"/>
      <c r="J1937" s="188"/>
      <c r="K1937" s="159"/>
      <c r="L1937" s="159" t="s">
        <v>2270</v>
      </c>
      <c r="M1937" s="161">
        <v>250</v>
      </c>
      <c r="N1937" s="162" t="s">
        <v>2138</v>
      </c>
      <c r="O1937" s="220">
        <v>120</v>
      </c>
      <c r="P1937" s="220">
        <v>178</v>
      </c>
      <c r="Q1937" s="220">
        <v>559</v>
      </c>
      <c r="R1937" s="162" t="s">
        <v>2139</v>
      </c>
      <c r="S1937" s="160"/>
      <c r="T1937" s="159" t="s">
        <v>61</v>
      </c>
      <c r="U1937" s="162" t="s">
        <v>44</v>
      </c>
      <c r="V1937" s="162" t="s">
        <v>274</v>
      </c>
      <c r="W1937" s="162" t="s">
        <v>1251</v>
      </c>
      <c r="X1937" s="162"/>
      <c r="Y1937" s="418">
        <v>44186</v>
      </c>
      <c r="Z1937" s="419">
        <f t="shared" ref="Z1937" si="552">Y1937+366</f>
        <v>44552</v>
      </c>
      <c r="AA1937" s="629">
        <v>46012</v>
      </c>
      <c r="AB1937" s="160"/>
      <c r="AC1937" s="164">
        <v>255</v>
      </c>
      <c r="AD1937" s="165"/>
      <c r="AE1937" s="166"/>
      <c r="AF1937" s="162" t="s">
        <v>2876</v>
      </c>
      <c r="AG1937" s="160"/>
      <c r="AJ1937" s="170" t="str">
        <f t="shared" si="551"/>
        <v>HL1794</v>
      </c>
    </row>
    <row r="1938" spans="1:36" s="156" customFormat="1" ht="11.25" customHeight="1" thickBot="1" x14ac:dyDescent="0.25">
      <c r="A1938" s="1115">
        <v>1</v>
      </c>
      <c r="B1938" s="1114">
        <v>307161</v>
      </c>
      <c r="C1938" s="238"/>
      <c r="D1938" s="904" t="s">
        <v>2873</v>
      </c>
      <c r="E1938" s="245">
        <v>1</v>
      </c>
      <c r="F1938" s="241" t="s">
        <v>2130</v>
      </c>
      <c r="G1938" s="246"/>
      <c r="H1938" s="246"/>
      <c r="I1938" s="241"/>
      <c r="J1938" s="331"/>
      <c r="K1938" s="241"/>
      <c r="L1938" s="241" t="s">
        <v>2270</v>
      </c>
      <c r="M1938" s="245">
        <v>250</v>
      </c>
      <c r="N1938" s="238" t="s">
        <v>2138</v>
      </c>
      <c r="O1938" s="65">
        <v>120</v>
      </c>
      <c r="P1938" s="65">
        <v>178</v>
      </c>
      <c r="Q1938" s="65">
        <v>559</v>
      </c>
      <c r="R1938" s="238" t="s">
        <v>2139</v>
      </c>
      <c r="S1938" s="246"/>
      <c r="T1938" s="241" t="s">
        <v>61</v>
      </c>
      <c r="U1938" s="238" t="s">
        <v>44</v>
      </c>
      <c r="V1938" s="238" t="s">
        <v>2877</v>
      </c>
      <c r="W1938" s="238" t="s">
        <v>2878</v>
      </c>
      <c r="X1938" s="238"/>
      <c r="Y1938" s="415">
        <v>44186</v>
      </c>
      <c r="Z1938" s="417">
        <f t="shared" ref="Z1938:Z1939" si="553">Y1938+366</f>
        <v>44552</v>
      </c>
      <c r="AA1938" s="379">
        <v>46012</v>
      </c>
      <c r="AB1938" s="246"/>
      <c r="AC1938" s="250">
        <v>255</v>
      </c>
      <c r="AD1938" s="251"/>
      <c r="AE1938" s="252"/>
      <c r="AF1938" s="238" t="s">
        <v>2876</v>
      </c>
      <c r="AG1938" s="246"/>
      <c r="AH1938" s="255"/>
      <c r="AJ1938" s="156" t="str">
        <f t="shared" si="530"/>
        <v>HL1795</v>
      </c>
    </row>
    <row r="1939" spans="1:36" s="147" customFormat="1" ht="11.25" customHeight="1" thickBot="1" x14ac:dyDescent="0.25">
      <c r="A1939" s="1115">
        <v>1</v>
      </c>
      <c r="B1939" s="1114">
        <v>307161</v>
      </c>
      <c r="C1939" s="266" t="s">
        <v>50</v>
      </c>
      <c r="D1939" s="892" t="s">
        <v>2873</v>
      </c>
      <c r="E1939" s="256">
        <f>SUM(E1935:E1938)</f>
        <v>3</v>
      </c>
      <c r="F1939" s="240" t="s">
        <v>2130</v>
      </c>
      <c r="G1939" s="257"/>
      <c r="H1939" s="257"/>
      <c r="I1939" s="240"/>
      <c r="J1939" s="358"/>
      <c r="K1939" s="240"/>
      <c r="L1939" s="240" t="s">
        <v>2270</v>
      </c>
      <c r="M1939" s="258">
        <v>250</v>
      </c>
      <c r="N1939" s="239" t="s">
        <v>2138</v>
      </c>
      <c r="O1939" s="364">
        <f ca="1">IF(MIN(OFFSET(O1939,-$E1939,0,$E1939,1))=MAX(OFFSET(O1939,-$E1939,0,$E1939,1)),OFFSET(O1939,-$E1939,0,1,1),CONCATENATE(MIN(OFFSET(O1939,-$E1939,0,$E1939,1)),"/",MAX(OFFSET(O1939,-$E1939,0,$E1939,1))))</f>
        <v>120</v>
      </c>
      <c r="P1939" s="364">
        <f ca="1">IF(MIN(OFFSET(P1939,-$E1939,0,$E1939,1))=MAX(OFFSET(P1939,-$E1939,0,$E1939,1)),OFFSET(P1939,-$E1939,0,1,1),CONCATENATE(MIN(OFFSET(P1939,-$E1939,0,$E1939,1)),"/",MAX(OFFSET(P1939,-$E1939,0,$E1939,1))))</f>
        <v>178</v>
      </c>
      <c r="Q1939" s="364">
        <f ca="1">IF(MIN(OFFSET(Q1939,-$E1939,0,$E1939,1))=MAX(OFFSET(Q1939,-$E1939,0,$E1939,1)),OFFSET(Q1939,-$E1939,0,1,1),CONCATENATE(MIN(OFFSET(Q1939,-$E1939,0,$E1939,1)),"/",MAX(OFFSET(Q1939,-$E1939,0,$E1939,1))))</f>
        <v>559</v>
      </c>
      <c r="R1939" s="239"/>
      <c r="S1939" s="257"/>
      <c r="T1939" s="240" t="s">
        <v>61</v>
      </c>
      <c r="U1939" s="239" t="s">
        <v>44</v>
      </c>
      <c r="V1939" s="239" t="s">
        <v>2879</v>
      </c>
      <c r="W1939" s="239" t="s">
        <v>2880</v>
      </c>
      <c r="X1939" s="237" t="s">
        <v>2873</v>
      </c>
      <c r="Y1939" s="415">
        <v>43969</v>
      </c>
      <c r="Z1939" s="417">
        <f t="shared" si="553"/>
        <v>44335</v>
      </c>
      <c r="AA1939" s="379">
        <v>45441</v>
      </c>
      <c r="AB1939" s="257"/>
      <c r="AC1939" s="261"/>
      <c r="AD1939" s="261"/>
      <c r="AE1939" s="262"/>
      <c r="AF1939" s="257"/>
      <c r="AG1939" s="257"/>
      <c r="AJ1939" s="255" t="str">
        <f t="shared" si="530"/>
        <v>HL1792-1795</v>
      </c>
    </row>
    <row r="1940" spans="1:36" s="147" customFormat="1" ht="11.25" customHeight="1" thickBot="1" x14ac:dyDescent="0.25">
      <c r="A1940" s="1129"/>
      <c r="B1940" s="1004"/>
      <c r="C1940" s="320"/>
      <c r="D1940" s="905"/>
      <c r="E1940" s="324"/>
      <c r="F1940" s="241"/>
      <c r="G1940" s="246"/>
      <c r="H1940" s="246"/>
      <c r="I1940" s="241"/>
      <c r="J1940" s="360"/>
      <c r="K1940" s="241"/>
      <c r="L1940" s="241"/>
      <c r="M1940" s="245"/>
      <c r="N1940" s="238"/>
      <c r="O1940" s="65"/>
      <c r="P1940" s="65"/>
      <c r="Q1940" s="65"/>
      <c r="R1940" s="238"/>
      <c r="S1940" s="246"/>
      <c r="T1940" s="241"/>
      <c r="U1940" s="238"/>
      <c r="V1940" s="238"/>
      <c r="W1940" s="238"/>
      <c r="X1940" s="498"/>
      <c r="Y1940" s="415"/>
      <c r="Z1940" s="417" t="s">
        <v>38</v>
      </c>
      <c r="AA1940" s="379" t="s">
        <v>38</v>
      </c>
      <c r="AB1940" s="246"/>
      <c r="AC1940" s="251"/>
      <c r="AD1940" s="251"/>
      <c r="AE1940" s="252"/>
      <c r="AF1940" s="246"/>
      <c r="AG1940" s="246"/>
      <c r="AJ1940" s="255"/>
    </row>
    <row r="1941" spans="1:36" ht="11.25" customHeight="1" thickBot="1" x14ac:dyDescent="0.25">
      <c r="A1941" s="1115">
        <v>1</v>
      </c>
      <c r="B1941" s="1044">
        <v>302712</v>
      </c>
      <c r="C1941" s="238"/>
      <c r="D1941" s="904" t="s">
        <v>2881</v>
      </c>
      <c r="E1941" s="245">
        <v>1</v>
      </c>
      <c r="F1941" s="241" t="s">
        <v>2130</v>
      </c>
      <c r="G1941" s="246"/>
      <c r="H1941" s="246"/>
      <c r="I1941" s="241"/>
      <c r="J1941" s="331"/>
      <c r="K1941" s="241"/>
      <c r="L1941" s="241" t="s">
        <v>2270</v>
      </c>
      <c r="M1941" s="245">
        <v>250</v>
      </c>
      <c r="N1941" s="238" t="s">
        <v>2138</v>
      </c>
      <c r="O1941" s="65">
        <v>120</v>
      </c>
      <c r="P1941" s="65">
        <v>172</v>
      </c>
      <c r="Q1941" s="65">
        <v>552</v>
      </c>
      <c r="R1941" s="238" t="s">
        <v>2139</v>
      </c>
      <c r="S1941" s="246"/>
      <c r="T1941" s="241" t="s">
        <v>61</v>
      </c>
      <c r="U1941" s="238" t="s">
        <v>44</v>
      </c>
      <c r="V1941" s="238" t="s">
        <v>2882</v>
      </c>
      <c r="W1941" s="238" t="s">
        <v>2883</v>
      </c>
      <c r="X1941" s="238"/>
      <c r="Y1941" s="415">
        <v>44185</v>
      </c>
      <c r="Z1941" s="417">
        <f t="shared" ref="Z1941" si="554">Y1941+366</f>
        <v>44551</v>
      </c>
      <c r="AA1941" s="379">
        <v>45647</v>
      </c>
      <c r="AB1941" s="246"/>
      <c r="AC1941" s="250">
        <v>255</v>
      </c>
      <c r="AD1941" s="251"/>
      <c r="AE1941" s="252"/>
      <c r="AF1941" s="238" t="s">
        <v>2854</v>
      </c>
      <c r="AG1941" s="246"/>
      <c r="AJ1941" s="255" t="str">
        <f t="shared" ref="AJ1941:AJ1945" si="555">CONCATENATE(U1941,AK1941,V1941)</f>
        <v>HL2130</v>
      </c>
    </row>
    <row r="1942" spans="1:36" ht="11.25" customHeight="1" thickBot="1" x14ac:dyDescent="0.25">
      <c r="A1942" s="1115">
        <v>1</v>
      </c>
      <c r="B1942" s="1044">
        <v>302712</v>
      </c>
      <c r="C1942" s="238"/>
      <c r="D1942" s="904" t="s">
        <v>2881</v>
      </c>
      <c r="E1942" s="245">
        <v>1</v>
      </c>
      <c r="F1942" s="241" t="s">
        <v>2130</v>
      </c>
      <c r="G1942" s="246"/>
      <c r="H1942" s="246"/>
      <c r="I1942" s="241"/>
      <c r="J1942" s="331"/>
      <c r="K1942" s="241"/>
      <c r="L1942" s="241" t="s">
        <v>2270</v>
      </c>
      <c r="M1942" s="245">
        <v>250</v>
      </c>
      <c r="N1942" s="238" t="s">
        <v>2138</v>
      </c>
      <c r="O1942" s="222">
        <v>120</v>
      </c>
      <c r="P1942" s="222">
        <v>175</v>
      </c>
      <c r="Q1942" s="222">
        <v>555</v>
      </c>
      <c r="R1942" s="238" t="s">
        <v>2139</v>
      </c>
      <c r="S1942" s="246"/>
      <c r="T1942" s="241" t="s">
        <v>61</v>
      </c>
      <c r="U1942" s="238" t="s">
        <v>44</v>
      </c>
      <c r="V1942" s="238" t="s">
        <v>2884</v>
      </c>
      <c r="W1942" s="238"/>
      <c r="X1942" s="238"/>
      <c r="Y1942" s="415">
        <v>44265</v>
      </c>
      <c r="Z1942" s="417">
        <f t="shared" ref="Z1942:Z1949" si="556">Y1942+365</f>
        <v>44630</v>
      </c>
      <c r="AA1942" s="379">
        <v>46091</v>
      </c>
      <c r="AB1942" s="246"/>
      <c r="AC1942" s="250">
        <v>255</v>
      </c>
      <c r="AD1942" s="251"/>
      <c r="AE1942" s="252"/>
      <c r="AF1942" s="238" t="s">
        <v>2856</v>
      </c>
      <c r="AG1942" s="246"/>
      <c r="AJ1942" s="255" t="str">
        <f t="shared" si="555"/>
        <v>HL2131</v>
      </c>
    </row>
    <row r="1943" spans="1:36" ht="11.25" customHeight="1" thickBot="1" x14ac:dyDescent="0.25">
      <c r="A1943" s="1115">
        <v>1</v>
      </c>
      <c r="B1943" s="1044">
        <v>302712</v>
      </c>
      <c r="C1943" s="238"/>
      <c r="D1943" s="904" t="s">
        <v>2881</v>
      </c>
      <c r="E1943" s="245">
        <v>1</v>
      </c>
      <c r="F1943" s="241" t="s">
        <v>2130</v>
      </c>
      <c r="G1943" s="246"/>
      <c r="H1943" s="246"/>
      <c r="I1943" s="241"/>
      <c r="J1943" s="331"/>
      <c r="K1943" s="241"/>
      <c r="L1943" s="241" t="s">
        <v>2270</v>
      </c>
      <c r="M1943" s="245">
        <v>250</v>
      </c>
      <c r="N1943" s="238" t="s">
        <v>2138</v>
      </c>
      <c r="O1943" s="222">
        <v>121</v>
      </c>
      <c r="P1943" s="222">
        <v>181</v>
      </c>
      <c r="Q1943" s="222">
        <v>554</v>
      </c>
      <c r="R1943" s="238" t="s">
        <v>2139</v>
      </c>
      <c r="S1943" s="246"/>
      <c r="T1943" s="241" t="s">
        <v>61</v>
      </c>
      <c r="U1943" s="238" t="s">
        <v>44</v>
      </c>
      <c r="V1943" s="238" t="s">
        <v>2885</v>
      </c>
      <c r="W1943" s="238"/>
      <c r="X1943" s="238"/>
      <c r="Y1943" s="415">
        <v>44265</v>
      </c>
      <c r="Z1943" s="417">
        <f t="shared" si="556"/>
        <v>44630</v>
      </c>
      <c r="AA1943" s="379">
        <v>46091</v>
      </c>
      <c r="AB1943" s="246"/>
      <c r="AC1943" s="250">
        <v>255</v>
      </c>
      <c r="AD1943" s="251"/>
      <c r="AE1943" s="252"/>
      <c r="AF1943" s="238" t="s">
        <v>2858</v>
      </c>
      <c r="AG1943" s="246"/>
      <c r="AJ1943" s="255" t="str">
        <f t="shared" si="555"/>
        <v>HL2132</v>
      </c>
    </row>
    <row r="1944" spans="1:36" ht="11.25" customHeight="1" thickBot="1" x14ac:dyDescent="0.25">
      <c r="A1944" s="1115">
        <v>1</v>
      </c>
      <c r="B1944" s="1044">
        <v>302712</v>
      </c>
      <c r="C1944" s="238"/>
      <c r="D1944" s="904" t="s">
        <v>2881</v>
      </c>
      <c r="E1944" s="245">
        <v>1</v>
      </c>
      <c r="F1944" s="241" t="s">
        <v>2130</v>
      </c>
      <c r="G1944" s="246"/>
      <c r="H1944" s="246"/>
      <c r="I1944" s="241"/>
      <c r="J1944" s="331"/>
      <c r="K1944" s="241"/>
      <c r="L1944" s="241" t="s">
        <v>2270</v>
      </c>
      <c r="M1944" s="245">
        <v>250</v>
      </c>
      <c r="N1944" s="238" t="s">
        <v>2138</v>
      </c>
      <c r="O1944" s="222">
        <v>121</v>
      </c>
      <c r="P1944" s="222">
        <v>179</v>
      </c>
      <c r="Q1944" s="222">
        <v>557</v>
      </c>
      <c r="R1944" s="238" t="s">
        <v>2139</v>
      </c>
      <c r="S1944" s="246"/>
      <c r="T1944" s="241" t="s">
        <v>61</v>
      </c>
      <c r="U1944" s="238" t="s">
        <v>44</v>
      </c>
      <c r="V1944" s="238" t="s">
        <v>2886</v>
      </c>
      <c r="W1944" s="238"/>
      <c r="X1944" s="238"/>
      <c r="Y1944" s="415">
        <v>44265</v>
      </c>
      <c r="Z1944" s="417">
        <f t="shared" si="556"/>
        <v>44630</v>
      </c>
      <c r="AA1944" s="379">
        <v>46091</v>
      </c>
      <c r="AB1944" s="246"/>
      <c r="AC1944" s="250">
        <v>255</v>
      </c>
      <c r="AD1944" s="251"/>
      <c r="AE1944" s="252"/>
      <c r="AF1944" s="238" t="s">
        <v>2860</v>
      </c>
      <c r="AG1944" s="246"/>
      <c r="AJ1944" s="255" t="str">
        <f t="shared" si="555"/>
        <v>HL2133</v>
      </c>
    </row>
    <row r="1945" spans="1:36" ht="11.25" customHeight="1" thickBot="1" x14ac:dyDescent="0.25">
      <c r="A1945" s="1115">
        <v>1</v>
      </c>
      <c r="B1945" s="1112"/>
      <c r="C1945" s="239" t="s">
        <v>50</v>
      </c>
      <c r="D1945" s="892" t="s">
        <v>2881</v>
      </c>
      <c r="E1945" s="256">
        <v>4</v>
      </c>
      <c r="F1945" s="240" t="s">
        <v>2130</v>
      </c>
      <c r="G1945" s="257"/>
      <c r="H1945" s="257"/>
      <c r="I1945" s="240"/>
      <c r="J1945" s="368"/>
      <c r="K1945" s="240"/>
      <c r="L1945" s="240" t="s">
        <v>2270</v>
      </c>
      <c r="M1945" s="258">
        <v>250</v>
      </c>
      <c r="N1945" s="239" t="s">
        <v>2138</v>
      </c>
      <c r="O1945" s="364" t="str">
        <f ca="1">IF(MIN(OFFSET(O1945,-$E1945,0,$E1945,1))=MAX(OFFSET(O1945,-$E1945,0,$E1945,1)),OFFSET(O1945,-$E1945,0,1,1),CONCATENATE(MIN(OFFSET(O1945,-$E1945,0,$E1945,1)),"/",MAX(OFFSET(O1945,-$E1945,0,$E1945,1))))</f>
        <v>120/121</v>
      </c>
      <c r="P1945" s="364" t="str">
        <f ca="1">IF(MIN(OFFSET(P1945,-$E1945,0,$E1945,1))=MAX(OFFSET(P1945,-$E1945,0,$E1945,1)),OFFSET(P1945,-$E1945,0,1,1),CONCATENATE(MIN(OFFSET(P1945,-$E1945,0,$E1945,1)),"/",MAX(OFFSET(P1945,-$E1945,0,$E1945,1))))</f>
        <v>172/181</v>
      </c>
      <c r="Q1945" s="364" t="str">
        <f ca="1">IF(MIN(OFFSET(Q1945,-$E1945,0,$E1945,1))=MAX(OFFSET(Q1945,-$E1945,0,$E1945,1)),OFFSET(Q1945,-$E1945,0,1,1),CONCATENATE(MIN(OFFSET(Q1945,-$E1945,0,$E1945,1)),"/",MAX(OFFSET(Q1945,-$E1945,0,$E1945,1))))</f>
        <v>552/557</v>
      </c>
      <c r="R1945" s="239"/>
      <c r="S1945" s="257"/>
      <c r="T1945" s="240" t="s">
        <v>61</v>
      </c>
      <c r="U1945" s="239" t="s">
        <v>44</v>
      </c>
      <c r="V1945" s="239" t="s">
        <v>2887</v>
      </c>
      <c r="W1945" s="239" t="s">
        <v>2888</v>
      </c>
      <c r="X1945" s="197" t="s">
        <v>2881</v>
      </c>
      <c r="Y1945" s="415">
        <v>44265</v>
      </c>
      <c r="Z1945" s="417">
        <f t="shared" si="556"/>
        <v>44630</v>
      </c>
      <c r="AA1945" s="379">
        <v>46091</v>
      </c>
      <c r="AB1945" s="257"/>
      <c r="AC1945" s="261"/>
      <c r="AD1945" s="261"/>
      <c r="AE1945" s="262"/>
      <c r="AF1945" s="257"/>
      <c r="AG1945" s="257"/>
      <c r="AJ1945" s="255" t="str">
        <f t="shared" si="555"/>
        <v>HL2130-2133</v>
      </c>
    </row>
    <row r="1946" spans="1:36" s="147" customFormat="1" ht="11.25" customHeight="1" thickBot="1" x14ac:dyDescent="0.25">
      <c r="A1946" s="1129"/>
      <c r="B1946" s="1112"/>
      <c r="C1946" s="320"/>
      <c r="D1946" s="905"/>
      <c r="E1946" s="324"/>
      <c r="F1946" s="241"/>
      <c r="G1946" s="246"/>
      <c r="H1946" s="246"/>
      <c r="I1946" s="241"/>
      <c r="J1946" s="360"/>
      <c r="K1946" s="241"/>
      <c r="L1946" s="241"/>
      <c r="M1946" s="245"/>
      <c r="N1946" s="238"/>
      <c r="O1946" s="65"/>
      <c r="P1946" s="65"/>
      <c r="Q1946" s="65"/>
      <c r="R1946" s="238"/>
      <c r="S1946" s="246"/>
      <c r="T1946" s="241"/>
      <c r="U1946" s="238"/>
      <c r="V1946" s="238"/>
      <c r="W1946" s="238"/>
      <c r="X1946" s="498"/>
      <c r="Y1946" s="415"/>
      <c r="Z1946" s="417" t="s">
        <v>38</v>
      </c>
      <c r="AA1946" s="379" t="s">
        <v>38</v>
      </c>
      <c r="AB1946" s="246"/>
      <c r="AC1946" s="251"/>
      <c r="AD1946" s="251"/>
      <c r="AE1946" s="252"/>
      <c r="AF1946" s="246"/>
      <c r="AG1946" s="246"/>
      <c r="AJ1946" s="255"/>
    </row>
    <row r="1947" spans="1:36" ht="11.25" customHeight="1" thickBot="1" x14ac:dyDescent="0.25">
      <c r="A1947" s="1115">
        <v>1</v>
      </c>
      <c r="B1947" s="1044">
        <v>298385</v>
      </c>
      <c r="C1947" s="238"/>
      <c r="D1947" s="904" t="s">
        <v>2889</v>
      </c>
      <c r="E1947" s="245">
        <v>1</v>
      </c>
      <c r="F1947" s="241" t="s">
        <v>2130</v>
      </c>
      <c r="G1947" s="246"/>
      <c r="H1947" s="246"/>
      <c r="I1947" s="241"/>
      <c r="J1947" s="331"/>
      <c r="K1947" s="241"/>
      <c r="L1947" s="241" t="s">
        <v>2270</v>
      </c>
      <c r="M1947" s="245">
        <v>250</v>
      </c>
      <c r="N1947" s="238" t="s">
        <v>2138</v>
      </c>
      <c r="O1947" s="222">
        <v>120</v>
      </c>
      <c r="P1947" s="222">
        <v>178</v>
      </c>
      <c r="Q1947" s="222">
        <v>553</v>
      </c>
      <c r="R1947" s="238" t="s">
        <v>2139</v>
      </c>
      <c r="S1947" s="246"/>
      <c r="T1947" s="241" t="s">
        <v>61</v>
      </c>
      <c r="U1947" s="238" t="s">
        <v>44</v>
      </c>
      <c r="V1947" s="238" t="s">
        <v>2890</v>
      </c>
      <c r="W1947" s="238"/>
      <c r="X1947" s="238"/>
      <c r="Y1947" s="415">
        <v>44265</v>
      </c>
      <c r="Z1947" s="417">
        <f t="shared" si="556"/>
        <v>44630</v>
      </c>
      <c r="AA1947" s="379">
        <v>46091</v>
      </c>
      <c r="AB1947" s="246"/>
      <c r="AC1947" s="250">
        <v>255</v>
      </c>
      <c r="AD1947" s="251"/>
      <c r="AE1947" s="252"/>
      <c r="AF1947" s="238" t="s">
        <v>2854</v>
      </c>
      <c r="AG1947" s="246"/>
      <c r="AJ1947" s="255" t="str">
        <f t="shared" ref="AJ1947:AJ1951" si="557">CONCATENATE(U1947,AK1947,V1947)</f>
        <v>HL2134</v>
      </c>
    </row>
    <row r="1948" spans="1:36" ht="11.25" customHeight="1" thickBot="1" x14ac:dyDescent="0.25">
      <c r="A1948" s="1115">
        <v>1</v>
      </c>
      <c r="B1948" s="1044">
        <v>298385</v>
      </c>
      <c r="C1948" s="238"/>
      <c r="D1948" s="904" t="s">
        <v>2889</v>
      </c>
      <c r="E1948" s="245">
        <v>1</v>
      </c>
      <c r="F1948" s="241" t="s">
        <v>2130</v>
      </c>
      <c r="G1948" s="246"/>
      <c r="H1948" s="246"/>
      <c r="I1948" s="241"/>
      <c r="J1948" s="331"/>
      <c r="K1948" s="241"/>
      <c r="L1948" s="241" t="s">
        <v>2270</v>
      </c>
      <c r="M1948" s="245">
        <v>250</v>
      </c>
      <c r="N1948" s="238" t="s">
        <v>2138</v>
      </c>
      <c r="O1948" s="222">
        <v>121</v>
      </c>
      <c r="P1948" s="222">
        <v>178</v>
      </c>
      <c r="Q1948" s="222">
        <v>557</v>
      </c>
      <c r="R1948" s="238" t="s">
        <v>2139</v>
      </c>
      <c r="S1948" s="246"/>
      <c r="T1948" s="241" t="s">
        <v>61</v>
      </c>
      <c r="U1948" s="238" t="s">
        <v>44</v>
      </c>
      <c r="V1948" s="238" t="s">
        <v>2891</v>
      </c>
      <c r="W1948" s="238"/>
      <c r="X1948" s="238"/>
      <c r="Y1948" s="415">
        <v>44265</v>
      </c>
      <c r="Z1948" s="417">
        <f t="shared" si="556"/>
        <v>44630</v>
      </c>
      <c r="AA1948" s="379">
        <v>46091</v>
      </c>
      <c r="AB1948" s="246"/>
      <c r="AC1948" s="250">
        <v>255</v>
      </c>
      <c r="AD1948" s="251"/>
      <c r="AE1948" s="252"/>
      <c r="AF1948" s="238" t="s">
        <v>2856</v>
      </c>
      <c r="AG1948" s="246"/>
      <c r="AJ1948" s="255" t="str">
        <f t="shared" si="557"/>
        <v>HL2135</v>
      </c>
    </row>
    <row r="1949" spans="1:36" ht="11.25" customHeight="1" thickBot="1" x14ac:dyDescent="0.25">
      <c r="A1949" s="1115">
        <v>1</v>
      </c>
      <c r="B1949" s="1044">
        <v>298385</v>
      </c>
      <c r="C1949" s="238"/>
      <c r="D1949" s="904" t="s">
        <v>2889</v>
      </c>
      <c r="E1949" s="245">
        <v>1</v>
      </c>
      <c r="F1949" s="241" t="s">
        <v>2130</v>
      </c>
      <c r="G1949" s="246"/>
      <c r="H1949" s="246"/>
      <c r="I1949" s="241"/>
      <c r="J1949" s="331"/>
      <c r="K1949" s="241"/>
      <c r="L1949" s="241" t="s">
        <v>2270</v>
      </c>
      <c r="M1949" s="245">
        <v>250</v>
      </c>
      <c r="N1949" s="238" t="s">
        <v>2138</v>
      </c>
      <c r="O1949" s="222">
        <v>120</v>
      </c>
      <c r="P1949" s="222">
        <v>180</v>
      </c>
      <c r="Q1949" s="222">
        <v>556</v>
      </c>
      <c r="R1949" s="238" t="s">
        <v>2139</v>
      </c>
      <c r="S1949" s="246"/>
      <c r="T1949" s="241" t="s">
        <v>61</v>
      </c>
      <c r="U1949" s="238" t="s">
        <v>44</v>
      </c>
      <c r="V1949" s="238" t="s">
        <v>2892</v>
      </c>
      <c r="W1949" s="238"/>
      <c r="X1949" s="238"/>
      <c r="Y1949" s="415">
        <v>44265</v>
      </c>
      <c r="Z1949" s="417">
        <f t="shared" si="556"/>
        <v>44630</v>
      </c>
      <c r="AA1949" s="379">
        <v>46091</v>
      </c>
      <c r="AB1949" s="246"/>
      <c r="AC1949" s="250">
        <v>255</v>
      </c>
      <c r="AD1949" s="251"/>
      <c r="AE1949" s="252"/>
      <c r="AF1949" s="238" t="s">
        <v>2858</v>
      </c>
      <c r="AG1949" s="246"/>
      <c r="AJ1949" s="255" t="str">
        <f t="shared" si="557"/>
        <v>HL2136</v>
      </c>
    </row>
    <row r="1950" spans="1:36" ht="11.25" customHeight="1" thickBot="1" x14ac:dyDescent="0.25">
      <c r="A1950" s="1115">
        <v>1</v>
      </c>
      <c r="B1950" s="1044">
        <v>298385</v>
      </c>
      <c r="C1950" s="238"/>
      <c r="D1950" s="904" t="s">
        <v>2889</v>
      </c>
      <c r="E1950" s="245">
        <v>1</v>
      </c>
      <c r="F1950" s="241" t="s">
        <v>2130</v>
      </c>
      <c r="G1950" s="246"/>
      <c r="H1950" s="246"/>
      <c r="I1950" s="241"/>
      <c r="J1950" s="331"/>
      <c r="K1950" s="241"/>
      <c r="L1950" s="241" t="s">
        <v>2270</v>
      </c>
      <c r="M1950" s="245">
        <v>250</v>
      </c>
      <c r="N1950" s="238" t="s">
        <v>2138</v>
      </c>
      <c r="O1950" s="222">
        <v>121</v>
      </c>
      <c r="P1950" s="222">
        <v>179</v>
      </c>
      <c r="Q1950" s="222">
        <v>555</v>
      </c>
      <c r="R1950" s="238" t="s">
        <v>2139</v>
      </c>
      <c r="S1950" s="246"/>
      <c r="T1950" s="241" t="s">
        <v>61</v>
      </c>
      <c r="U1950" s="238" t="s">
        <v>44</v>
      </c>
      <c r="V1950" s="238" t="s">
        <v>2893</v>
      </c>
      <c r="W1950" s="238"/>
      <c r="X1950" s="238"/>
      <c r="Y1950" s="415">
        <v>44265</v>
      </c>
      <c r="Z1950" s="417">
        <f>Y1950+365</f>
        <v>44630</v>
      </c>
      <c r="AA1950" s="379">
        <v>46091</v>
      </c>
      <c r="AB1950" s="246"/>
      <c r="AC1950" s="250">
        <v>255</v>
      </c>
      <c r="AD1950" s="251"/>
      <c r="AE1950" s="252"/>
      <c r="AF1950" s="238" t="s">
        <v>2860</v>
      </c>
      <c r="AG1950" s="246"/>
      <c r="AJ1950" s="255" t="str">
        <f t="shared" si="557"/>
        <v>HL2137</v>
      </c>
    </row>
    <row r="1951" spans="1:36" s="156" customFormat="1" ht="11.25" customHeight="1" thickBot="1" x14ac:dyDescent="0.25">
      <c r="A1951" s="1115">
        <v>1</v>
      </c>
      <c r="B1951" s="1044">
        <v>298385</v>
      </c>
      <c r="C1951" s="239" t="s">
        <v>50</v>
      </c>
      <c r="D1951" s="892" t="s">
        <v>2889</v>
      </c>
      <c r="E1951" s="256">
        <f>SUM(E1946:E1950)</f>
        <v>4</v>
      </c>
      <c r="F1951" s="240" t="s">
        <v>2130</v>
      </c>
      <c r="G1951" s="257"/>
      <c r="H1951" s="257"/>
      <c r="I1951" s="240"/>
      <c r="J1951" s="368"/>
      <c r="K1951" s="240"/>
      <c r="L1951" s="240" t="s">
        <v>2270</v>
      </c>
      <c r="M1951" s="258">
        <v>250</v>
      </c>
      <c r="N1951" s="239" t="s">
        <v>2138</v>
      </c>
      <c r="O1951" s="364" t="str">
        <f ca="1">IF(MIN(OFFSET(O1951,-$E1951,0,$E1951,1))=MAX(OFFSET(O1951,-$E1951,0,$E1951,1)),OFFSET(O1951,-$E1951,0,1,1),CONCATENATE(MIN(OFFSET(O1951,-$E1951,0,$E1951,1)),"/",MAX(OFFSET(O1951,-$E1951,0,$E1951,1))))</f>
        <v>120/121</v>
      </c>
      <c r="P1951" s="364" t="str">
        <f ca="1">IF(MIN(OFFSET(P1951,-$E1951,0,$E1951,1))=MAX(OFFSET(P1951,-$E1951,0,$E1951,1)),OFFSET(P1951,-$E1951,0,1,1),CONCATENATE(MIN(OFFSET(P1951,-$E1951,0,$E1951,1)),"/",MAX(OFFSET(P1951,-$E1951,0,$E1951,1))))</f>
        <v>178/180</v>
      </c>
      <c r="Q1951" s="364" t="str">
        <f ca="1">IF(MIN(OFFSET(Q1951,-$E1951,0,$E1951,1))=MAX(OFFSET(Q1951,-$E1951,0,$E1951,1)),OFFSET(Q1951,-$E1951,0,1,1),CONCATENATE(MIN(OFFSET(Q1951,-$E1951,0,$E1951,1)),"/",MAX(OFFSET(Q1951,-$E1951,0,$E1951,1))))</f>
        <v>553/557</v>
      </c>
      <c r="R1951" s="239"/>
      <c r="S1951" s="257"/>
      <c r="T1951" s="240" t="s">
        <v>61</v>
      </c>
      <c r="U1951" s="239" t="s">
        <v>44</v>
      </c>
      <c r="V1951" s="239" t="s">
        <v>2894</v>
      </c>
      <c r="W1951" s="239"/>
      <c r="X1951" s="197" t="s">
        <v>2889</v>
      </c>
      <c r="Y1951" s="415">
        <v>44265</v>
      </c>
      <c r="Z1951" s="417">
        <f>Y1951+365</f>
        <v>44630</v>
      </c>
      <c r="AA1951" s="379">
        <v>46091</v>
      </c>
      <c r="AB1951" s="257"/>
      <c r="AC1951" s="261"/>
      <c r="AD1951" s="261"/>
      <c r="AE1951" s="262"/>
      <c r="AF1951" s="257"/>
      <c r="AG1951" s="257"/>
      <c r="AH1951" s="255"/>
      <c r="AI1951" s="255"/>
      <c r="AJ1951" s="255" t="str">
        <f t="shared" si="557"/>
        <v>HL2134-2137</v>
      </c>
    </row>
    <row r="1952" spans="1:36" s="147" customFormat="1" ht="11.25" customHeight="1" thickBot="1" x14ac:dyDescent="0.25">
      <c r="A1952" s="1129"/>
      <c r="B1952" s="1004"/>
      <c r="C1952" s="320"/>
      <c r="D1952" s="905"/>
      <c r="E1952" s="324"/>
      <c r="F1952" s="241"/>
      <c r="G1952" s="246"/>
      <c r="H1952" s="246"/>
      <c r="I1952" s="241"/>
      <c r="J1952" s="360"/>
      <c r="K1952" s="241"/>
      <c r="L1952" s="241"/>
      <c r="M1952" s="245"/>
      <c r="N1952" s="238"/>
      <c r="O1952" s="65"/>
      <c r="P1952" s="65"/>
      <c r="Q1952" s="65"/>
      <c r="R1952" s="238"/>
      <c r="S1952" s="246"/>
      <c r="T1952" s="241"/>
      <c r="U1952" s="238"/>
      <c r="V1952" s="238"/>
      <c r="W1952" s="238"/>
      <c r="X1952" s="498"/>
      <c r="Y1952" s="415"/>
      <c r="Z1952" s="417" t="s">
        <v>38</v>
      </c>
      <c r="AA1952" s="379" t="s">
        <v>38</v>
      </c>
      <c r="AB1952" s="246"/>
      <c r="AC1952" s="251"/>
      <c r="AD1952" s="251"/>
      <c r="AE1952" s="252"/>
      <c r="AF1952" s="246"/>
      <c r="AG1952" s="246"/>
      <c r="AJ1952" s="255"/>
    </row>
    <row r="1953" spans="1:36" ht="12" customHeight="1" thickBot="1" x14ac:dyDescent="0.25">
      <c r="A1953" s="1115">
        <v>1</v>
      </c>
      <c r="B1953" s="995"/>
      <c r="C1953" s="238"/>
      <c r="D1953" s="904" t="s">
        <v>2895</v>
      </c>
      <c r="E1953" s="245">
        <v>1</v>
      </c>
      <c r="F1953" s="241" t="s">
        <v>2565</v>
      </c>
      <c r="G1953" s="246"/>
      <c r="H1953" s="246"/>
      <c r="I1953" s="241"/>
      <c r="J1953" s="331"/>
      <c r="K1953" s="241"/>
      <c r="L1953" s="241" t="s">
        <v>2566</v>
      </c>
      <c r="M1953" s="245">
        <v>200</v>
      </c>
      <c r="N1953" s="65" t="s">
        <v>38</v>
      </c>
      <c r="O1953" s="65">
        <v>200</v>
      </c>
      <c r="P1953" s="65" t="s">
        <v>38</v>
      </c>
      <c r="Q1953" s="65" t="s">
        <v>38</v>
      </c>
      <c r="R1953" s="238" t="s">
        <v>2143</v>
      </c>
      <c r="S1953" s="246"/>
      <c r="T1953" s="241" t="s">
        <v>61</v>
      </c>
      <c r="U1953" s="238" t="s">
        <v>44</v>
      </c>
      <c r="V1953" s="238" t="s">
        <v>2896</v>
      </c>
      <c r="W1953" s="238"/>
      <c r="X1953" s="238"/>
      <c r="Y1953" s="415">
        <v>44095</v>
      </c>
      <c r="Z1953" s="417">
        <f>Y1953+366</f>
        <v>44461</v>
      </c>
      <c r="AA1953" s="379">
        <v>45921</v>
      </c>
      <c r="AB1953" s="246"/>
      <c r="AC1953" s="250">
        <v>467</v>
      </c>
      <c r="AD1953" s="251"/>
      <c r="AE1953" s="252"/>
      <c r="AF1953" s="238" t="s">
        <v>2897</v>
      </c>
      <c r="AG1953" s="246"/>
      <c r="AJ1953" s="255" t="str">
        <f t="shared" ref="AJ1953:AJ1957" si="558">CONCATENATE(U1953,AK1953,V1953)</f>
        <v>HL2122</v>
      </c>
    </row>
    <row r="1954" spans="1:36" ht="12" customHeight="1" thickBot="1" x14ac:dyDescent="0.25">
      <c r="A1954" s="1115">
        <v>1</v>
      </c>
      <c r="B1954" s="995"/>
      <c r="C1954" s="238"/>
      <c r="D1954" s="904" t="s">
        <v>2895</v>
      </c>
      <c r="E1954" s="245">
        <v>1</v>
      </c>
      <c r="F1954" s="241" t="s">
        <v>2565</v>
      </c>
      <c r="G1954" s="246"/>
      <c r="H1954" s="246"/>
      <c r="I1954" s="241"/>
      <c r="J1954" s="331"/>
      <c r="K1954" s="241"/>
      <c r="L1954" s="241" t="s">
        <v>2566</v>
      </c>
      <c r="M1954" s="245">
        <v>200</v>
      </c>
      <c r="N1954" s="65" t="s">
        <v>38</v>
      </c>
      <c r="O1954" s="65">
        <v>200</v>
      </c>
      <c r="P1954" s="65" t="s">
        <v>38</v>
      </c>
      <c r="Q1954" s="65" t="s">
        <v>38</v>
      </c>
      <c r="R1954" s="238" t="s">
        <v>2143</v>
      </c>
      <c r="S1954" s="246"/>
      <c r="T1954" s="241" t="s">
        <v>61</v>
      </c>
      <c r="U1954" s="238" t="s">
        <v>44</v>
      </c>
      <c r="V1954" s="238" t="s">
        <v>2898</v>
      </c>
      <c r="W1954" s="238"/>
      <c r="X1954" s="238"/>
      <c r="Y1954" s="415">
        <v>44095</v>
      </c>
      <c r="Z1954" s="417">
        <f t="shared" ref="Z1954:Z1957" si="559">Y1954+366</f>
        <v>44461</v>
      </c>
      <c r="AA1954" s="379">
        <v>45921</v>
      </c>
      <c r="AB1954" s="246"/>
      <c r="AC1954" s="250">
        <v>467</v>
      </c>
      <c r="AD1954" s="251"/>
      <c r="AE1954" s="252"/>
      <c r="AF1954" s="238" t="s">
        <v>2899</v>
      </c>
      <c r="AG1954" s="246"/>
      <c r="AJ1954" s="255" t="str">
        <f t="shared" si="558"/>
        <v>HL2123</v>
      </c>
    </row>
    <row r="1955" spans="1:36" ht="12.75" customHeight="1" thickBot="1" x14ac:dyDescent="0.25">
      <c r="A1955" s="1115">
        <v>1</v>
      </c>
      <c r="B1955" s="995"/>
      <c r="C1955" s="238"/>
      <c r="D1955" s="904" t="s">
        <v>2895</v>
      </c>
      <c r="E1955" s="245">
        <v>1</v>
      </c>
      <c r="F1955" s="241" t="s">
        <v>2565</v>
      </c>
      <c r="G1955" s="246"/>
      <c r="H1955" s="246"/>
      <c r="I1955" s="241"/>
      <c r="J1955" s="331"/>
      <c r="K1955" s="241"/>
      <c r="L1955" s="241" t="s">
        <v>2566</v>
      </c>
      <c r="M1955" s="245">
        <v>200</v>
      </c>
      <c r="N1955" s="65" t="s">
        <v>38</v>
      </c>
      <c r="O1955" s="65">
        <v>200</v>
      </c>
      <c r="P1955" s="65" t="s">
        <v>38</v>
      </c>
      <c r="Q1955" s="65" t="s">
        <v>38</v>
      </c>
      <c r="R1955" s="238" t="s">
        <v>2143</v>
      </c>
      <c r="S1955" s="246"/>
      <c r="T1955" s="241" t="s">
        <v>61</v>
      </c>
      <c r="U1955" s="238" t="s">
        <v>44</v>
      </c>
      <c r="V1955" s="238" t="s">
        <v>2900</v>
      </c>
      <c r="W1955" s="238"/>
      <c r="X1955" s="238"/>
      <c r="Y1955" s="415">
        <v>44095</v>
      </c>
      <c r="Z1955" s="417">
        <f t="shared" si="559"/>
        <v>44461</v>
      </c>
      <c r="AA1955" s="379">
        <v>45921</v>
      </c>
      <c r="AB1955" s="246"/>
      <c r="AC1955" s="250">
        <v>467</v>
      </c>
      <c r="AD1955" s="251"/>
      <c r="AE1955" s="252"/>
      <c r="AF1955" s="238" t="s">
        <v>2824</v>
      </c>
      <c r="AG1955" s="246"/>
      <c r="AJ1955" s="255" t="str">
        <f t="shared" si="558"/>
        <v>HL2124</v>
      </c>
    </row>
    <row r="1956" spans="1:36" ht="12" customHeight="1" thickBot="1" x14ac:dyDescent="0.25">
      <c r="A1956" s="1115">
        <v>1</v>
      </c>
      <c r="B1956" s="995"/>
      <c r="C1956" s="238"/>
      <c r="D1956" s="904" t="s">
        <v>2895</v>
      </c>
      <c r="E1956" s="245">
        <v>1</v>
      </c>
      <c r="F1956" s="241" t="s">
        <v>2565</v>
      </c>
      <c r="G1956" s="246"/>
      <c r="H1956" s="246"/>
      <c r="I1956" s="241"/>
      <c r="J1956" s="331"/>
      <c r="K1956" s="241"/>
      <c r="L1956" s="241" t="s">
        <v>2566</v>
      </c>
      <c r="M1956" s="245">
        <v>200</v>
      </c>
      <c r="N1956" s="65" t="s">
        <v>38</v>
      </c>
      <c r="O1956" s="65">
        <v>200</v>
      </c>
      <c r="P1956" s="65" t="s">
        <v>38</v>
      </c>
      <c r="Q1956" s="65" t="s">
        <v>38</v>
      </c>
      <c r="R1956" s="238" t="s">
        <v>2143</v>
      </c>
      <c r="S1956" s="246"/>
      <c r="T1956" s="241" t="s">
        <v>61</v>
      </c>
      <c r="U1956" s="238" t="s">
        <v>44</v>
      </c>
      <c r="V1956" s="238" t="s">
        <v>2901</v>
      </c>
      <c r="W1956" s="238"/>
      <c r="X1956" s="238"/>
      <c r="Y1956" s="415">
        <v>44095</v>
      </c>
      <c r="Z1956" s="417">
        <f t="shared" si="559"/>
        <v>44461</v>
      </c>
      <c r="AA1956" s="379">
        <v>45921</v>
      </c>
      <c r="AB1956" s="246"/>
      <c r="AC1956" s="250">
        <v>467</v>
      </c>
      <c r="AD1956" s="251"/>
      <c r="AE1956" s="252"/>
      <c r="AF1956" s="238" t="s">
        <v>2826</v>
      </c>
      <c r="AG1956" s="246"/>
      <c r="AJ1956" s="255" t="str">
        <f t="shared" si="558"/>
        <v>HL2125</v>
      </c>
    </row>
    <row r="1957" spans="1:36" ht="12" customHeight="1" thickBot="1" x14ac:dyDescent="0.25">
      <c r="A1957" s="1115">
        <v>1</v>
      </c>
      <c r="B1957" s="995"/>
      <c r="C1957" s="239" t="s">
        <v>50</v>
      </c>
      <c r="D1957" s="892" t="s">
        <v>2895</v>
      </c>
      <c r="E1957" s="256">
        <v>4</v>
      </c>
      <c r="F1957" s="240" t="s">
        <v>2565</v>
      </c>
      <c r="G1957" s="257"/>
      <c r="H1957" s="257"/>
      <c r="I1957" s="240"/>
      <c r="J1957" s="368"/>
      <c r="K1957" s="240"/>
      <c r="L1957" s="240" t="s">
        <v>2566</v>
      </c>
      <c r="M1957" s="258">
        <v>200</v>
      </c>
      <c r="N1957" s="364" t="str">
        <f ca="1">IF(MIN(OFFSET(N1957,-$E1957,0,$E1957,1))=MAX(OFFSET(N1957,-$E1957,0,$E1957,1)),OFFSET(N1957,-$E1957,0,1,1),CONCATENATE(MIN(OFFSET(N1957,-$E1957,0,$E1957,1)),"/",MAX(OFFSET(N1957,-$E1957,0,$E1957,1))))</f>
        <v>-</v>
      </c>
      <c r="O1957" s="364">
        <f ca="1">IF(MIN(OFFSET(O1957,-$E1957,0,$E1957,1))=MAX(OFFSET(O1957,-$E1957,0,$E1957,1)),OFFSET(O1957,-$E1957,0,1,1),CONCATENATE(MIN(OFFSET(O1957,-$E1957,0,$E1957,1)),"/",MAX(OFFSET(O1957,-$E1957,0,$E1957,1))))</f>
        <v>200</v>
      </c>
      <c r="P1957" s="364" t="str">
        <f ca="1">IF(MIN(OFFSET(P1957,-$E1957,0,$E1957,1))=MAX(OFFSET(P1957,-$E1957,0,$E1957,1)),OFFSET(P1957,-$E1957,0,1,1),CONCATENATE(MIN(OFFSET(P1957,-$E1957,0,$E1957,1)),"/",MAX(OFFSET(P1957,-$E1957,0,$E1957,1))))</f>
        <v>-</v>
      </c>
      <c r="Q1957" s="364" t="str">
        <f ca="1">IF(MIN(OFFSET(Q1957,-$E1957,0,$E1957,1))=MAX(OFFSET(Q1957,-$E1957,0,$E1957,1)),OFFSET(Q1957,-$E1957,0,1,1),CONCATENATE(MIN(OFFSET(Q1957,-$E1957,0,$E1957,1)),"/",MAX(OFFSET(Q1957,-$E1957,0,$E1957,1))))</f>
        <v>-</v>
      </c>
      <c r="R1957" s="239" t="s">
        <v>2143</v>
      </c>
      <c r="S1957" s="257"/>
      <c r="T1957" s="240" t="s">
        <v>61</v>
      </c>
      <c r="U1957" s="239" t="s">
        <v>44</v>
      </c>
      <c r="V1957" s="239" t="s">
        <v>2902</v>
      </c>
      <c r="W1957" s="239"/>
      <c r="X1957" s="197" t="s">
        <v>2895</v>
      </c>
      <c r="Y1957" s="415">
        <v>44095</v>
      </c>
      <c r="Z1957" s="417">
        <f t="shared" si="559"/>
        <v>44461</v>
      </c>
      <c r="AA1957" s="379">
        <v>45921</v>
      </c>
      <c r="AB1957" s="257"/>
      <c r="AC1957" s="260">
        <v>467</v>
      </c>
      <c r="AD1957" s="261"/>
      <c r="AE1957" s="262"/>
      <c r="AF1957" s="257"/>
      <c r="AG1957" s="257"/>
      <c r="AJ1957" s="255" t="str">
        <f t="shared" si="558"/>
        <v>HL2122-2125</v>
      </c>
    </row>
    <row r="1958" spans="1:36" s="147" customFormat="1" ht="11.25" customHeight="1" thickBot="1" x14ac:dyDescent="0.25">
      <c r="A1958" s="1129"/>
      <c r="B1958" s="1004"/>
      <c r="C1958" s="320"/>
      <c r="D1958" s="905"/>
      <c r="E1958" s="324"/>
      <c r="F1958" s="241"/>
      <c r="G1958" s="246"/>
      <c r="H1958" s="246"/>
      <c r="I1958" s="241"/>
      <c r="J1958" s="360"/>
      <c r="K1958" s="241"/>
      <c r="L1958" s="241"/>
      <c r="M1958" s="245"/>
      <c r="N1958" s="238"/>
      <c r="O1958" s="65"/>
      <c r="P1958" s="65"/>
      <c r="Q1958" s="65"/>
      <c r="R1958" s="238"/>
      <c r="S1958" s="246"/>
      <c r="T1958" s="241"/>
      <c r="U1958" s="238"/>
      <c r="V1958" s="238"/>
      <c r="W1958" s="238"/>
      <c r="X1958" s="498"/>
      <c r="Y1958" s="415"/>
      <c r="Z1958" s="417" t="s">
        <v>38</v>
      </c>
      <c r="AA1958" s="379" t="s">
        <v>38</v>
      </c>
      <c r="AB1958" s="246"/>
      <c r="AC1958" s="251"/>
      <c r="AD1958" s="251"/>
      <c r="AE1958" s="252"/>
      <c r="AF1958" s="246"/>
      <c r="AG1958" s="246"/>
      <c r="AJ1958" s="255"/>
    </row>
    <row r="1959" spans="1:36" ht="12" customHeight="1" thickBot="1" x14ac:dyDescent="0.25">
      <c r="A1959" s="1115">
        <v>1</v>
      </c>
      <c r="B1959" s="1044">
        <v>306785</v>
      </c>
      <c r="C1959" s="238"/>
      <c r="D1959" s="904" t="s">
        <v>2903</v>
      </c>
      <c r="E1959" s="245">
        <v>1</v>
      </c>
      <c r="F1959" s="241" t="s">
        <v>2565</v>
      </c>
      <c r="G1959" s="246"/>
      <c r="H1959" s="246"/>
      <c r="I1959" s="241"/>
      <c r="J1959" s="331"/>
      <c r="K1959" s="241"/>
      <c r="L1959" s="241" t="s">
        <v>2566</v>
      </c>
      <c r="M1959" s="245">
        <v>200</v>
      </c>
      <c r="N1959" s="65" t="s">
        <v>38</v>
      </c>
      <c r="O1959" s="65">
        <v>200</v>
      </c>
      <c r="P1959" s="65" t="s">
        <v>38</v>
      </c>
      <c r="Q1959" s="65" t="s">
        <v>38</v>
      </c>
      <c r="R1959" s="238" t="s">
        <v>2143</v>
      </c>
      <c r="S1959" s="246"/>
      <c r="T1959" s="241" t="s">
        <v>61</v>
      </c>
      <c r="U1959" s="238" t="s">
        <v>44</v>
      </c>
      <c r="V1959" s="238" t="s">
        <v>2904</v>
      </c>
      <c r="X1959" s="238"/>
      <c r="Y1959" s="415">
        <v>44180</v>
      </c>
      <c r="Z1959" s="417">
        <f>Y1959+366</f>
        <v>44546</v>
      </c>
      <c r="AA1959" s="379">
        <v>46006</v>
      </c>
      <c r="AB1959" s="246"/>
      <c r="AC1959" s="250">
        <v>467</v>
      </c>
      <c r="AD1959" s="251"/>
      <c r="AE1959" s="252"/>
      <c r="AF1959" s="238" t="s">
        <v>2905</v>
      </c>
      <c r="AG1959" s="246"/>
      <c r="AJ1959" s="255" t="str">
        <f t="shared" ref="AJ1959:AJ1963" si="560">CONCATENATE(U1959,AK1959,V1959)</f>
        <v>HL2126</v>
      </c>
    </row>
    <row r="1960" spans="1:36" ht="12" customHeight="1" thickBot="1" x14ac:dyDescent="0.25">
      <c r="A1960" s="1115">
        <v>1</v>
      </c>
      <c r="B1960" s="1044">
        <v>306785</v>
      </c>
      <c r="C1960" s="238"/>
      <c r="D1960" s="904" t="s">
        <v>2903</v>
      </c>
      <c r="E1960" s="245">
        <v>1</v>
      </c>
      <c r="F1960" s="241" t="s">
        <v>2565</v>
      </c>
      <c r="G1960" s="246"/>
      <c r="H1960" s="246"/>
      <c r="I1960" s="241"/>
      <c r="J1960" s="331"/>
      <c r="K1960" s="241"/>
      <c r="L1960" s="241" t="s">
        <v>2566</v>
      </c>
      <c r="M1960" s="245">
        <v>200</v>
      </c>
      <c r="N1960" s="65" t="s">
        <v>38</v>
      </c>
      <c r="O1960" s="65">
        <v>200</v>
      </c>
      <c r="P1960" s="65" t="s">
        <v>38</v>
      </c>
      <c r="Q1960" s="65" t="s">
        <v>38</v>
      </c>
      <c r="R1960" s="238" t="s">
        <v>2143</v>
      </c>
      <c r="S1960" s="246"/>
      <c r="T1960" s="241" t="s">
        <v>61</v>
      </c>
      <c r="U1960" s="238" t="s">
        <v>44</v>
      </c>
      <c r="V1960" s="238" t="s">
        <v>2906</v>
      </c>
      <c r="X1960" s="238"/>
      <c r="Y1960" s="415">
        <v>42450</v>
      </c>
      <c r="Z1960" s="417">
        <f t="shared" ref="Z1960:Z1963" si="561">Y1960+366</f>
        <v>42816</v>
      </c>
      <c r="AA1960" s="379">
        <v>44276</v>
      </c>
      <c r="AB1960" s="246"/>
      <c r="AC1960" s="250">
        <v>467</v>
      </c>
      <c r="AD1960" s="251"/>
      <c r="AE1960" s="252"/>
      <c r="AF1960" s="238" t="s">
        <v>2907</v>
      </c>
      <c r="AG1960" s="246"/>
      <c r="AJ1960" s="255" t="str">
        <f t="shared" si="560"/>
        <v>HL2127</v>
      </c>
    </row>
    <row r="1961" spans="1:36" ht="12.75" customHeight="1" thickBot="1" x14ac:dyDescent="0.25">
      <c r="A1961" s="1115">
        <v>1</v>
      </c>
      <c r="B1961" s="1044">
        <v>306785</v>
      </c>
      <c r="C1961" s="238"/>
      <c r="D1961" s="904" t="s">
        <v>2903</v>
      </c>
      <c r="E1961" s="245">
        <v>1</v>
      </c>
      <c r="F1961" s="241" t="s">
        <v>2565</v>
      </c>
      <c r="G1961" s="246"/>
      <c r="H1961" s="246"/>
      <c r="I1961" s="241"/>
      <c r="J1961" s="331"/>
      <c r="K1961" s="241"/>
      <c r="L1961" s="241" t="s">
        <v>2566</v>
      </c>
      <c r="M1961" s="245">
        <v>200</v>
      </c>
      <c r="N1961" s="65" t="s">
        <v>38</v>
      </c>
      <c r="O1961" s="65">
        <v>200</v>
      </c>
      <c r="P1961" s="65" t="s">
        <v>38</v>
      </c>
      <c r="Q1961" s="65" t="s">
        <v>38</v>
      </c>
      <c r="R1961" s="238" t="s">
        <v>2143</v>
      </c>
      <c r="S1961" s="246"/>
      <c r="T1961" s="241" t="s">
        <v>61</v>
      </c>
      <c r="U1961" s="238" t="s">
        <v>44</v>
      </c>
      <c r="V1961" s="238" t="s">
        <v>2908</v>
      </c>
      <c r="X1961" s="238"/>
      <c r="Y1961" s="415">
        <v>42450</v>
      </c>
      <c r="Z1961" s="417">
        <f t="shared" si="561"/>
        <v>42816</v>
      </c>
      <c r="AA1961" s="379">
        <v>44276</v>
      </c>
      <c r="AB1961" s="246"/>
      <c r="AC1961" s="250">
        <v>467</v>
      </c>
      <c r="AD1961" s="251"/>
      <c r="AE1961" s="252"/>
      <c r="AF1961" s="238" t="s">
        <v>2909</v>
      </c>
      <c r="AG1961" s="246"/>
      <c r="AJ1961" s="255" t="str">
        <f t="shared" si="560"/>
        <v>HL2128</v>
      </c>
    </row>
    <row r="1962" spans="1:36" ht="12" customHeight="1" thickBot="1" x14ac:dyDescent="0.25">
      <c r="A1962" s="1115">
        <v>1</v>
      </c>
      <c r="B1962" s="1044">
        <v>306785</v>
      </c>
      <c r="C1962" s="238"/>
      <c r="D1962" s="904" t="s">
        <v>2903</v>
      </c>
      <c r="E1962" s="245">
        <v>1</v>
      </c>
      <c r="F1962" s="241" t="s">
        <v>2565</v>
      </c>
      <c r="G1962" s="246"/>
      <c r="H1962" s="246"/>
      <c r="I1962" s="241"/>
      <c r="J1962" s="331"/>
      <c r="K1962" s="241"/>
      <c r="L1962" s="241" t="s">
        <v>2566</v>
      </c>
      <c r="M1962" s="245">
        <v>200</v>
      </c>
      <c r="N1962" s="65" t="s">
        <v>38</v>
      </c>
      <c r="O1962" s="65">
        <v>200</v>
      </c>
      <c r="P1962" s="65" t="s">
        <v>38</v>
      </c>
      <c r="Q1962" s="65" t="s">
        <v>38</v>
      </c>
      <c r="R1962" s="238" t="s">
        <v>2143</v>
      </c>
      <c r="S1962" s="246"/>
      <c r="T1962" s="241" t="s">
        <v>61</v>
      </c>
      <c r="U1962" s="238" t="s">
        <v>44</v>
      </c>
      <c r="V1962" s="238" t="s">
        <v>2910</v>
      </c>
      <c r="X1962" s="238"/>
      <c r="Y1962" s="415">
        <v>44180</v>
      </c>
      <c r="Z1962" s="417">
        <f t="shared" si="561"/>
        <v>44546</v>
      </c>
      <c r="AA1962" s="379">
        <v>46006</v>
      </c>
      <c r="AB1962" s="246"/>
      <c r="AC1962" s="250">
        <v>467</v>
      </c>
      <c r="AD1962" s="251"/>
      <c r="AE1962" s="252"/>
      <c r="AF1962" s="238" t="s">
        <v>2911</v>
      </c>
      <c r="AG1962" s="246"/>
      <c r="AJ1962" s="255" t="str">
        <f t="shared" si="560"/>
        <v>HL2129</v>
      </c>
    </row>
    <row r="1963" spans="1:36" ht="12" customHeight="1" thickBot="1" x14ac:dyDescent="0.25">
      <c r="A1963" s="1115">
        <v>1</v>
      </c>
      <c r="B1963" s="1044">
        <v>306785</v>
      </c>
      <c r="C1963" s="239" t="s">
        <v>50</v>
      </c>
      <c r="D1963" s="892" t="s">
        <v>2903</v>
      </c>
      <c r="E1963" s="256">
        <v>4</v>
      </c>
      <c r="F1963" s="240" t="s">
        <v>2565</v>
      </c>
      <c r="G1963" s="257"/>
      <c r="H1963" s="257"/>
      <c r="I1963" s="240"/>
      <c r="J1963" s="368"/>
      <c r="K1963" s="240"/>
      <c r="L1963" s="240" t="s">
        <v>2566</v>
      </c>
      <c r="M1963" s="258">
        <v>200</v>
      </c>
      <c r="N1963" s="364" t="str">
        <f ca="1">IF(MIN(OFFSET(N1963,-$E1963,0,$E1963,1))=MAX(OFFSET(N1963,-$E1963,0,$E1963,1)),OFFSET(N1963,-$E1963,0,1,1),CONCATENATE(MIN(OFFSET(N1963,-$E1963,0,$E1963,1)),"/",MAX(OFFSET(N1963,-$E1963,0,$E1963,1))))</f>
        <v>-</v>
      </c>
      <c r="O1963" s="364">
        <f ca="1">IF(MIN(OFFSET(O1963,-$E1963,0,$E1963,1))=MAX(OFFSET(O1963,-$E1963,0,$E1963,1)),OFFSET(O1963,-$E1963,0,1,1),CONCATENATE(MIN(OFFSET(O1963,-$E1963,0,$E1963,1)),"/",MAX(OFFSET(O1963,-$E1963,0,$E1963,1))))</f>
        <v>200</v>
      </c>
      <c r="P1963" s="364" t="str">
        <f ca="1">IF(MIN(OFFSET(P1963,-$E1963,0,$E1963,1))=MAX(OFFSET(P1963,-$E1963,0,$E1963,1)),OFFSET(P1963,-$E1963,0,1,1),CONCATENATE(MIN(OFFSET(P1963,-$E1963,0,$E1963,1)),"/",MAX(OFFSET(P1963,-$E1963,0,$E1963,1))))</f>
        <v>-</v>
      </c>
      <c r="Q1963" s="364" t="str">
        <f ca="1">IF(MIN(OFFSET(Q1963,-$E1963,0,$E1963,1))=MAX(OFFSET(Q1963,-$E1963,0,$E1963,1)),OFFSET(Q1963,-$E1963,0,1,1),CONCATENATE(MIN(OFFSET(Q1963,-$E1963,0,$E1963,1)),"/",MAX(OFFSET(Q1963,-$E1963,0,$E1963,1))))</f>
        <v>-</v>
      </c>
      <c r="R1963" s="239" t="s">
        <v>2143</v>
      </c>
      <c r="S1963" s="257"/>
      <c r="T1963" s="240" t="s">
        <v>61</v>
      </c>
      <c r="U1963" s="239" t="s">
        <v>44</v>
      </c>
      <c r="V1963" s="239" t="s">
        <v>2912</v>
      </c>
      <c r="W1963" s="239" t="s">
        <v>2913</v>
      </c>
      <c r="X1963" s="197" t="s">
        <v>2914</v>
      </c>
      <c r="Y1963" s="415">
        <v>42450</v>
      </c>
      <c r="Z1963" s="417">
        <f t="shared" si="561"/>
        <v>42816</v>
      </c>
      <c r="AA1963" s="379">
        <v>44276</v>
      </c>
      <c r="AB1963" s="257"/>
      <c r="AC1963" s="260">
        <v>467</v>
      </c>
      <c r="AD1963" s="261"/>
      <c r="AE1963" s="262"/>
      <c r="AF1963" s="257"/>
      <c r="AG1963" s="257"/>
      <c r="AJ1963" s="255" t="str">
        <f t="shared" si="560"/>
        <v>HL2126-2129</v>
      </c>
    </row>
    <row r="1964" spans="1:36" s="147" customFormat="1" ht="11.25" customHeight="1" thickBot="1" x14ac:dyDescent="0.25">
      <c r="A1964" s="1129"/>
      <c r="B1964" s="1112"/>
      <c r="C1964" s="320"/>
      <c r="D1964" s="905"/>
      <c r="E1964" s="324"/>
      <c r="F1964" s="241"/>
      <c r="G1964" s="246"/>
      <c r="H1964" s="246"/>
      <c r="I1964" s="241"/>
      <c r="J1964" s="360"/>
      <c r="K1964" s="241"/>
      <c r="L1964" s="241"/>
      <c r="M1964" s="245"/>
      <c r="N1964" s="238"/>
      <c r="O1964" s="65"/>
      <c r="P1964" s="65"/>
      <c r="Q1964" s="65"/>
      <c r="R1964" s="238"/>
      <c r="S1964" s="246"/>
      <c r="T1964" s="241"/>
      <c r="U1964" s="238"/>
      <c r="V1964" s="238"/>
      <c r="W1964" s="238"/>
      <c r="X1964" s="272"/>
      <c r="Y1964" s="415"/>
      <c r="Z1964" s="417" t="s">
        <v>38</v>
      </c>
      <c r="AA1964" s="379" t="s">
        <v>38</v>
      </c>
      <c r="AB1964" s="246"/>
      <c r="AC1964" s="250"/>
      <c r="AD1964" s="251"/>
      <c r="AE1964" s="252"/>
      <c r="AF1964" s="246"/>
      <c r="AG1964" s="246"/>
      <c r="AJ1964" s="255" t="str">
        <f t="shared" ref="AJ1964:AJ2020" si="562">CONCATENATE(U1964,AK1964,V1964)</f>
        <v/>
      </c>
    </row>
    <row r="1965" spans="1:36" s="178" customFormat="1" ht="12" customHeight="1" thickBot="1" x14ac:dyDescent="0.25">
      <c r="A1965" s="1115">
        <v>1</v>
      </c>
      <c r="B1965" s="1044">
        <v>307099</v>
      </c>
      <c r="C1965" s="174"/>
      <c r="D1965" s="919" t="s">
        <v>2914</v>
      </c>
      <c r="E1965" s="171">
        <v>1</v>
      </c>
      <c r="F1965" s="172" t="s">
        <v>2343</v>
      </c>
      <c r="G1965" s="173"/>
      <c r="H1965" s="173"/>
      <c r="I1965" s="172"/>
      <c r="J1965" s="195"/>
      <c r="K1965" s="172"/>
      <c r="L1965" s="172" t="s">
        <v>2208</v>
      </c>
      <c r="M1965" s="171">
        <v>200</v>
      </c>
      <c r="N1965" s="174" t="s">
        <v>2138</v>
      </c>
      <c r="O1965" s="222" t="s">
        <v>38</v>
      </c>
      <c r="P1965" s="222" t="s">
        <v>38</v>
      </c>
      <c r="Q1965" s="222" t="s">
        <v>38</v>
      </c>
      <c r="R1965" s="174" t="s">
        <v>2139</v>
      </c>
      <c r="S1965" s="173"/>
      <c r="T1965" s="172" t="s">
        <v>61</v>
      </c>
      <c r="U1965" s="174" t="s">
        <v>44</v>
      </c>
      <c r="V1965" s="174" t="s">
        <v>126</v>
      </c>
      <c r="W1965" s="174" t="s">
        <v>2915</v>
      </c>
      <c r="X1965" s="174"/>
      <c r="Y1965" s="431">
        <v>43643</v>
      </c>
      <c r="Z1965" s="428">
        <f>Y1965+366</f>
        <v>44009</v>
      </c>
      <c r="AA1965" s="379">
        <v>45327</v>
      </c>
      <c r="AB1965" s="173"/>
      <c r="AC1965" s="196">
        <v>12</v>
      </c>
      <c r="AD1965" s="176"/>
      <c r="AE1965" s="177"/>
      <c r="AF1965" s="174" t="s">
        <v>2575</v>
      </c>
      <c r="AG1965" s="173"/>
      <c r="AJ1965" s="255" t="str">
        <f t="shared" si="562"/>
        <v>HL1655</v>
      </c>
    </row>
    <row r="1966" spans="1:36" s="178" customFormat="1" ht="12" customHeight="1" thickBot="1" x14ac:dyDescent="0.25">
      <c r="A1966" s="1115">
        <v>1</v>
      </c>
      <c r="B1966" s="1044">
        <v>307099</v>
      </c>
      <c r="C1966" s="174"/>
      <c r="D1966" s="919" t="s">
        <v>2914</v>
      </c>
      <c r="E1966" s="171">
        <v>1</v>
      </c>
      <c r="F1966" s="172" t="s">
        <v>2343</v>
      </c>
      <c r="G1966" s="173"/>
      <c r="H1966" s="173"/>
      <c r="I1966" s="172"/>
      <c r="J1966" s="195"/>
      <c r="K1966" s="172"/>
      <c r="L1966" s="172" t="s">
        <v>2208</v>
      </c>
      <c r="M1966" s="171">
        <v>200</v>
      </c>
      <c r="N1966" s="174" t="s">
        <v>2138</v>
      </c>
      <c r="O1966" s="222" t="s">
        <v>38</v>
      </c>
      <c r="P1966" s="222" t="s">
        <v>38</v>
      </c>
      <c r="Q1966" s="222" t="s">
        <v>38</v>
      </c>
      <c r="R1966" s="174" t="s">
        <v>2139</v>
      </c>
      <c r="S1966" s="173"/>
      <c r="T1966" s="172" t="s">
        <v>61</v>
      </c>
      <c r="U1966" s="174" t="s">
        <v>44</v>
      </c>
      <c r="V1966" s="174" t="s">
        <v>337</v>
      </c>
      <c r="W1966" s="174" t="s">
        <v>2915</v>
      </c>
      <c r="X1966" s="174"/>
      <c r="Y1966" s="431">
        <v>43643</v>
      </c>
      <c r="Z1966" s="428">
        <f t="shared" ref="Z1966:Z1969" si="563">Y1966+366</f>
        <v>44009</v>
      </c>
      <c r="AA1966" s="379">
        <v>45327</v>
      </c>
      <c r="AB1966" s="173"/>
      <c r="AC1966" s="196">
        <v>12</v>
      </c>
      <c r="AD1966" s="176"/>
      <c r="AE1966" s="177"/>
      <c r="AF1966" s="174" t="s">
        <v>2575</v>
      </c>
      <c r="AG1966" s="173"/>
      <c r="AJ1966" s="255" t="str">
        <f t="shared" si="562"/>
        <v>HL1656</v>
      </c>
    </row>
    <row r="1967" spans="1:36" s="178" customFormat="1" ht="12.75" customHeight="1" thickBot="1" x14ac:dyDescent="0.25">
      <c r="A1967" s="1115">
        <v>1</v>
      </c>
      <c r="B1967" s="1044">
        <v>307099</v>
      </c>
      <c r="C1967" s="174"/>
      <c r="D1967" s="919" t="s">
        <v>2914</v>
      </c>
      <c r="E1967" s="171">
        <v>1</v>
      </c>
      <c r="F1967" s="172" t="s">
        <v>2343</v>
      </c>
      <c r="G1967" s="173"/>
      <c r="H1967" s="173"/>
      <c r="I1967" s="172"/>
      <c r="J1967" s="195"/>
      <c r="K1967" s="172"/>
      <c r="L1967" s="172" t="s">
        <v>2208</v>
      </c>
      <c r="M1967" s="171">
        <v>200</v>
      </c>
      <c r="N1967" s="174" t="s">
        <v>2138</v>
      </c>
      <c r="O1967" s="222" t="s">
        <v>38</v>
      </c>
      <c r="P1967" s="222" t="s">
        <v>38</v>
      </c>
      <c r="Q1967" s="222" t="s">
        <v>38</v>
      </c>
      <c r="R1967" s="174" t="s">
        <v>2139</v>
      </c>
      <c r="S1967" s="173"/>
      <c r="T1967" s="172" t="s">
        <v>61</v>
      </c>
      <c r="U1967" s="174" t="s">
        <v>44</v>
      </c>
      <c r="V1967" s="174" t="s">
        <v>1536</v>
      </c>
      <c r="W1967" s="174" t="s">
        <v>2915</v>
      </c>
      <c r="X1967" s="174"/>
      <c r="Y1967" s="431">
        <v>43643</v>
      </c>
      <c r="Z1967" s="428">
        <f t="shared" si="563"/>
        <v>44009</v>
      </c>
      <c r="AA1967" s="379">
        <v>45327</v>
      </c>
      <c r="AB1967" s="173"/>
      <c r="AC1967" s="196">
        <v>12</v>
      </c>
      <c r="AD1967" s="176"/>
      <c r="AE1967" s="177"/>
      <c r="AF1967" s="174" t="s">
        <v>2575</v>
      </c>
      <c r="AG1967" s="173"/>
      <c r="AJ1967" s="255" t="str">
        <f t="shared" si="562"/>
        <v>HL1657</v>
      </c>
    </row>
    <row r="1968" spans="1:36" s="178" customFormat="1" ht="12" customHeight="1" thickBot="1" x14ac:dyDescent="0.25">
      <c r="A1968" s="1115">
        <v>1</v>
      </c>
      <c r="B1968" s="1044">
        <v>307099</v>
      </c>
      <c r="C1968" s="174"/>
      <c r="D1968" s="919" t="s">
        <v>2914</v>
      </c>
      <c r="E1968" s="171">
        <v>1</v>
      </c>
      <c r="F1968" s="172" t="s">
        <v>2343</v>
      </c>
      <c r="G1968" s="173"/>
      <c r="H1968" s="173"/>
      <c r="I1968" s="172"/>
      <c r="J1968" s="195"/>
      <c r="K1968" s="172"/>
      <c r="L1968" s="172" t="s">
        <v>2208</v>
      </c>
      <c r="M1968" s="171">
        <v>200</v>
      </c>
      <c r="N1968" s="174" t="s">
        <v>2138</v>
      </c>
      <c r="O1968" s="222" t="s">
        <v>38</v>
      </c>
      <c r="P1968" s="222" t="s">
        <v>38</v>
      </c>
      <c r="Q1968" s="222" t="s">
        <v>38</v>
      </c>
      <c r="R1968" s="174" t="s">
        <v>2139</v>
      </c>
      <c r="S1968" s="173"/>
      <c r="T1968" s="172" t="s">
        <v>61</v>
      </c>
      <c r="U1968" s="174" t="s">
        <v>44</v>
      </c>
      <c r="V1968" s="174" t="s">
        <v>1544</v>
      </c>
      <c r="W1968" s="174" t="s">
        <v>2915</v>
      </c>
      <c r="X1968" s="174"/>
      <c r="Y1968" s="431">
        <v>43643</v>
      </c>
      <c r="Z1968" s="428">
        <f t="shared" si="563"/>
        <v>44009</v>
      </c>
      <c r="AA1968" s="379">
        <v>45327</v>
      </c>
      <c r="AB1968" s="173"/>
      <c r="AC1968" s="196">
        <v>12</v>
      </c>
      <c r="AD1968" s="176"/>
      <c r="AE1968" s="177"/>
      <c r="AF1968" s="174" t="s">
        <v>2575</v>
      </c>
      <c r="AG1968" s="173"/>
      <c r="AJ1968" s="255" t="str">
        <f t="shared" si="562"/>
        <v>HL1658</v>
      </c>
    </row>
    <row r="1969" spans="1:36" s="147" customFormat="1" ht="12" customHeight="1" thickBot="1" x14ac:dyDescent="0.25">
      <c r="A1969" s="1115">
        <v>1</v>
      </c>
      <c r="B1969" s="1044">
        <v>307099</v>
      </c>
      <c r="C1969" s="266" t="s">
        <v>50</v>
      </c>
      <c r="D1969" s="892" t="s">
        <v>2914</v>
      </c>
      <c r="E1969" s="256">
        <v>4</v>
      </c>
      <c r="F1969" s="240" t="s">
        <v>2343</v>
      </c>
      <c r="G1969" s="257"/>
      <c r="H1969" s="257"/>
      <c r="I1969" s="240"/>
      <c r="J1969" s="358"/>
      <c r="K1969" s="240"/>
      <c r="L1969" s="240" t="s">
        <v>2208</v>
      </c>
      <c r="M1969" s="258">
        <v>200</v>
      </c>
      <c r="N1969" s="239" t="s">
        <v>2138</v>
      </c>
      <c r="O1969" s="364" t="str">
        <f ca="1">IF(MIN(OFFSET(O1969,-$E1969,0,$E1969,1))=MAX(OFFSET(O1969,-$E1969,0,$E1969,1)),OFFSET(O1969,-$E1969,0,1,1),CONCATENATE(MIN(OFFSET(O1969,-$E1969,0,$E1969,1)),"/",MAX(OFFSET(O1969,-$E1969,0,$E1969,1))))</f>
        <v>-</v>
      </c>
      <c r="P1969" s="364" t="str">
        <f ca="1">IF(MIN(OFFSET(P1969,-$E1969,0,$E1969,1))=MAX(OFFSET(P1969,-$E1969,0,$E1969,1)),OFFSET(P1969,-$E1969,0,1,1),CONCATENATE(MIN(OFFSET(P1969,-$E1969,0,$E1969,1)),"/",MAX(OFFSET(P1969,-$E1969,0,$E1969,1))))</f>
        <v>-</v>
      </c>
      <c r="Q1969" s="364" t="str">
        <f ca="1">IF(MIN(OFFSET(Q1969,-$E1969,0,$E1969,1))=MAX(OFFSET(Q1969,-$E1969,0,$E1969,1)),OFFSET(Q1969,-$E1969,0,1,1),CONCATENATE(MIN(OFFSET(Q1969,-$E1969,0,$E1969,1)),"/",MAX(OFFSET(Q1969,-$E1969,0,$E1969,1))))</f>
        <v>-</v>
      </c>
      <c r="R1969" s="239"/>
      <c r="S1969" s="257"/>
      <c r="T1969" s="240" t="s">
        <v>61</v>
      </c>
      <c r="U1969" s="239" t="s">
        <v>44</v>
      </c>
      <c r="V1969" s="239" t="s">
        <v>2916</v>
      </c>
      <c r="W1969" s="239"/>
      <c r="X1969" s="237" t="s">
        <v>2914</v>
      </c>
      <c r="Y1969" s="431">
        <v>43643</v>
      </c>
      <c r="Z1969" s="428">
        <f t="shared" si="563"/>
        <v>44009</v>
      </c>
      <c r="AA1969" s="379">
        <v>45327</v>
      </c>
      <c r="AB1969" s="257"/>
      <c r="AC1969" s="260" t="s">
        <v>38</v>
      </c>
      <c r="AD1969" s="261"/>
      <c r="AE1969" s="262"/>
      <c r="AF1969" s="257"/>
      <c r="AG1969" s="257"/>
      <c r="AJ1969" s="255" t="str">
        <f t="shared" si="562"/>
        <v>HL1655-1658</v>
      </c>
    </row>
    <row r="1970" spans="1:36" s="147" customFormat="1" ht="12" customHeight="1" thickBot="1" x14ac:dyDescent="0.25">
      <c r="A1970" s="1129"/>
      <c r="B1970" s="1112"/>
      <c r="C1970" s="320"/>
      <c r="D1970" s="905"/>
      <c r="E1970" s="324"/>
      <c r="F1970" s="241"/>
      <c r="G1970" s="246"/>
      <c r="H1970" s="246"/>
      <c r="I1970" s="241"/>
      <c r="J1970" s="360"/>
      <c r="K1970" s="241"/>
      <c r="L1970" s="241"/>
      <c r="M1970" s="245"/>
      <c r="N1970" s="238"/>
      <c r="O1970" s="65"/>
      <c r="P1970" s="65"/>
      <c r="Q1970" s="65"/>
      <c r="R1970" s="238"/>
      <c r="S1970" s="246"/>
      <c r="T1970" s="241"/>
      <c r="U1970" s="238"/>
      <c r="V1970" s="238"/>
      <c r="W1970" s="238"/>
      <c r="X1970" s="272"/>
      <c r="Y1970" s="431"/>
      <c r="Z1970" s="428" t="s">
        <v>38</v>
      </c>
      <c r="AA1970" s="379" t="s">
        <v>38</v>
      </c>
      <c r="AB1970" s="246"/>
      <c r="AC1970" s="250"/>
      <c r="AD1970" s="251"/>
      <c r="AE1970" s="252"/>
      <c r="AF1970" s="246"/>
      <c r="AG1970" s="246"/>
      <c r="AJ1970" s="255" t="str">
        <f t="shared" si="562"/>
        <v/>
      </c>
    </row>
    <row r="1971" spans="1:36" s="178" customFormat="1" ht="12" customHeight="1" thickBot="1" x14ac:dyDescent="0.25">
      <c r="A1971" s="1115">
        <v>1</v>
      </c>
      <c r="B1971" s="1044">
        <v>307104</v>
      </c>
      <c r="C1971" s="174"/>
      <c r="D1971" s="919" t="s">
        <v>2917</v>
      </c>
      <c r="E1971" s="171">
        <v>1</v>
      </c>
      <c r="F1971" s="172" t="s">
        <v>2343</v>
      </c>
      <c r="G1971" s="173"/>
      <c r="H1971" s="173"/>
      <c r="I1971" s="172"/>
      <c r="J1971" s="195"/>
      <c r="K1971" s="172"/>
      <c r="L1971" s="172" t="s">
        <v>2208</v>
      </c>
      <c r="M1971" s="171">
        <v>200</v>
      </c>
      <c r="N1971" s="174" t="s">
        <v>2138</v>
      </c>
      <c r="O1971" s="222" t="s">
        <v>38</v>
      </c>
      <c r="P1971" s="222" t="s">
        <v>38</v>
      </c>
      <c r="Q1971" s="222" t="s">
        <v>38</v>
      </c>
      <c r="R1971" s="174" t="s">
        <v>2139</v>
      </c>
      <c r="S1971" s="173"/>
      <c r="T1971" s="172" t="s">
        <v>61</v>
      </c>
      <c r="U1971" s="174" t="s">
        <v>44</v>
      </c>
      <c r="V1971" s="174" t="s">
        <v>1534</v>
      </c>
      <c r="W1971" s="174" t="s">
        <v>2915</v>
      </c>
      <c r="X1971" s="174"/>
      <c r="Y1971" s="431">
        <v>43643</v>
      </c>
      <c r="Z1971" s="428">
        <f>Y1971+366</f>
        <v>44009</v>
      </c>
      <c r="AA1971" s="379">
        <v>45327</v>
      </c>
      <c r="AB1971" s="173"/>
      <c r="AC1971" s="196">
        <v>12</v>
      </c>
      <c r="AD1971" s="176"/>
      <c r="AE1971" s="177"/>
      <c r="AF1971" s="174" t="s">
        <v>2575</v>
      </c>
      <c r="AG1971" s="173"/>
      <c r="AJ1971" s="255" t="str">
        <f t="shared" si="562"/>
        <v>HL1784</v>
      </c>
    </row>
    <row r="1972" spans="1:36" s="178" customFormat="1" ht="12" customHeight="1" thickBot="1" x14ac:dyDescent="0.25">
      <c r="A1972" s="1115">
        <v>1</v>
      </c>
      <c r="B1972" s="1044">
        <v>307104</v>
      </c>
      <c r="C1972" s="174"/>
      <c r="D1972" s="919" t="s">
        <v>2917</v>
      </c>
      <c r="E1972" s="171">
        <v>1</v>
      </c>
      <c r="F1972" s="172" t="s">
        <v>2343</v>
      </c>
      <c r="G1972" s="173"/>
      <c r="H1972" s="173"/>
      <c r="I1972" s="172"/>
      <c r="J1972" s="195"/>
      <c r="K1972" s="172"/>
      <c r="L1972" s="172" t="s">
        <v>2208</v>
      </c>
      <c r="M1972" s="171">
        <v>200</v>
      </c>
      <c r="N1972" s="174" t="s">
        <v>2138</v>
      </c>
      <c r="O1972" s="222" t="s">
        <v>38</v>
      </c>
      <c r="P1972" s="222" t="s">
        <v>38</v>
      </c>
      <c r="Q1972" s="222" t="s">
        <v>38</v>
      </c>
      <c r="R1972" s="174" t="s">
        <v>2139</v>
      </c>
      <c r="S1972" s="173"/>
      <c r="T1972" s="172" t="s">
        <v>61</v>
      </c>
      <c r="U1972" s="174" t="s">
        <v>44</v>
      </c>
      <c r="V1972" s="174" t="s">
        <v>775</v>
      </c>
      <c r="W1972" s="174" t="s">
        <v>2915</v>
      </c>
      <c r="X1972" s="174"/>
      <c r="Y1972" s="431">
        <v>43643</v>
      </c>
      <c r="Z1972" s="428">
        <f t="shared" ref="Z1972:Z1975" si="564">Y1972+366</f>
        <v>44009</v>
      </c>
      <c r="AA1972" s="379">
        <v>45327</v>
      </c>
      <c r="AB1972" s="173"/>
      <c r="AC1972" s="196">
        <v>12</v>
      </c>
      <c r="AD1972" s="176"/>
      <c r="AE1972" s="177"/>
      <c r="AF1972" s="174" t="s">
        <v>2575</v>
      </c>
      <c r="AG1972" s="173"/>
      <c r="AJ1972" s="255" t="str">
        <f t="shared" si="562"/>
        <v>HL1785</v>
      </c>
    </row>
    <row r="1973" spans="1:36" s="178" customFormat="1" ht="12.75" customHeight="1" thickBot="1" x14ac:dyDescent="0.25">
      <c r="A1973" s="1115">
        <v>1</v>
      </c>
      <c r="B1973" s="1044">
        <v>307104</v>
      </c>
      <c r="C1973" s="174"/>
      <c r="D1973" s="919" t="s">
        <v>2917</v>
      </c>
      <c r="E1973" s="171">
        <v>1</v>
      </c>
      <c r="F1973" s="172" t="s">
        <v>2343</v>
      </c>
      <c r="G1973" s="173"/>
      <c r="H1973" s="173"/>
      <c r="I1973" s="172"/>
      <c r="J1973" s="195"/>
      <c r="K1973" s="172"/>
      <c r="L1973" s="172" t="s">
        <v>2208</v>
      </c>
      <c r="M1973" s="171">
        <v>200</v>
      </c>
      <c r="N1973" s="174" t="s">
        <v>2138</v>
      </c>
      <c r="O1973" s="222" t="s">
        <v>38</v>
      </c>
      <c r="P1973" s="222" t="s">
        <v>38</v>
      </c>
      <c r="Q1973" s="222" t="s">
        <v>38</v>
      </c>
      <c r="R1973" s="174" t="s">
        <v>2139</v>
      </c>
      <c r="S1973" s="173"/>
      <c r="T1973" s="172" t="s">
        <v>61</v>
      </c>
      <c r="U1973" s="174" t="s">
        <v>44</v>
      </c>
      <c r="V1973" s="174" t="s">
        <v>2801</v>
      </c>
      <c r="W1973" s="174" t="s">
        <v>2915</v>
      </c>
      <c r="X1973" s="174"/>
      <c r="Y1973" s="431">
        <v>43643</v>
      </c>
      <c r="Z1973" s="428">
        <f t="shared" si="564"/>
        <v>44009</v>
      </c>
      <c r="AA1973" s="379">
        <v>45327</v>
      </c>
      <c r="AB1973" s="173"/>
      <c r="AC1973" s="196">
        <v>12</v>
      </c>
      <c r="AD1973" s="176"/>
      <c r="AE1973" s="177"/>
      <c r="AF1973" s="174" t="s">
        <v>2575</v>
      </c>
      <c r="AG1973" s="173"/>
      <c r="AJ1973" s="255" t="str">
        <f t="shared" si="562"/>
        <v>HL1786</v>
      </c>
    </row>
    <row r="1974" spans="1:36" s="178" customFormat="1" ht="12" customHeight="1" thickBot="1" x14ac:dyDescent="0.25">
      <c r="A1974" s="1115">
        <v>1</v>
      </c>
      <c r="B1974" s="1044">
        <v>307104</v>
      </c>
      <c r="C1974" s="174"/>
      <c r="D1974" s="919" t="s">
        <v>2917</v>
      </c>
      <c r="E1974" s="171">
        <v>1</v>
      </c>
      <c r="F1974" s="172" t="s">
        <v>2343</v>
      </c>
      <c r="G1974" s="173"/>
      <c r="H1974" s="173"/>
      <c r="I1974" s="172"/>
      <c r="J1974" s="195"/>
      <c r="K1974" s="172"/>
      <c r="L1974" s="172" t="s">
        <v>2208</v>
      </c>
      <c r="M1974" s="171">
        <v>200</v>
      </c>
      <c r="N1974" s="174" t="s">
        <v>2138</v>
      </c>
      <c r="O1974" s="222" t="s">
        <v>38</v>
      </c>
      <c r="P1974" s="222" t="s">
        <v>38</v>
      </c>
      <c r="Q1974" s="222" t="s">
        <v>38</v>
      </c>
      <c r="R1974" s="174" t="s">
        <v>2139</v>
      </c>
      <c r="S1974" s="173"/>
      <c r="T1974" s="172" t="s">
        <v>61</v>
      </c>
      <c r="U1974" s="174" t="s">
        <v>44</v>
      </c>
      <c r="V1974" s="174" t="s">
        <v>2918</v>
      </c>
      <c r="W1974" s="174" t="s">
        <v>2915</v>
      </c>
      <c r="X1974" s="174"/>
      <c r="Y1974" s="431">
        <v>43643</v>
      </c>
      <c r="Z1974" s="428">
        <f t="shared" si="564"/>
        <v>44009</v>
      </c>
      <c r="AA1974" s="379">
        <v>45327</v>
      </c>
      <c r="AB1974" s="173"/>
      <c r="AC1974" s="196">
        <v>12</v>
      </c>
      <c r="AD1974" s="176"/>
      <c r="AE1974" s="177"/>
      <c r="AF1974" s="174" t="s">
        <v>2575</v>
      </c>
      <c r="AG1974" s="173"/>
      <c r="AJ1974" s="255" t="str">
        <f t="shared" si="562"/>
        <v>HL1787</v>
      </c>
    </row>
    <row r="1975" spans="1:36" s="147" customFormat="1" ht="12" customHeight="1" thickBot="1" x14ac:dyDescent="0.25">
      <c r="A1975" s="1115">
        <v>1</v>
      </c>
      <c r="B1975" s="1044">
        <v>307104</v>
      </c>
      <c r="C1975" s="266" t="s">
        <v>50</v>
      </c>
      <c r="D1975" s="892" t="s">
        <v>2917</v>
      </c>
      <c r="E1975" s="256">
        <v>4</v>
      </c>
      <c r="F1975" s="240" t="s">
        <v>2343</v>
      </c>
      <c r="G1975" s="257"/>
      <c r="H1975" s="257"/>
      <c r="I1975" s="240"/>
      <c r="J1975" s="358"/>
      <c r="K1975" s="240"/>
      <c r="L1975" s="240" t="s">
        <v>2208</v>
      </c>
      <c r="M1975" s="258">
        <v>200</v>
      </c>
      <c r="N1975" s="239" t="s">
        <v>2138</v>
      </c>
      <c r="O1975" s="364" t="str">
        <f ca="1">IF(MIN(OFFSET(O1975,-$E1975,0,$E1975,1))=MAX(OFFSET(O1975,-$E1975,0,$E1975,1)),OFFSET(O1975,-$E1975,0,1,1),CONCATENATE(MIN(OFFSET(O1975,-$E1975,0,$E1975,1)),"/",MAX(OFFSET(O1975,-$E1975,0,$E1975,1))))</f>
        <v>-</v>
      </c>
      <c r="P1975" s="364" t="str">
        <f ca="1">IF(MIN(OFFSET(P1975,-$E1975,0,$E1975,1))=MAX(OFFSET(P1975,-$E1975,0,$E1975,1)),OFFSET(P1975,-$E1975,0,1,1),CONCATENATE(MIN(OFFSET(P1975,-$E1975,0,$E1975,1)),"/",MAX(OFFSET(P1975,-$E1975,0,$E1975,1))))</f>
        <v>-</v>
      </c>
      <c r="Q1975" s="364" t="str">
        <f ca="1">IF(MIN(OFFSET(Q1975,-$E1975,0,$E1975,1))=MAX(OFFSET(Q1975,-$E1975,0,$E1975,1)),OFFSET(Q1975,-$E1975,0,1,1),CONCATENATE(MIN(OFFSET(Q1975,-$E1975,0,$E1975,1)),"/",MAX(OFFSET(Q1975,-$E1975,0,$E1975,1))))</f>
        <v>-</v>
      </c>
      <c r="R1975" s="239"/>
      <c r="S1975" s="257"/>
      <c r="T1975" s="240" t="s">
        <v>61</v>
      </c>
      <c r="U1975" s="239" t="s">
        <v>44</v>
      </c>
      <c r="V1975" s="239" t="s">
        <v>2919</v>
      </c>
      <c r="W1975" s="239"/>
      <c r="X1975" s="237" t="s">
        <v>2917</v>
      </c>
      <c r="Y1975" s="431">
        <v>43643</v>
      </c>
      <c r="Z1975" s="428">
        <f t="shared" si="564"/>
        <v>44009</v>
      </c>
      <c r="AA1975" s="379">
        <v>45327</v>
      </c>
      <c r="AB1975" s="257"/>
      <c r="AC1975" s="260" t="s">
        <v>38</v>
      </c>
      <c r="AD1975" s="261"/>
      <c r="AE1975" s="262"/>
      <c r="AF1975" s="257"/>
      <c r="AG1975" s="257"/>
      <c r="AJ1975" s="255" t="str">
        <f t="shared" si="562"/>
        <v>HL1784-1787</v>
      </c>
    </row>
    <row r="1976" spans="1:36" s="147" customFormat="1" ht="12" customHeight="1" thickBot="1" x14ac:dyDescent="0.25">
      <c r="A1976" s="1129"/>
      <c r="B1976" s="1004"/>
      <c r="C1976" s="320"/>
      <c r="D1976" s="905"/>
      <c r="E1976" s="324"/>
      <c r="F1976" s="241"/>
      <c r="G1976" s="246"/>
      <c r="H1976" s="246"/>
      <c r="I1976" s="241"/>
      <c r="J1976" s="360"/>
      <c r="K1976" s="241"/>
      <c r="L1976" s="241"/>
      <c r="M1976" s="245"/>
      <c r="N1976" s="238"/>
      <c r="O1976" s="65"/>
      <c r="P1976" s="65"/>
      <c r="Q1976" s="65"/>
      <c r="R1976" s="238"/>
      <c r="S1976" s="246"/>
      <c r="T1976" s="241"/>
      <c r="U1976" s="238"/>
      <c r="V1976" s="238"/>
      <c r="W1976" s="238"/>
      <c r="X1976" s="272"/>
      <c r="Y1976" s="456"/>
      <c r="Z1976" s="457" t="s">
        <v>38</v>
      </c>
      <c r="AA1976" s="379" t="s">
        <v>38</v>
      </c>
      <c r="AB1976" s="246"/>
      <c r="AC1976" s="250"/>
      <c r="AD1976" s="251"/>
      <c r="AE1976" s="252"/>
      <c r="AF1976" s="246"/>
      <c r="AG1976" s="246"/>
      <c r="AJ1976" s="255" t="str">
        <f t="shared" si="562"/>
        <v/>
      </c>
    </row>
    <row r="1977" spans="1:36" ht="11.25" customHeight="1" thickBot="1" x14ac:dyDescent="0.25">
      <c r="A1977" s="1115">
        <v>1</v>
      </c>
      <c r="B1977" s="995"/>
      <c r="C1977" s="238"/>
      <c r="D1977" s="904" t="s">
        <v>2920</v>
      </c>
      <c r="E1977" s="245">
        <v>1</v>
      </c>
      <c r="F1977" s="241" t="s">
        <v>2130</v>
      </c>
      <c r="G1977" s="246"/>
      <c r="H1977" s="246"/>
      <c r="I1977" s="241"/>
      <c r="J1977" s="331"/>
      <c r="K1977" s="241"/>
      <c r="L1977" s="241" t="s">
        <v>2270</v>
      </c>
      <c r="M1977" s="245">
        <v>200</v>
      </c>
      <c r="N1977" s="238" t="s">
        <v>2138</v>
      </c>
      <c r="O1977" s="65">
        <v>105</v>
      </c>
      <c r="P1977" s="65">
        <v>159</v>
      </c>
      <c r="Q1977" s="65">
        <v>500</v>
      </c>
      <c r="R1977" s="238" t="s">
        <v>2139</v>
      </c>
      <c r="S1977" s="246"/>
      <c r="T1977" s="241" t="s">
        <v>61</v>
      </c>
      <c r="U1977" s="238" t="s">
        <v>44</v>
      </c>
      <c r="V1977" s="238" t="s">
        <v>2811</v>
      </c>
      <c r="W1977" s="238" t="s">
        <v>123</v>
      </c>
      <c r="X1977" s="238"/>
      <c r="Y1977" s="415">
        <v>43614</v>
      </c>
      <c r="Z1977" s="417">
        <f>Y1977+366</f>
        <v>43980</v>
      </c>
      <c r="AA1977" s="379">
        <v>45441</v>
      </c>
      <c r="AB1977" s="246"/>
      <c r="AC1977" s="250">
        <v>230</v>
      </c>
      <c r="AD1977" s="251"/>
      <c r="AE1977" s="252">
        <v>1640</v>
      </c>
      <c r="AF1977" s="246" t="s">
        <v>2921</v>
      </c>
      <c r="AG1977" s="246"/>
      <c r="AJ1977" s="255" t="str">
        <f t="shared" si="562"/>
        <v>HL1714</v>
      </c>
    </row>
    <row r="1978" spans="1:36" ht="11.25" customHeight="1" thickBot="1" x14ac:dyDescent="0.25">
      <c r="A1978" s="1115">
        <v>1</v>
      </c>
      <c r="B1978" s="995"/>
      <c r="C1978" s="238"/>
      <c r="D1978" s="904" t="s">
        <v>2920</v>
      </c>
      <c r="E1978" s="245">
        <v>1</v>
      </c>
      <c r="F1978" s="241" t="s">
        <v>2130</v>
      </c>
      <c r="G1978" s="246"/>
      <c r="H1978" s="246"/>
      <c r="I1978" s="241"/>
      <c r="J1978" s="331"/>
      <c r="K1978" s="241"/>
      <c r="L1978" s="241" t="s">
        <v>2270</v>
      </c>
      <c r="M1978" s="245">
        <v>200</v>
      </c>
      <c r="N1978" s="238" t="s">
        <v>2138</v>
      </c>
      <c r="O1978" s="65">
        <v>105</v>
      </c>
      <c r="P1978" s="65">
        <v>158</v>
      </c>
      <c r="Q1978" s="65">
        <v>496</v>
      </c>
      <c r="R1978" s="238" t="s">
        <v>2139</v>
      </c>
      <c r="S1978" s="246"/>
      <c r="T1978" s="241" t="s">
        <v>61</v>
      </c>
      <c r="U1978" s="238" t="s">
        <v>44</v>
      </c>
      <c r="V1978" s="238" t="s">
        <v>2895</v>
      </c>
      <c r="W1978" s="238" t="s">
        <v>123</v>
      </c>
      <c r="X1978" s="238"/>
      <c r="Y1978" s="415">
        <v>43614</v>
      </c>
      <c r="Z1978" s="417">
        <f t="shared" ref="Z1978:Z1981" si="565">Y1978+366</f>
        <v>43980</v>
      </c>
      <c r="AA1978" s="379">
        <v>45441</v>
      </c>
      <c r="AB1978" s="246"/>
      <c r="AC1978" s="250">
        <v>230</v>
      </c>
      <c r="AD1978" s="251"/>
      <c r="AE1978" s="252">
        <v>1640</v>
      </c>
      <c r="AF1978" s="246" t="s">
        <v>2922</v>
      </c>
      <c r="AG1978" s="246"/>
      <c r="AJ1978" s="255" t="str">
        <f t="shared" si="562"/>
        <v>HL1715</v>
      </c>
    </row>
    <row r="1979" spans="1:36" ht="11.25" customHeight="1" thickBot="1" x14ac:dyDescent="0.25">
      <c r="A1979" s="1115">
        <v>1</v>
      </c>
      <c r="B1979" s="995"/>
      <c r="C1979" s="238"/>
      <c r="D1979" s="904" t="s">
        <v>2920</v>
      </c>
      <c r="E1979" s="245">
        <v>1</v>
      </c>
      <c r="F1979" s="241" t="s">
        <v>2130</v>
      </c>
      <c r="G1979" s="246"/>
      <c r="H1979" s="246"/>
      <c r="I1979" s="241"/>
      <c r="J1979" s="331"/>
      <c r="K1979" s="241"/>
      <c r="L1979" s="241" t="s">
        <v>2270</v>
      </c>
      <c r="M1979" s="245">
        <v>200</v>
      </c>
      <c r="N1979" s="238" t="s">
        <v>2138</v>
      </c>
      <c r="O1979" s="65">
        <v>104</v>
      </c>
      <c r="P1979" s="65">
        <v>160</v>
      </c>
      <c r="Q1979" s="65">
        <v>493</v>
      </c>
      <c r="R1979" s="238" t="s">
        <v>2139</v>
      </c>
      <c r="S1979" s="246"/>
      <c r="T1979" s="241" t="s">
        <v>61</v>
      </c>
      <c r="U1979" s="238" t="s">
        <v>44</v>
      </c>
      <c r="V1979" s="238" t="s">
        <v>2903</v>
      </c>
      <c r="W1979" s="238" t="s">
        <v>123</v>
      </c>
      <c r="X1979" s="238"/>
      <c r="Y1979" s="415">
        <v>43614</v>
      </c>
      <c r="Z1979" s="417">
        <f t="shared" si="565"/>
        <v>43980</v>
      </c>
      <c r="AA1979" s="379">
        <v>45441</v>
      </c>
      <c r="AB1979" s="246"/>
      <c r="AC1979" s="250">
        <v>230</v>
      </c>
      <c r="AD1979" s="251"/>
      <c r="AE1979" s="252">
        <v>1640</v>
      </c>
      <c r="AF1979" s="246" t="s">
        <v>2923</v>
      </c>
      <c r="AG1979" s="246"/>
      <c r="AJ1979" s="255" t="str">
        <f t="shared" si="562"/>
        <v>HL1716</v>
      </c>
    </row>
    <row r="1980" spans="1:36" ht="11.25" customHeight="1" thickBot="1" x14ac:dyDescent="0.25">
      <c r="A1980" s="1115">
        <v>1</v>
      </c>
      <c r="B1980" s="995"/>
      <c r="C1980" s="238"/>
      <c r="D1980" s="904" t="s">
        <v>2920</v>
      </c>
      <c r="E1980" s="245">
        <v>1</v>
      </c>
      <c r="F1980" s="241" t="s">
        <v>2130</v>
      </c>
      <c r="G1980" s="246"/>
      <c r="H1980" s="246"/>
      <c r="I1980" s="241"/>
      <c r="J1980" s="331"/>
      <c r="K1980" s="241"/>
      <c r="L1980" s="241" t="s">
        <v>2270</v>
      </c>
      <c r="M1980" s="245">
        <v>200</v>
      </c>
      <c r="N1980" s="238" t="s">
        <v>2138</v>
      </c>
      <c r="O1980" s="65">
        <v>105</v>
      </c>
      <c r="P1980" s="65">
        <v>157</v>
      </c>
      <c r="Q1980" s="65">
        <v>494</v>
      </c>
      <c r="R1980" s="238" t="s">
        <v>2139</v>
      </c>
      <c r="S1980" s="246"/>
      <c r="T1980" s="241" t="s">
        <v>61</v>
      </c>
      <c r="U1980" s="238" t="s">
        <v>44</v>
      </c>
      <c r="V1980" s="238" t="s">
        <v>2881</v>
      </c>
      <c r="W1980" s="238" t="s">
        <v>123</v>
      </c>
      <c r="X1980" s="238"/>
      <c r="Y1980" s="415">
        <v>43614</v>
      </c>
      <c r="Z1980" s="417">
        <f t="shared" si="565"/>
        <v>43980</v>
      </c>
      <c r="AA1980" s="379">
        <v>45441</v>
      </c>
      <c r="AB1980" s="246"/>
      <c r="AC1980" s="250">
        <v>230</v>
      </c>
      <c r="AD1980" s="251"/>
      <c r="AE1980" s="252">
        <v>1640</v>
      </c>
      <c r="AF1980" s="246" t="s">
        <v>2924</v>
      </c>
      <c r="AG1980" s="246"/>
      <c r="AJ1980" s="255" t="str">
        <f t="shared" si="562"/>
        <v>HL1717</v>
      </c>
    </row>
    <row r="1981" spans="1:36" ht="11.25" customHeight="1" thickBot="1" x14ac:dyDescent="0.25">
      <c r="A1981" s="1115">
        <v>1</v>
      </c>
      <c r="B1981" s="995"/>
      <c r="C1981" s="239" t="s">
        <v>50</v>
      </c>
      <c r="D1981" s="892" t="s">
        <v>2920</v>
      </c>
      <c r="E1981" s="256">
        <f>SUM(E1977:E1980)</f>
        <v>4</v>
      </c>
      <c r="F1981" s="240" t="s">
        <v>2130</v>
      </c>
      <c r="G1981" s="257"/>
      <c r="H1981" s="257"/>
      <c r="I1981" s="240"/>
      <c r="J1981" s="368"/>
      <c r="K1981" s="240"/>
      <c r="L1981" s="240" t="s">
        <v>2270</v>
      </c>
      <c r="M1981" s="258">
        <v>200</v>
      </c>
      <c r="N1981" s="239" t="s">
        <v>2138</v>
      </c>
      <c r="O1981" s="364" t="str">
        <f ca="1">IF(MIN(OFFSET(O1981,-$E1981,0,$E1981,1))=MAX(OFFSET(O1981,-$E1981,0,$E1981,1)),OFFSET(O1981,-$E1981,0,1,1),CONCATENATE(MIN(OFFSET(O1981,-$E1981,0,$E1981,1)),"/",MAX(OFFSET(O1981,-$E1981,0,$E1981,1))))</f>
        <v>104/105</v>
      </c>
      <c r="P1981" s="364" t="str">
        <f ca="1">IF(MIN(OFFSET(P1981,-$E1981,0,$E1981,1))=MAX(OFFSET(P1981,-$E1981,0,$E1981,1)),OFFSET(P1981,-$E1981,0,1,1),CONCATENATE(MIN(OFFSET(P1981,-$E1981,0,$E1981,1)),"/",MAX(OFFSET(P1981,-$E1981,0,$E1981,1))))</f>
        <v>157/160</v>
      </c>
      <c r="Q1981" s="364" t="str">
        <f ca="1">IF(MIN(OFFSET(Q1981,-$E1981,0,$E1981,1))=MAX(OFFSET(Q1981,-$E1981,0,$E1981,1)),OFFSET(Q1981,-$E1981,0,1,1),CONCATENATE(MIN(OFFSET(Q1981,-$E1981,0,$E1981,1)),"/",MAX(OFFSET(Q1981,-$E1981,0,$E1981,1))))</f>
        <v>493/500</v>
      </c>
      <c r="R1981" s="239"/>
      <c r="S1981" s="257"/>
      <c r="T1981" s="240" t="s">
        <v>61</v>
      </c>
      <c r="U1981" s="239" t="s">
        <v>44</v>
      </c>
      <c r="V1981" s="239" t="s">
        <v>2925</v>
      </c>
      <c r="W1981" s="239" t="s">
        <v>2926</v>
      </c>
      <c r="X1981" s="197" t="s">
        <v>2920</v>
      </c>
      <c r="Y1981" s="415">
        <v>43614</v>
      </c>
      <c r="Z1981" s="417">
        <f t="shared" si="565"/>
        <v>43980</v>
      </c>
      <c r="AA1981" s="644">
        <f>Z1981+1830</f>
        <v>45810</v>
      </c>
      <c r="AB1981" s="257"/>
      <c r="AC1981" s="260">
        <v>230</v>
      </c>
      <c r="AD1981" s="261"/>
      <c r="AE1981" s="262"/>
      <c r="AF1981" s="257"/>
      <c r="AG1981" s="257"/>
      <c r="AJ1981" s="255" t="str">
        <f t="shared" si="562"/>
        <v>HL1714-1717</v>
      </c>
    </row>
    <row r="1982" spans="1:36" s="461" customFormat="1" ht="11.25" customHeight="1" thickBot="1" x14ac:dyDescent="0.25">
      <c r="A1982" s="1129">
        <v>1</v>
      </c>
      <c r="B1982" s="1008"/>
      <c r="C1982" s="450"/>
      <c r="D1982" s="907"/>
      <c r="E1982" s="486"/>
      <c r="F1982" s="452"/>
      <c r="G1982" s="453"/>
      <c r="H1982" s="453"/>
      <c r="I1982" s="452"/>
      <c r="J1982" s="467"/>
      <c r="K1982" s="452"/>
      <c r="L1982" s="452"/>
      <c r="M1982" s="451"/>
      <c r="N1982" s="450"/>
      <c r="O1982" s="468"/>
      <c r="P1982" s="468"/>
      <c r="Q1982" s="468"/>
      <c r="R1982" s="450"/>
      <c r="S1982" s="453"/>
      <c r="T1982" s="241"/>
      <c r="U1982" s="450"/>
      <c r="V1982" s="450"/>
      <c r="W1982" s="450"/>
      <c r="X1982" s="487"/>
      <c r="Y1982" s="456"/>
      <c r="Z1982" s="457" t="s">
        <v>38</v>
      </c>
      <c r="AA1982" s="379" t="s">
        <v>38</v>
      </c>
      <c r="AB1982" s="453"/>
      <c r="AC1982" s="458"/>
      <c r="AD1982" s="459"/>
      <c r="AE1982" s="460"/>
      <c r="AF1982" s="453"/>
      <c r="AG1982" s="453"/>
      <c r="AJ1982" s="255" t="str">
        <f t="shared" si="562"/>
        <v/>
      </c>
    </row>
    <row r="1983" spans="1:36" ht="11.25" customHeight="1" thickBot="1" x14ac:dyDescent="0.25">
      <c r="A1983" s="1115">
        <v>1</v>
      </c>
      <c r="B1983" s="995"/>
      <c r="C1983" s="238"/>
      <c r="D1983" s="904" t="s">
        <v>2927</v>
      </c>
      <c r="E1983" s="245">
        <v>1</v>
      </c>
      <c r="F1983" s="241" t="s">
        <v>2130</v>
      </c>
      <c r="G1983" s="246"/>
      <c r="H1983" s="246"/>
      <c r="I1983" s="241"/>
      <c r="J1983" s="331"/>
      <c r="K1983" s="241"/>
      <c r="L1983" s="241" t="s">
        <v>2270</v>
      </c>
      <c r="M1983" s="245">
        <v>200</v>
      </c>
      <c r="N1983" s="238" t="s">
        <v>2138</v>
      </c>
      <c r="O1983" s="65">
        <v>105</v>
      </c>
      <c r="P1983" s="65">
        <v>156</v>
      </c>
      <c r="Q1983" s="65">
        <v>488</v>
      </c>
      <c r="R1983" s="238" t="s">
        <v>2139</v>
      </c>
      <c r="S1983" s="246"/>
      <c r="T1983" s="241" t="s">
        <v>61</v>
      </c>
      <c r="U1983" s="238" t="s">
        <v>44</v>
      </c>
      <c r="V1983" s="238" t="s">
        <v>238</v>
      </c>
      <c r="W1983" s="1189" t="s">
        <v>2497</v>
      </c>
      <c r="X1983" s="238"/>
      <c r="Y1983" s="415">
        <v>43614</v>
      </c>
      <c r="Z1983" s="417">
        <f>Y1983+366</f>
        <v>43980</v>
      </c>
      <c r="AA1983" s="379">
        <v>45441</v>
      </c>
      <c r="AB1983" s="246"/>
      <c r="AC1983" s="250">
        <v>183</v>
      </c>
      <c r="AD1983" s="251"/>
      <c r="AE1983" s="252">
        <v>1640</v>
      </c>
      <c r="AF1983" s="246" t="s">
        <v>2928</v>
      </c>
      <c r="AG1983" s="246"/>
      <c r="AJ1983" s="255" t="str">
        <f t="shared" si="562"/>
        <v>HL1685</v>
      </c>
    </row>
    <row r="1984" spans="1:36" ht="11.25" customHeight="1" thickBot="1" x14ac:dyDescent="0.25">
      <c r="A1984" s="1115">
        <v>1</v>
      </c>
      <c r="B1984" s="995"/>
      <c r="C1984" s="238"/>
      <c r="D1984" s="904" t="s">
        <v>2927</v>
      </c>
      <c r="E1984" s="245">
        <v>1</v>
      </c>
      <c r="F1984" s="241" t="s">
        <v>2130</v>
      </c>
      <c r="G1984" s="246"/>
      <c r="H1984" s="246"/>
      <c r="I1984" s="241"/>
      <c r="J1984" s="331"/>
      <c r="K1984" s="241"/>
      <c r="L1984" s="241" t="s">
        <v>2270</v>
      </c>
      <c r="M1984" s="245">
        <v>200</v>
      </c>
      <c r="N1984" s="238" t="s">
        <v>2138</v>
      </c>
      <c r="O1984" s="65">
        <v>105</v>
      </c>
      <c r="P1984" s="65">
        <v>159</v>
      </c>
      <c r="Q1984" s="65">
        <v>500</v>
      </c>
      <c r="R1984" s="238" t="s">
        <v>2139</v>
      </c>
      <c r="S1984" s="246"/>
      <c r="T1984" s="241" t="s">
        <v>61</v>
      </c>
      <c r="U1984" s="238" t="s">
        <v>44</v>
      </c>
      <c r="V1984" s="238" t="s">
        <v>269</v>
      </c>
      <c r="W1984" s="1189" t="s">
        <v>2497</v>
      </c>
      <c r="X1984" s="238"/>
      <c r="Y1984" s="415">
        <v>43614</v>
      </c>
      <c r="Z1984" s="417">
        <f t="shared" ref="Z1984:Z1987" si="566">Y1984+366</f>
        <v>43980</v>
      </c>
      <c r="AA1984" s="379">
        <v>45441</v>
      </c>
      <c r="AB1984" s="246"/>
      <c r="AC1984" s="250">
        <v>183</v>
      </c>
      <c r="AD1984" s="251"/>
      <c r="AE1984" s="252">
        <v>1640</v>
      </c>
      <c r="AF1984" s="246" t="s">
        <v>2929</v>
      </c>
      <c r="AG1984" s="246"/>
      <c r="AJ1984" s="255" t="str">
        <f t="shared" si="562"/>
        <v>HL1686</v>
      </c>
    </row>
    <row r="1985" spans="1:36" ht="11.25" customHeight="1" thickBot="1" x14ac:dyDescent="0.25">
      <c r="A1985" s="1115">
        <v>1</v>
      </c>
      <c r="B1985" s="995"/>
      <c r="C1985" s="238"/>
      <c r="D1985" s="904" t="s">
        <v>2927</v>
      </c>
      <c r="E1985" s="245">
        <v>1</v>
      </c>
      <c r="F1985" s="241" t="s">
        <v>2130</v>
      </c>
      <c r="G1985" s="246"/>
      <c r="H1985" s="246"/>
      <c r="I1985" s="241"/>
      <c r="J1985" s="331"/>
      <c r="K1985" s="241"/>
      <c r="L1985" s="241" t="s">
        <v>2270</v>
      </c>
      <c r="M1985" s="245">
        <v>200</v>
      </c>
      <c r="N1985" s="238" t="s">
        <v>2138</v>
      </c>
      <c r="O1985" s="65">
        <v>105</v>
      </c>
      <c r="P1985" s="65">
        <v>155</v>
      </c>
      <c r="Q1985" s="65">
        <v>499</v>
      </c>
      <c r="R1985" s="238" t="s">
        <v>2139</v>
      </c>
      <c r="S1985" s="246"/>
      <c r="T1985" s="241" t="s">
        <v>61</v>
      </c>
      <c r="U1985" s="238" t="s">
        <v>44</v>
      </c>
      <c r="V1985" s="238" t="s">
        <v>232</v>
      </c>
      <c r="W1985" s="1189" t="s">
        <v>2497</v>
      </c>
      <c r="X1985" s="238"/>
      <c r="Y1985" s="415">
        <v>43614</v>
      </c>
      <c r="Z1985" s="417">
        <f t="shared" si="566"/>
        <v>43980</v>
      </c>
      <c r="AA1985" s="379">
        <v>45441</v>
      </c>
      <c r="AB1985" s="246"/>
      <c r="AC1985" s="250">
        <v>183</v>
      </c>
      <c r="AD1985" s="251"/>
      <c r="AE1985" s="252">
        <v>1640</v>
      </c>
      <c r="AF1985" s="246" t="s">
        <v>2930</v>
      </c>
      <c r="AG1985" s="246"/>
      <c r="AJ1985" s="255" t="str">
        <f t="shared" si="562"/>
        <v>HL1687</v>
      </c>
    </row>
    <row r="1986" spans="1:36" ht="11.25" customHeight="1" thickBot="1" x14ac:dyDescent="0.25">
      <c r="A1986" s="1115">
        <v>1</v>
      </c>
      <c r="B1986" s="995"/>
      <c r="C1986" s="238"/>
      <c r="D1986" s="904" t="s">
        <v>2927</v>
      </c>
      <c r="E1986" s="245">
        <v>1</v>
      </c>
      <c r="F1986" s="241" t="s">
        <v>2130</v>
      </c>
      <c r="G1986" s="246"/>
      <c r="H1986" s="246"/>
      <c r="I1986" s="241"/>
      <c r="J1986" s="331"/>
      <c r="K1986" s="241"/>
      <c r="L1986" s="241" t="s">
        <v>2270</v>
      </c>
      <c r="M1986" s="245">
        <v>200</v>
      </c>
      <c r="N1986" s="238" t="s">
        <v>2138</v>
      </c>
      <c r="O1986" s="65">
        <v>105</v>
      </c>
      <c r="P1986" s="65">
        <v>158</v>
      </c>
      <c r="Q1986" s="65">
        <v>487</v>
      </c>
      <c r="R1986" s="238" t="s">
        <v>2139</v>
      </c>
      <c r="S1986" s="246"/>
      <c r="T1986" s="241" t="s">
        <v>61</v>
      </c>
      <c r="U1986" s="238" t="s">
        <v>44</v>
      </c>
      <c r="V1986" s="238" t="s">
        <v>305</v>
      </c>
      <c r="W1986" s="1189" t="s">
        <v>2497</v>
      </c>
      <c r="X1986" s="238"/>
      <c r="Y1986" s="415">
        <v>43614</v>
      </c>
      <c r="Z1986" s="417">
        <f t="shared" si="566"/>
        <v>43980</v>
      </c>
      <c r="AA1986" s="379">
        <v>45441</v>
      </c>
      <c r="AB1986" s="246"/>
      <c r="AC1986" s="511">
        <v>183</v>
      </c>
      <c r="AD1986" s="251"/>
      <c r="AE1986" s="252">
        <v>1640</v>
      </c>
      <c r="AF1986" s="246" t="s">
        <v>2931</v>
      </c>
      <c r="AG1986" s="246"/>
      <c r="AJ1986" s="255" t="str">
        <f t="shared" si="562"/>
        <v>HL1688</v>
      </c>
    </row>
    <row r="1987" spans="1:36" ht="11.25" customHeight="1" thickBot="1" x14ac:dyDescent="0.25">
      <c r="A1987" s="1115">
        <v>1</v>
      </c>
      <c r="B1987" s="995"/>
      <c r="C1987" s="239" t="s">
        <v>50</v>
      </c>
      <c r="D1987" s="892" t="s">
        <v>2927</v>
      </c>
      <c r="E1987" s="256">
        <f>SUM(E1983:E1986)</f>
        <v>4</v>
      </c>
      <c r="F1987" s="240" t="s">
        <v>2130</v>
      </c>
      <c r="G1987" s="257"/>
      <c r="H1987" s="257"/>
      <c r="I1987" s="240"/>
      <c r="J1987" s="368"/>
      <c r="K1987" s="240"/>
      <c r="L1987" s="240" t="s">
        <v>2270</v>
      </c>
      <c r="M1987" s="258">
        <v>200</v>
      </c>
      <c r="N1987" s="239" t="s">
        <v>2138</v>
      </c>
      <c r="O1987" s="364">
        <f ca="1">IF(MIN(OFFSET(O1987,-$E1987,0,$E1987,1))=MAX(OFFSET(O1987,-$E1987,0,$E1987,1)),OFFSET(O1987,-$E1987,0,1,1),CONCATENATE(MIN(OFFSET(O1987,-$E1987,0,$E1987,1)),"/",MAX(OFFSET(O1987,-$E1987,0,$E1987,1))))</f>
        <v>105</v>
      </c>
      <c r="P1987" s="364" t="str">
        <f ca="1">IF(MIN(OFFSET(P1987,-$E1987,0,$E1987,1))=MAX(OFFSET(P1987,-$E1987,0,$E1987,1)),OFFSET(P1987,-$E1987,0,1,1),CONCATENATE(MIN(OFFSET(P1987,-$E1987,0,$E1987,1)),"/",MAX(OFFSET(P1987,-$E1987,0,$E1987,1))))</f>
        <v>155/159</v>
      </c>
      <c r="Q1987" s="364" t="str">
        <f ca="1">IF(MIN(OFFSET(Q1987,-$E1987,0,$E1987,1))=MAX(OFFSET(Q1987,-$E1987,0,$E1987,1)),OFFSET(Q1987,-$E1987,0,1,1),CONCATENATE(MIN(OFFSET(Q1987,-$E1987,0,$E1987,1)),"/",MAX(OFFSET(Q1987,-$E1987,0,$E1987,1))))</f>
        <v>487/500</v>
      </c>
      <c r="R1987" s="239"/>
      <c r="S1987" s="257"/>
      <c r="T1987" s="240" t="s">
        <v>61</v>
      </c>
      <c r="U1987" s="239" t="s">
        <v>44</v>
      </c>
      <c r="V1987" s="239" t="s">
        <v>2932</v>
      </c>
      <c r="W1987" s="1188" t="s">
        <v>123</v>
      </c>
      <c r="X1987" s="197" t="s">
        <v>2927</v>
      </c>
      <c r="Y1987" s="415">
        <v>43614</v>
      </c>
      <c r="Z1987" s="417">
        <f t="shared" si="566"/>
        <v>43980</v>
      </c>
      <c r="AA1987" s="644">
        <f>Z1987+1830</f>
        <v>45810</v>
      </c>
      <c r="AB1987" s="257"/>
      <c r="AC1987" s="260">
        <v>183</v>
      </c>
      <c r="AD1987" s="261"/>
      <c r="AE1987" s="262"/>
      <c r="AF1987" s="257"/>
      <c r="AG1987" s="257"/>
      <c r="AJ1987" s="255" t="str">
        <f t="shared" si="562"/>
        <v>HL1685-1688</v>
      </c>
    </row>
    <row r="1988" spans="1:36" ht="11.25" customHeight="1" thickBot="1" x14ac:dyDescent="0.25">
      <c r="A1988" s="1129"/>
      <c r="B1988" s="995"/>
      <c r="C1988" s="238"/>
      <c r="D1988" s="916"/>
      <c r="E1988" s="245"/>
      <c r="F1988" s="241"/>
      <c r="G1988" s="246"/>
      <c r="H1988" s="246"/>
      <c r="I1988" s="241"/>
      <c r="J1988" s="331"/>
      <c r="K1988" s="241"/>
      <c r="L1988" s="241"/>
      <c r="M1988" s="245"/>
      <c r="N1988" s="238"/>
      <c r="O1988" s="65"/>
      <c r="P1988" s="65"/>
      <c r="Q1988" s="65"/>
      <c r="R1988" s="238"/>
      <c r="S1988" s="246"/>
      <c r="T1988" s="241"/>
      <c r="U1988" s="238"/>
      <c r="V1988" s="238"/>
      <c r="W1988" s="238"/>
      <c r="X1988" s="315"/>
      <c r="Y1988" s="415"/>
      <c r="Z1988" s="416" t="s">
        <v>38</v>
      </c>
      <c r="AA1988" s="379" t="s">
        <v>38</v>
      </c>
      <c r="AB1988" s="246"/>
      <c r="AC1988" s="250"/>
      <c r="AD1988" s="251"/>
      <c r="AE1988" s="252"/>
      <c r="AF1988" s="246"/>
      <c r="AG1988" s="246"/>
      <c r="AJ1988" s="255" t="str">
        <f t="shared" si="562"/>
        <v/>
      </c>
    </row>
    <row r="1989" spans="1:36" s="319" customFormat="1" ht="11.25" customHeight="1" thickBot="1" x14ac:dyDescent="0.25">
      <c r="A1989" s="1129">
        <v>1</v>
      </c>
      <c r="B1989" s="1113">
        <v>309699</v>
      </c>
      <c r="C1989" s="320"/>
      <c r="D1989" s="916" t="s">
        <v>2933</v>
      </c>
      <c r="E1989" s="245">
        <v>1</v>
      </c>
      <c r="F1989" s="241" t="s">
        <v>2130</v>
      </c>
      <c r="G1989" s="246"/>
      <c r="H1989" s="246"/>
      <c r="I1989" s="241"/>
      <c r="J1989" s="360"/>
      <c r="K1989" s="241"/>
      <c r="L1989" s="241" t="s">
        <v>2934</v>
      </c>
      <c r="M1989" s="245">
        <v>200</v>
      </c>
      <c r="N1989" s="238" t="s">
        <v>2138</v>
      </c>
      <c r="O1989" s="65">
        <v>105</v>
      </c>
      <c r="P1989" s="65">
        <v>159</v>
      </c>
      <c r="Q1989" s="65">
        <v>485</v>
      </c>
      <c r="R1989" s="238" t="s">
        <v>2139</v>
      </c>
      <c r="S1989" s="246"/>
      <c r="T1989" s="241" t="s">
        <v>326</v>
      </c>
      <c r="U1989" s="238" t="s">
        <v>44</v>
      </c>
      <c r="V1989" s="238" t="s">
        <v>2935</v>
      </c>
      <c r="W1989" s="238"/>
      <c r="X1989" s="320" t="s">
        <v>1078</v>
      </c>
      <c r="Y1989" s="415">
        <v>43971</v>
      </c>
      <c r="Z1989" s="416">
        <f t="shared" ref="Z1989:Z1993" si="567">Y1989+365</f>
        <v>44336</v>
      </c>
      <c r="AA1989" s="379">
        <v>45280</v>
      </c>
      <c r="AB1989" s="246"/>
      <c r="AC1989" s="250">
        <v>230</v>
      </c>
      <c r="AD1989" s="251"/>
      <c r="AE1989" s="252"/>
      <c r="AF1989" s="246" t="s">
        <v>2936</v>
      </c>
      <c r="AG1989" s="255"/>
      <c r="AJ1989" s="255" t="str">
        <f t="shared" si="562"/>
        <v>HL16</v>
      </c>
    </row>
    <row r="1990" spans="1:36" s="319" customFormat="1" ht="11.25" customHeight="1" thickBot="1" x14ac:dyDescent="0.25">
      <c r="A1990" s="1129">
        <v>1</v>
      </c>
      <c r="B1990" s="1113">
        <v>309699</v>
      </c>
      <c r="C1990" s="320"/>
      <c r="D1990" s="916" t="s">
        <v>2933</v>
      </c>
      <c r="E1990" s="326">
        <v>1</v>
      </c>
      <c r="F1990" s="265" t="s">
        <v>2130</v>
      </c>
      <c r="G1990" s="327"/>
      <c r="H1990" s="327"/>
      <c r="I1990" s="265"/>
      <c r="J1990" s="360"/>
      <c r="K1990" s="265"/>
      <c r="L1990" s="265" t="s">
        <v>2934</v>
      </c>
      <c r="M1990" s="326">
        <v>200</v>
      </c>
      <c r="N1990" s="320" t="s">
        <v>2138</v>
      </c>
      <c r="O1990" s="74">
        <v>106</v>
      </c>
      <c r="P1990" s="74">
        <v>159</v>
      </c>
      <c r="Q1990" s="74">
        <v>474</v>
      </c>
      <c r="R1990" s="320" t="s">
        <v>2139</v>
      </c>
      <c r="S1990" s="327"/>
      <c r="T1990" s="265" t="s">
        <v>326</v>
      </c>
      <c r="U1990" s="320" t="s">
        <v>44</v>
      </c>
      <c r="V1990" s="320" t="s">
        <v>2937</v>
      </c>
      <c r="W1990" s="238"/>
      <c r="X1990" s="320" t="s">
        <v>1078</v>
      </c>
      <c r="Y1990" s="415">
        <v>43971</v>
      </c>
      <c r="Z1990" s="416">
        <f t="shared" si="567"/>
        <v>44336</v>
      </c>
      <c r="AA1990" s="379">
        <v>45280</v>
      </c>
      <c r="AB1990" s="327"/>
      <c r="AC1990" s="362">
        <v>230</v>
      </c>
      <c r="AD1990" s="329"/>
      <c r="AE1990" s="302"/>
      <c r="AF1990" s="246" t="s">
        <v>2938</v>
      </c>
      <c r="AJ1990" s="255" t="str">
        <f t="shared" si="562"/>
        <v>HL17</v>
      </c>
    </row>
    <row r="1991" spans="1:36" s="319" customFormat="1" ht="11.25" customHeight="1" thickBot="1" x14ac:dyDescent="0.25">
      <c r="A1991" s="1129">
        <v>1</v>
      </c>
      <c r="B1991" s="1113">
        <v>309699</v>
      </c>
      <c r="C1991" s="320"/>
      <c r="D1991" s="916" t="s">
        <v>2933</v>
      </c>
      <c r="E1991" s="326">
        <v>1</v>
      </c>
      <c r="F1991" s="265" t="s">
        <v>2130</v>
      </c>
      <c r="G1991" s="327"/>
      <c r="H1991" s="327"/>
      <c r="I1991" s="265"/>
      <c r="J1991" s="360"/>
      <c r="K1991" s="265"/>
      <c r="L1991" s="265" t="s">
        <v>2934</v>
      </c>
      <c r="M1991" s="326">
        <v>200</v>
      </c>
      <c r="N1991" s="320" t="s">
        <v>2138</v>
      </c>
      <c r="O1991" s="74">
        <v>105</v>
      </c>
      <c r="P1991" s="74">
        <v>160</v>
      </c>
      <c r="Q1991" s="74">
        <v>477</v>
      </c>
      <c r="R1991" s="320" t="s">
        <v>2139</v>
      </c>
      <c r="S1991" s="327"/>
      <c r="T1991" s="265" t="s">
        <v>326</v>
      </c>
      <c r="U1991" s="320" t="s">
        <v>44</v>
      </c>
      <c r="V1991" s="320" t="s">
        <v>2939</v>
      </c>
      <c r="W1991" s="238"/>
      <c r="X1991" s="320" t="s">
        <v>1078</v>
      </c>
      <c r="Y1991" s="415">
        <v>43971</v>
      </c>
      <c r="Z1991" s="416">
        <f t="shared" si="567"/>
        <v>44336</v>
      </c>
      <c r="AA1991" s="379">
        <v>45280</v>
      </c>
      <c r="AB1991" s="327"/>
      <c r="AC1991" s="362">
        <v>230</v>
      </c>
      <c r="AD1991" s="329"/>
      <c r="AE1991" s="302"/>
      <c r="AF1991" s="246" t="s">
        <v>2940</v>
      </c>
      <c r="AH1991" s="325"/>
      <c r="AJ1991" s="255" t="str">
        <f t="shared" si="562"/>
        <v>HL18</v>
      </c>
    </row>
    <row r="1992" spans="1:36" s="319" customFormat="1" ht="11.25" customHeight="1" thickBot="1" x14ac:dyDescent="0.25">
      <c r="A1992" s="1129">
        <v>1</v>
      </c>
      <c r="B1992" s="1113">
        <v>309699</v>
      </c>
      <c r="C1992" s="320"/>
      <c r="D1992" s="916" t="s">
        <v>2933</v>
      </c>
      <c r="E1992" s="245">
        <v>1</v>
      </c>
      <c r="F1992" s="241" t="s">
        <v>2130</v>
      </c>
      <c r="G1992" s="246"/>
      <c r="H1992" s="246"/>
      <c r="I1992" s="241"/>
      <c r="J1992" s="360"/>
      <c r="K1992" s="241"/>
      <c r="L1992" s="241" t="s">
        <v>2225</v>
      </c>
      <c r="M1992" s="245">
        <v>200</v>
      </c>
      <c r="N1992" s="238" t="s">
        <v>2138</v>
      </c>
      <c r="O1992" s="65">
        <v>106</v>
      </c>
      <c r="P1992" s="65">
        <v>152</v>
      </c>
      <c r="Q1992" s="65">
        <v>485</v>
      </c>
      <c r="R1992" s="238" t="s">
        <v>2139</v>
      </c>
      <c r="S1992" s="246"/>
      <c r="T1992" s="241" t="s">
        <v>326</v>
      </c>
      <c r="U1992" s="238" t="s">
        <v>44</v>
      </c>
      <c r="V1992" s="238" t="s">
        <v>2941</v>
      </c>
      <c r="W1992" s="238"/>
      <c r="X1992" s="320" t="s">
        <v>1078</v>
      </c>
      <c r="Y1992" s="415">
        <v>43971</v>
      </c>
      <c r="Z1992" s="416">
        <f t="shared" si="567"/>
        <v>44336</v>
      </c>
      <c r="AA1992" s="379">
        <v>45280</v>
      </c>
      <c r="AB1992" s="246"/>
      <c r="AC1992" s="250">
        <v>230</v>
      </c>
      <c r="AD1992" s="251"/>
      <c r="AE1992" s="252"/>
      <c r="AF1992" s="246" t="s">
        <v>2942</v>
      </c>
      <c r="AG1992" s="255"/>
      <c r="AJ1992" s="255" t="str">
        <f t="shared" si="562"/>
        <v>HL19</v>
      </c>
    </row>
    <row r="1993" spans="1:36" ht="11.25" customHeight="1" thickBot="1" x14ac:dyDescent="0.25">
      <c r="A1993" s="1129">
        <v>1</v>
      </c>
      <c r="B1993" s="1113">
        <v>309699</v>
      </c>
      <c r="C1993" s="266" t="s">
        <v>50</v>
      </c>
      <c r="D1993" s="892" t="s">
        <v>2933</v>
      </c>
      <c r="E1993" s="256">
        <f>SUM(E1989:E1992)</f>
        <v>4</v>
      </c>
      <c r="F1993" s="240" t="s">
        <v>2130</v>
      </c>
      <c r="G1993" s="257"/>
      <c r="H1993" s="257"/>
      <c r="I1993" s="240"/>
      <c r="J1993" s="358"/>
      <c r="K1993" s="240"/>
      <c r="L1993" s="240" t="s">
        <v>2943</v>
      </c>
      <c r="M1993" s="258">
        <v>200</v>
      </c>
      <c r="N1993" s="239" t="s">
        <v>2138</v>
      </c>
      <c r="O1993" s="364" t="str">
        <f ca="1">IF(MIN(OFFSET(O1993,-$E1993,0,$E1993,1))=MAX(OFFSET(O1993,-$E1993,0,$E1993,1)),OFFSET(O1993,-$E1993,0,1,1),CONCATENATE(MIN(OFFSET(O1993,-$E1993,0,$E1993,1)),"/",MAX(OFFSET(O1993,-$E1993,0,$E1993,1))))</f>
        <v>105/106</v>
      </c>
      <c r="P1993" s="364" t="str">
        <f ca="1">IF(MIN(OFFSET(P1993,-$E1993,0,$E1993,1))=MAX(OFFSET(P1993,-$E1993,0,$E1993,1)),OFFSET(P1993,-$E1993,0,1,1),CONCATENATE(MIN(OFFSET(P1993,-$E1993,0,$E1993,1)),"/",MAX(OFFSET(P1993,-$E1993,0,$E1993,1))))</f>
        <v>152/160</v>
      </c>
      <c r="Q1993" s="364" t="str">
        <f ca="1">IF(MIN(OFFSET(Q1993,-$E1993,0,$E1993,1))=MAX(OFFSET(Q1993,-$E1993,0,$E1993,1)),OFFSET(Q1993,-$E1993,0,1,1),CONCATENATE(MIN(OFFSET(Q1993,-$E1993,0,$E1993,1)),"/",MAX(OFFSET(Q1993,-$E1993,0,$E1993,1))))</f>
        <v>474/485</v>
      </c>
      <c r="R1993" s="239"/>
      <c r="S1993" s="257"/>
      <c r="T1993" s="240" t="s">
        <v>326</v>
      </c>
      <c r="U1993" s="239" t="s">
        <v>44</v>
      </c>
      <c r="V1993" s="239" t="s">
        <v>2944</v>
      </c>
      <c r="W1993" s="239"/>
      <c r="X1993" s="237">
        <v>1203</v>
      </c>
      <c r="Y1993" s="415">
        <v>43971</v>
      </c>
      <c r="Z1993" s="416">
        <f t="shared" si="567"/>
        <v>44336</v>
      </c>
      <c r="AA1993" s="379">
        <v>45280</v>
      </c>
      <c r="AB1993" s="257"/>
      <c r="AC1993" s="260">
        <v>230</v>
      </c>
      <c r="AD1993" s="261"/>
      <c r="AE1993" s="262"/>
      <c r="AF1993" s="257"/>
      <c r="AG1993" s="257"/>
      <c r="AJ1993" s="255" t="str">
        <f t="shared" si="562"/>
        <v>HL16-19</v>
      </c>
    </row>
    <row r="1994" spans="1:36" ht="11.25" customHeight="1" thickBot="1" x14ac:dyDescent="0.25">
      <c r="A1994" s="1129"/>
      <c r="B1994" s="1112"/>
      <c r="C1994" s="320"/>
      <c r="D1994" s="905"/>
      <c r="E1994" s="324"/>
      <c r="F1994" s="241"/>
      <c r="G1994" s="246"/>
      <c r="H1994" s="246"/>
      <c r="I1994" s="241"/>
      <c r="J1994" s="360"/>
      <c r="K1994" s="241"/>
      <c r="L1994" s="241"/>
      <c r="M1994" s="245"/>
      <c r="N1994" s="238"/>
      <c r="O1994" s="381"/>
      <c r="P1994" s="381"/>
      <c r="Q1994" s="381"/>
      <c r="R1994" s="238"/>
      <c r="S1994" s="246"/>
      <c r="T1994" s="241"/>
      <c r="U1994" s="238"/>
      <c r="V1994" s="238"/>
      <c r="W1994" s="238"/>
      <c r="X1994" s="272"/>
      <c r="Y1994" s="415"/>
      <c r="Z1994" s="416" t="s">
        <v>38</v>
      </c>
      <c r="AA1994" s="379" t="s">
        <v>38</v>
      </c>
      <c r="AB1994" s="246"/>
      <c r="AC1994" s="250"/>
      <c r="AD1994" s="251"/>
      <c r="AE1994" s="252"/>
      <c r="AF1994" s="246"/>
      <c r="AG1994" s="246"/>
      <c r="AJ1994" s="255" t="str">
        <f t="shared" si="562"/>
        <v/>
      </c>
    </row>
    <row r="1995" spans="1:36" s="319" customFormat="1" ht="11.25" customHeight="1" thickBot="1" x14ac:dyDescent="0.25">
      <c r="A1995" s="1129">
        <v>1</v>
      </c>
      <c r="B1995" s="1113">
        <v>309703</v>
      </c>
      <c r="C1995" s="320"/>
      <c r="D1995" s="916" t="s">
        <v>940</v>
      </c>
      <c r="E1995" s="245">
        <v>1</v>
      </c>
      <c r="F1995" s="241" t="s">
        <v>2130</v>
      </c>
      <c r="G1995" s="246"/>
      <c r="H1995" s="246"/>
      <c r="I1995" s="241"/>
      <c r="J1995" s="360"/>
      <c r="K1995" s="241"/>
      <c r="L1995" s="241" t="s">
        <v>2270</v>
      </c>
      <c r="M1995" s="245">
        <v>200</v>
      </c>
      <c r="N1995" s="238" t="s">
        <v>2138</v>
      </c>
      <c r="O1995" s="65">
        <v>105</v>
      </c>
      <c r="P1995" s="65">
        <v>148</v>
      </c>
      <c r="Q1995" s="65">
        <v>493</v>
      </c>
      <c r="R1995" s="238" t="s">
        <v>2139</v>
      </c>
      <c r="S1995" s="246"/>
      <c r="T1995" s="241" t="s">
        <v>326</v>
      </c>
      <c r="U1995" s="238" t="s">
        <v>44</v>
      </c>
      <c r="V1995" s="238" t="s">
        <v>2945</v>
      </c>
      <c r="W1995" s="238"/>
      <c r="X1995" s="320"/>
      <c r="Y1995" s="415">
        <v>43971</v>
      </c>
      <c r="Z1995" s="416">
        <f t="shared" ref="Z1995:Z1999" si="568">Y1995+365</f>
        <v>44336</v>
      </c>
      <c r="AA1995" s="379">
        <v>45280</v>
      </c>
      <c r="AB1995" s="246"/>
      <c r="AC1995" s="250">
        <v>230</v>
      </c>
      <c r="AD1995" s="251"/>
      <c r="AE1995" s="252">
        <v>1640</v>
      </c>
      <c r="AF1995" s="246" t="s">
        <v>2946</v>
      </c>
      <c r="AG1995" s="246"/>
      <c r="AJ1995" s="255" t="str">
        <f t="shared" si="562"/>
        <v>HL560</v>
      </c>
    </row>
    <row r="1996" spans="1:36" s="319" customFormat="1" ht="11.25" customHeight="1" thickBot="1" x14ac:dyDescent="0.25">
      <c r="A1996" s="1129">
        <v>1</v>
      </c>
      <c r="B1996" s="1113">
        <v>309703</v>
      </c>
      <c r="C1996" s="320"/>
      <c r="D1996" s="916" t="s">
        <v>940</v>
      </c>
      <c r="E1996" s="245">
        <v>1</v>
      </c>
      <c r="F1996" s="241" t="s">
        <v>2130</v>
      </c>
      <c r="G1996" s="246"/>
      <c r="H1996" s="246"/>
      <c r="I1996" s="241"/>
      <c r="J1996" s="360"/>
      <c r="K1996" s="241"/>
      <c r="L1996" s="241" t="s">
        <v>2270</v>
      </c>
      <c r="M1996" s="245">
        <v>200</v>
      </c>
      <c r="N1996" s="238" t="s">
        <v>2138</v>
      </c>
      <c r="O1996" s="65">
        <v>105</v>
      </c>
      <c r="P1996" s="65">
        <v>149</v>
      </c>
      <c r="Q1996" s="65">
        <v>494</v>
      </c>
      <c r="R1996" s="238" t="s">
        <v>2139</v>
      </c>
      <c r="S1996" s="246"/>
      <c r="T1996" s="241" t="s">
        <v>326</v>
      </c>
      <c r="U1996" s="238" t="s">
        <v>44</v>
      </c>
      <c r="V1996" s="238" t="s">
        <v>2947</v>
      </c>
      <c r="W1996" s="238"/>
      <c r="X1996" s="320"/>
      <c r="Y1996" s="415">
        <v>43971</v>
      </c>
      <c r="Z1996" s="416">
        <f t="shared" si="568"/>
        <v>44336</v>
      </c>
      <c r="AA1996" s="379">
        <v>45280</v>
      </c>
      <c r="AB1996" s="246"/>
      <c r="AC1996" s="250">
        <v>230</v>
      </c>
      <c r="AD1996" s="251"/>
      <c r="AE1996" s="252">
        <v>1640</v>
      </c>
      <c r="AF1996" s="246" t="s">
        <v>2948</v>
      </c>
      <c r="AG1996" s="246"/>
      <c r="AJ1996" s="255" t="str">
        <f t="shared" si="562"/>
        <v>HL561</v>
      </c>
    </row>
    <row r="1997" spans="1:36" s="319" customFormat="1" ht="11.25" customHeight="1" thickBot="1" x14ac:dyDescent="0.25">
      <c r="A1997" s="1129">
        <v>1</v>
      </c>
      <c r="B1997" s="1113">
        <v>309703</v>
      </c>
      <c r="C1997" s="320"/>
      <c r="D1997" s="916" t="s">
        <v>940</v>
      </c>
      <c r="E1997" s="245">
        <v>1</v>
      </c>
      <c r="F1997" s="241" t="s">
        <v>2130</v>
      </c>
      <c r="G1997" s="246"/>
      <c r="H1997" s="246"/>
      <c r="I1997" s="241"/>
      <c r="J1997" s="360"/>
      <c r="K1997" s="241"/>
      <c r="L1997" s="241" t="s">
        <v>2270</v>
      </c>
      <c r="M1997" s="245">
        <v>200</v>
      </c>
      <c r="N1997" s="238" t="s">
        <v>2138</v>
      </c>
      <c r="O1997" s="65">
        <v>105</v>
      </c>
      <c r="P1997" s="65">
        <v>149</v>
      </c>
      <c r="Q1997" s="65">
        <v>492</v>
      </c>
      <c r="R1997" s="238" t="s">
        <v>2139</v>
      </c>
      <c r="S1997" s="246"/>
      <c r="T1997" s="241" t="s">
        <v>326</v>
      </c>
      <c r="U1997" s="238" t="s">
        <v>44</v>
      </c>
      <c r="V1997" s="238" t="s">
        <v>2949</v>
      </c>
      <c r="W1997" s="238"/>
      <c r="X1997" s="320"/>
      <c r="Y1997" s="415">
        <v>43971</v>
      </c>
      <c r="Z1997" s="416">
        <f t="shared" si="568"/>
        <v>44336</v>
      </c>
      <c r="AA1997" s="379">
        <v>45280</v>
      </c>
      <c r="AB1997" s="246"/>
      <c r="AC1997" s="250">
        <v>230</v>
      </c>
      <c r="AD1997" s="251"/>
      <c r="AE1997" s="252">
        <v>1640</v>
      </c>
      <c r="AF1997" s="246" t="s">
        <v>2950</v>
      </c>
      <c r="AG1997" s="246"/>
      <c r="AJ1997" s="255" t="str">
        <f t="shared" si="562"/>
        <v>HL562</v>
      </c>
    </row>
    <row r="1998" spans="1:36" s="319" customFormat="1" ht="11.25" customHeight="1" thickBot="1" x14ac:dyDescent="0.25">
      <c r="A1998" s="1129">
        <v>1</v>
      </c>
      <c r="B1998" s="1113">
        <v>309703</v>
      </c>
      <c r="C1998" s="320"/>
      <c r="D1998" s="916" t="s">
        <v>940</v>
      </c>
      <c r="E1998" s="245">
        <v>1</v>
      </c>
      <c r="F1998" s="241" t="s">
        <v>2130</v>
      </c>
      <c r="G1998" s="246"/>
      <c r="H1998" s="246"/>
      <c r="I1998" s="241"/>
      <c r="J1998" s="360"/>
      <c r="K1998" s="241"/>
      <c r="L1998" s="241" t="s">
        <v>2270</v>
      </c>
      <c r="M1998" s="245">
        <v>200</v>
      </c>
      <c r="N1998" s="238" t="s">
        <v>2138</v>
      </c>
      <c r="O1998" s="65">
        <v>105</v>
      </c>
      <c r="P1998" s="65">
        <v>149</v>
      </c>
      <c r="Q1998" s="65">
        <v>498</v>
      </c>
      <c r="R1998" s="238" t="s">
        <v>2139</v>
      </c>
      <c r="S1998" s="246"/>
      <c r="T1998" s="241" t="s">
        <v>326</v>
      </c>
      <c r="U1998" s="238" t="s">
        <v>44</v>
      </c>
      <c r="V1998" s="238" t="s">
        <v>2951</v>
      </c>
      <c r="W1998" s="238"/>
      <c r="X1998" s="320"/>
      <c r="Y1998" s="415">
        <v>43971</v>
      </c>
      <c r="Z1998" s="416">
        <f t="shared" si="568"/>
        <v>44336</v>
      </c>
      <c r="AA1998" s="379">
        <v>45280</v>
      </c>
      <c r="AB1998" s="246"/>
      <c r="AC1998" s="250">
        <v>230</v>
      </c>
      <c r="AD1998" s="251"/>
      <c r="AE1998" s="252">
        <v>1640</v>
      </c>
      <c r="AF1998" s="246" t="s">
        <v>2952</v>
      </c>
      <c r="AG1998" s="246"/>
      <c r="AJ1998" s="255" t="str">
        <f t="shared" si="562"/>
        <v>HL563</v>
      </c>
    </row>
    <row r="1999" spans="1:36" ht="11.25" customHeight="1" thickBot="1" x14ac:dyDescent="0.25">
      <c r="A1999" s="1129">
        <v>1</v>
      </c>
      <c r="B1999" s="1113">
        <v>309703</v>
      </c>
      <c r="C1999" s="266" t="s">
        <v>50</v>
      </c>
      <c r="D1999" s="892" t="s">
        <v>940</v>
      </c>
      <c r="E1999" s="256">
        <f>SUM(E1995:E1998)</f>
        <v>4</v>
      </c>
      <c r="F1999" s="240" t="s">
        <v>2130</v>
      </c>
      <c r="G1999" s="257"/>
      <c r="H1999" s="257"/>
      <c r="I1999" s="240"/>
      <c r="J1999" s="358"/>
      <c r="K1999" s="240"/>
      <c r="L1999" s="240" t="s">
        <v>2270</v>
      </c>
      <c r="M1999" s="258">
        <v>200</v>
      </c>
      <c r="N1999" s="239" t="s">
        <v>2138</v>
      </c>
      <c r="O1999" s="364">
        <f ca="1">IF(MIN(OFFSET(O1999,-$E1999,0,$E1999,1))=MAX(OFFSET(O1999,-$E1999,0,$E1999,1)),OFFSET(O1999,-$E1999,0,1,1),CONCATENATE(MIN(OFFSET(O1999,-$E1999,0,$E1999,1)),"/",MAX(OFFSET(O1999,-$E1999,0,$E1999,1))))</f>
        <v>105</v>
      </c>
      <c r="P1999" s="364" t="str">
        <f ca="1">IF(MIN(OFFSET(P1999,-$E1999,0,$E1999,1))=MAX(OFFSET(P1999,-$E1999,0,$E1999,1)),OFFSET(P1999,-$E1999,0,1,1),CONCATENATE(MIN(OFFSET(P1999,-$E1999,0,$E1999,1)),"/",MAX(OFFSET(P1999,-$E1999,0,$E1999,1))))</f>
        <v>148/149</v>
      </c>
      <c r="Q1999" s="364" t="str">
        <f ca="1">IF(MIN(OFFSET(Q1999,-$E1999,0,$E1999,1))=MAX(OFFSET(Q1999,-$E1999,0,$E1999,1)),OFFSET(Q1999,-$E1999,0,1,1),CONCATENATE(MIN(OFFSET(Q1999,-$E1999,0,$E1999,1)),"/",MAX(OFFSET(Q1999,-$E1999,0,$E1999,1))))</f>
        <v>492/498</v>
      </c>
      <c r="R1999" s="239"/>
      <c r="S1999" s="257"/>
      <c r="T1999" s="240" t="s">
        <v>326</v>
      </c>
      <c r="U1999" s="239" t="s">
        <v>44</v>
      </c>
      <c r="V1999" s="239" t="s">
        <v>2953</v>
      </c>
      <c r="W1999" s="239"/>
      <c r="X1999" s="237">
        <v>1041</v>
      </c>
      <c r="Y1999" s="415">
        <v>43971</v>
      </c>
      <c r="Z1999" s="416">
        <f t="shared" si="568"/>
        <v>44336</v>
      </c>
      <c r="AA1999" s="379">
        <v>45280</v>
      </c>
      <c r="AB1999" s="257"/>
      <c r="AC1999" s="260">
        <v>230</v>
      </c>
      <c r="AD1999" s="261"/>
      <c r="AE1999" s="262"/>
      <c r="AF1999" s="257"/>
      <c r="AG1999" s="257"/>
      <c r="AJ1999" s="255" t="str">
        <f t="shared" si="562"/>
        <v>HL560-563</v>
      </c>
    </row>
    <row r="2000" spans="1:36" ht="11.25" customHeight="1" thickBot="1" x14ac:dyDescent="0.25">
      <c r="A2000" s="1129"/>
      <c r="B2000" s="1005"/>
      <c r="C2000" s="238"/>
      <c r="D2000" s="916"/>
      <c r="E2000" s="245"/>
      <c r="F2000" s="241"/>
      <c r="G2000" s="246"/>
      <c r="H2000" s="246"/>
      <c r="I2000" s="241"/>
      <c r="J2000" s="331"/>
      <c r="K2000" s="241"/>
      <c r="L2000" s="241"/>
      <c r="M2000" s="245"/>
      <c r="N2000" s="238"/>
      <c r="O2000" s="65"/>
      <c r="P2000" s="65"/>
      <c r="Q2000" s="65"/>
      <c r="R2000" s="238"/>
      <c r="S2000" s="246"/>
      <c r="T2000" s="241"/>
      <c r="U2000" s="238"/>
      <c r="V2000" s="238"/>
      <c r="W2000" s="238"/>
      <c r="X2000" s="315"/>
      <c r="Y2000" s="415">
        <v>42319</v>
      </c>
      <c r="Z2000" s="416" t="s">
        <v>38</v>
      </c>
      <c r="AA2000" s="379" t="s">
        <v>38</v>
      </c>
      <c r="AB2000" s="246"/>
      <c r="AC2000" s="250"/>
      <c r="AD2000" s="251"/>
      <c r="AE2000" s="252"/>
      <c r="AF2000" s="246"/>
      <c r="AG2000" s="246"/>
      <c r="AJ2000" s="255" t="str">
        <f t="shared" si="562"/>
        <v/>
      </c>
    </row>
    <row r="2001" spans="1:36" ht="11.25" customHeight="1" thickBot="1" x14ac:dyDescent="0.25">
      <c r="A2001" s="1115">
        <v>1</v>
      </c>
      <c r="B2001" s="1056">
        <v>901104212</v>
      </c>
      <c r="C2001" s="320"/>
      <c r="D2001" s="916" t="s">
        <v>1702</v>
      </c>
      <c r="E2001" s="245">
        <v>1</v>
      </c>
      <c r="F2001" s="241" t="s">
        <v>2130</v>
      </c>
      <c r="G2001" s="246"/>
      <c r="H2001" s="246"/>
      <c r="I2001" s="241"/>
      <c r="J2001" s="360"/>
      <c r="K2001" s="241"/>
      <c r="L2001" s="241" t="s">
        <v>2270</v>
      </c>
      <c r="M2001" s="245">
        <v>200</v>
      </c>
      <c r="N2001" s="238" t="s">
        <v>2138</v>
      </c>
      <c r="O2001" s="65">
        <v>105</v>
      </c>
      <c r="P2001" s="65">
        <v>157</v>
      </c>
      <c r="Q2001" s="65">
        <v>487</v>
      </c>
      <c r="R2001" s="238" t="s">
        <v>2139</v>
      </c>
      <c r="S2001" s="246"/>
      <c r="T2001" s="241" t="s">
        <v>61</v>
      </c>
      <c r="U2001" s="238" t="s">
        <v>44</v>
      </c>
      <c r="V2001" s="238" t="s">
        <v>2954</v>
      </c>
      <c r="W2001" s="238"/>
      <c r="X2001" s="320"/>
      <c r="Y2001" s="415">
        <v>42879</v>
      </c>
      <c r="Z2001" s="416">
        <f>Y2001+366</f>
        <v>43245</v>
      </c>
      <c r="AA2001" s="379">
        <v>44340</v>
      </c>
      <c r="AB2001" s="246"/>
      <c r="AC2001" s="250">
        <v>230</v>
      </c>
      <c r="AD2001" s="251"/>
      <c r="AE2001" s="252"/>
      <c r="AF2001" s="246" t="s">
        <v>2955</v>
      </c>
      <c r="AG2001" s="246"/>
      <c r="AJ2001" s="255" t="str">
        <f t="shared" si="562"/>
        <v>HL545</v>
      </c>
    </row>
    <row r="2002" spans="1:36" ht="11.25" customHeight="1" thickBot="1" x14ac:dyDescent="0.25">
      <c r="A2002" s="1115">
        <v>1</v>
      </c>
      <c r="B2002" s="1056">
        <v>901104212</v>
      </c>
      <c r="C2002" s="320"/>
      <c r="D2002" s="916" t="s">
        <v>1702</v>
      </c>
      <c r="E2002" s="245">
        <v>1</v>
      </c>
      <c r="F2002" s="241" t="s">
        <v>2130</v>
      </c>
      <c r="G2002" s="246"/>
      <c r="H2002" s="246"/>
      <c r="I2002" s="241"/>
      <c r="J2002" s="360"/>
      <c r="K2002" s="241"/>
      <c r="L2002" s="241" t="s">
        <v>2270</v>
      </c>
      <c r="M2002" s="245">
        <v>200</v>
      </c>
      <c r="N2002" s="238" t="s">
        <v>2138</v>
      </c>
      <c r="O2002" s="65">
        <v>105</v>
      </c>
      <c r="P2002" s="65">
        <v>153</v>
      </c>
      <c r="Q2002" s="65">
        <v>494</v>
      </c>
      <c r="R2002" s="238" t="s">
        <v>2139</v>
      </c>
      <c r="S2002" s="246"/>
      <c r="T2002" s="241" t="s">
        <v>61</v>
      </c>
      <c r="U2002" s="238" t="s">
        <v>44</v>
      </c>
      <c r="V2002" s="238" t="s">
        <v>2956</v>
      </c>
      <c r="W2002" s="238"/>
      <c r="X2002" s="320"/>
      <c r="Y2002" s="415">
        <v>42879</v>
      </c>
      <c r="Z2002" s="416">
        <f>Y2002+366</f>
        <v>43245</v>
      </c>
      <c r="AA2002" s="379">
        <v>44340</v>
      </c>
      <c r="AB2002" s="246"/>
      <c r="AC2002" s="250">
        <v>230</v>
      </c>
      <c r="AD2002" s="251"/>
      <c r="AE2002" s="252"/>
      <c r="AF2002" s="246" t="s">
        <v>2957</v>
      </c>
      <c r="AG2002" s="246"/>
      <c r="AJ2002" s="255" t="str">
        <f t="shared" si="562"/>
        <v>HL546</v>
      </c>
    </row>
    <row r="2003" spans="1:36" s="319" customFormat="1" ht="11.25" customHeight="1" thickBot="1" x14ac:dyDescent="0.25">
      <c r="A2003" s="1115">
        <v>1</v>
      </c>
      <c r="B2003" s="1044">
        <v>901100427</v>
      </c>
      <c r="C2003" s="320"/>
      <c r="D2003" s="916" t="s">
        <v>1702</v>
      </c>
      <c r="E2003" s="245">
        <v>1</v>
      </c>
      <c r="F2003" s="241" t="s">
        <v>2130</v>
      </c>
      <c r="G2003" s="246"/>
      <c r="H2003" s="246"/>
      <c r="I2003" s="241"/>
      <c r="J2003" s="360"/>
      <c r="K2003" s="241"/>
      <c r="L2003" s="241" t="s">
        <v>2320</v>
      </c>
      <c r="M2003" s="245">
        <v>200</v>
      </c>
      <c r="N2003" s="238" t="s">
        <v>2138</v>
      </c>
      <c r="O2003" s="65">
        <v>104</v>
      </c>
      <c r="P2003" s="65">
        <v>150</v>
      </c>
      <c r="Q2003" s="65">
        <v>500</v>
      </c>
      <c r="R2003" s="238" t="s">
        <v>2139</v>
      </c>
      <c r="S2003" s="246"/>
      <c r="T2003" s="241" t="s">
        <v>61</v>
      </c>
      <c r="U2003" s="238" t="s">
        <v>44</v>
      </c>
      <c r="V2003" s="238" t="s">
        <v>1998</v>
      </c>
      <c r="W2003" s="238"/>
      <c r="X2003" s="320"/>
      <c r="Y2003" s="415">
        <v>42879</v>
      </c>
      <c r="Z2003" s="416">
        <f>Y2003+366</f>
        <v>43245</v>
      </c>
      <c r="AA2003" s="379">
        <v>44340</v>
      </c>
      <c r="AB2003" s="246"/>
      <c r="AC2003" s="250">
        <v>227</v>
      </c>
      <c r="AD2003" s="251"/>
      <c r="AE2003" s="252">
        <v>3130</v>
      </c>
      <c r="AF2003" s="246" t="s">
        <v>2958</v>
      </c>
      <c r="AG2003" s="246"/>
      <c r="AJ2003" s="255" t="str">
        <f t="shared" si="562"/>
        <v>HL547</v>
      </c>
    </row>
    <row r="2004" spans="1:36" s="319" customFormat="1" ht="11.25" customHeight="1" thickBot="1" x14ac:dyDescent="0.25">
      <c r="A2004" s="1115">
        <v>1</v>
      </c>
      <c r="B2004" s="1056">
        <v>901104212</v>
      </c>
      <c r="C2004" s="320"/>
      <c r="D2004" s="916" t="s">
        <v>1702</v>
      </c>
      <c r="E2004" s="245">
        <v>1</v>
      </c>
      <c r="F2004" s="241" t="s">
        <v>2130</v>
      </c>
      <c r="G2004" s="246"/>
      <c r="H2004" s="246"/>
      <c r="I2004" s="241"/>
      <c r="J2004" s="360"/>
      <c r="K2004" s="241"/>
      <c r="L2004" s="241" t="s">
        <v>2959</v>
      </c>
      <c r="M2004" s="245">
        <v>200</v>
      </c>
      <c r="N2004" s="238" t="s">
        <v>2138</v>
      </c>
      <c r="O2004" s="65">
        <v>105</v>
      </c>
      <c r="P2004" s="65">
        <v>158</v>
      </c>
      <c r="Q2004" s="65">
        <v>481</v>
      </c>
      <c r="R2004" s="238" t="s">
        <v>2139</v>
      </c>
      <c r="S2004" s="246"/>
      <c r="T2004" s="241" t="s">
        <v>61</v>
      </c>
      <c r="U2004" s="238" t="s">
        <v>44</v>
      </c>
      <c r="V2004" s="238" t="s">
        <v>2960</v>
      </c>
      <c r="W2004" s="238"/>
      <c r="X2004" s="320"/>
      <c r="Y2004" s="415">
        <v>42879</v>
      </c>
      <c r="Z2004" s="416">
        <f>Y2004+366</f>
        <v>43245</v>
      </c>
      <c r="AA2004" s="379">
        <v>44340</v>
      </c>
      <c r="AB2004" s="246"/>
      <c r="AC2004" s="250">
        <v>227</v>
      </c>
      <c r="AD2004" s="251"/>
      <c r="AE2004" s="252">
        <v>3130</v>
      </c>
      <c r="AF2004" s="246" t="s">
        <v>2961</v>
      </c>
      <c r="AG2004" s="246"/>
      <c r="AJ2004" s="255" t="str">
        <f t="shared" si="562"/>
        <v>HL548</v>
      </c>
    </row>
    <row r="2005" spans="1:36" ht="11.25" customHeight="1" thickBot="1" x14ac:dyDescent="0.25">
      <c r="A2005" s="1115">
        <v>1</v>
      </c>
      <c r="B2005" s="1014"/>
      <c r="C2005" s="266" t="s">
        <v>50</v>
      </c>
      <c r="D2005" s="892" t="s">
        <v>1702</v>
      </c>
      <c r="E2005" s="256">
        <f>SUM(E2001:E2004)</f>
        <v>4</v>
      </c>
      <c r="F2005" s="240" t="s">
        <v>2130</v>
      </c>
      <c r="G2005" s="257"/>
      <c r="H2005" s="257"/>
      <c r="I2005" s="240"/>
      <c r="J2005" s="358"/>
      <c r="K2005" s="240"/>
      <c r="L2005" s="240" t="s">
        <v>2962</v>
      </c>
      <c r="M2005" s="258">
        <v>200</v>
      </c>
      <c r="N2005" s="239" t="s">
        <v>2138</v>
      </c>
      <c r="O2005" s="364" t="str">
        <f ca="1">IF(MIN(OFFSET(O2005,-$E2005,0,$E2005,1))=MAX(OFFSET(O2005,-$E2005,0,$E2005,1)),OFFSET(O2005,-$E2005,0,1,1),CONCATENATE(MIN(OFFSET(O2005,-$E2005,0,$E2005,1)),"/",MAX(OFFSET(O2005,-$E2005,0,$E2005,1))))</f>
        <v>104/105</v>
      </c>
      <c r="P2005" s="364" t="str">
        <f ca="1">IF(MIN(OFFSET(P2005,-$E2005,0,$E2005,1))=MAX(OFFSET(P2005,-$E2005,0,$E2005,1)),OFFSET(P2005,-$E2005,0,1,1),CONCATENATE(MIN(OFFSET(P2005,-$E2005,0,$E2005,1)),"/",MAX(OFFSET(P2005,-$E2005,0,$E2005,1))))</f>
        <v>150/158</v>
      </c>
      <c r="Q2005" s="364" t="str">
        <f ca="1">IF(MIN(OFFSET(Q2005,-$E2005,0,$E2005,1))=MAX(OFFSET(Q2005,-$E2005,0,$E2005,1)),OFFSET(Q2005,-$E2005,0,1,1),CONCATENATE(MIN(OFFSET(Q2005,-$E2005,0,$E2005,1)),"/",MAX(OFFSET(Q2005,-$E2005,0,$E2005,1))))</f>
        <v>481/500</v>
      </c>
      <c r="R2005" s="239"/>
      <c r="S2005" s="257"/>
      <c r="T2005" s="240" t="s">
        <v>61</v>
      </c>
      <c r="U2005" s="239" t="s">
        <v>44</v>
      </c>
      <c r="V2005" s="239" t="s">
        <v>2963</v>
      </c>
      <c r="W2005" s="239" t="s">
        <v>2964</v>
      </c>
      <c r="X2005" s="237">
        <v>1032</v>
      </c>
      <c r="Y2005" s="415">
        <v>42879</v>
      </c>
      <c r="Z2005" s="416">
        <f>Y2005+366</f>
        <v>43245</v>
      </c>
      <c r="AA2005" s="379">
        <v>44340</v>
      </c>
      <c r="AB2005" s="257"/>
      <c r="AC2005" s="260">
        <v>227</v>
      </c>
      <c r="AD2005" s="261"/>
      <c r="AE2005" s="262"/>
      <c r="AF2005" s="257"/>
      <c r="AG2005" s="257"/>
      <c r="AJ2005" s="255" t="str">
        <f t="shared" si="562"/>
        <v>HL545-548</v>
      </c>
    </row>
    <row r="2006" spans="1:36" ht="11.25" customHeight="1" thickBot="1" x14ac:dyDescent="0.25">
      <c r="A2006" s="1129">
        <v>1</v>
      </c>
      <c r="B2006" s="1055"/>
      <c r="C2006" s="238"/>
      <c r="D2006" s="916"/>
      <c r="E2006" s="245"/>
      <c r="F2006" s="241"/>
      <c r="G2006" s="246"/>
      <c r="H2006" s="246"/>
      <c r="I2006" s="241"/>
      <c r="J2006" s="331"/>
      <c r="K2006" s="241"/>
      <c r="L2006" s="241"/>
      <c r="M2006" s="245"/>
      <c r="N2006" s="238"/>
      <c r="O2006" s="65"/>
      <c r="P2006" s="65"/>
      <c r="Q2006" s="65"/>
      <c r="R2006" s="238"/>
      <c r="S2006" s="246"/>
      <c r="T2006" s="241"/>
      <c r="U2006" s="238"/>
      <c r="V2006" s="238"/>
      <c r="W2006" s="238"/>
      <c r="X2006" s="315"/>
      <c r="Y2006" s="415"/>
      <c r="Z2006" s="416" t="s">
        <v>38</v>
      </c>
      <c r="AA2006" s="379" t="s">
        <v>38</v>
      </c>
      <c r="AB2006" s="246"/>
      <c r="AC2006" s="250"/>
      <c r="AD2006" s="251"/>
      <c r="AE2006" s="252"/>
      <c r="AF2006" s="246"/>
      <c r="AG2006" s="246"/>
      <c r="AJ2006" s="255" t="str">
        <f t="shared" si="562"/>
        <v/>
      </c>
    </row>
    <row r="2007" spans="1:36" ht="11.25" customHeight="1" thickBot="1" x14ac:dyDescent="0.25">
      <c r="A2007" s="1129">
        <v>1</v>
      </c>
      <c r="B2007" s="1113">
        <v>308258</v>
      </c>
      <c r="C2007" s="238"/>
      <c r="D2007" s="916" t="s">
        <v>1583</v>
      </c>
      <c r="E2007" s="245">
        <v>1</v>
      </c>
      <c r="F2007" s="241" t="s">
        <v>2130</v>
      </c>
      <c r="G2007" s="246"/>
      <c r="H2007" s="246"/>
      <c r="I2007" s="241"/>
      <c r="J2007" s="331"/>
      <c r="K2007" s="241"/>
      <c r="L2007" s="241" t="s">
        <v>2320</v>
      </c>
      <c r="M2007" s="245">
        <v>200</v>
      </c>
      <c r="N2007" s="238" t="s">
        <v>2138</v>
      </c>
      <c r="O2007" s="65">
        <v>104.5</v>
      </c>
      <c r="P2007" s="65">
        <v>150</v>
      </c>
      <c r="Q2007" s="65">
        <v>480</v>
      </c>
      <c r="R2007" s="238" t="s">
        <v>2139</v>
      </c>
      <c r="S2007" s="246"/>
      <c r="T2007" s="241" t="s">
        <v>811</v>
      </c>
      <c r="U2007" s="238" t="s">
        <v>44</v>
      </c>
      <c r="V2007" s="238" t="s">
        <v>2965</v>
      </c>
      <c r="W2007" s="238" t="s">
        <v>2966</v>
      </c>
      <c r="X2007" s="315"/>
      <c r="Y2007" s="415">
        <v>42438</v>
      </c>
      <c r="Z2007" s="416">
        <f>Y2007+366</f>
        <v>42804</v>
      </c>
      <c r="AA2007" s="379">
        <v>43535</v>
      </c>
      <c r="AB2007" s="246"/>
      <c r="AC2007" s="250">
        <v>227</v>
      </c>
      <c r="AD2007" s="251"/>
      <c r="AE2007" s="252">
        <v>3130</v>
      </c>
      <c r="AF2007" s="246" t="s">
        <v>2967</v>
      </c>
      <c r="AG2007" s="246"/>
      <c r="AJ2007" s="255" t="str">
        <f t="shared" si="562"/>
        <v>HL446</v>
      </c>
    </row>
    <row r="2008" spans="1:36" ht="11.25" customHeight="1" thickBot="1" x14ac:dyDescent="0.25">
      <c r="A2008" s="1129">
        <v>1</v>
      </c>
      <c r="B2008" s="1113">
        <v>308258</v>
      </c>
      <c r="C2008" s="238"/>
      <c r="D2008" s="916" t="s">
        <v>1583</v>
      </c>
      <c r="E2008" s="245">
        <v>1</v>
      </c>
      <c r="F2008" s="241" t="s">
        <v>2130</v>
      </c>
      <c r="G2008" s="246"/>
      <c r="H2008" s="246"/>
      <c r="I2008" s="241"/>
      <c r="J2008" s="331"/>
      <c r="K2008" s="241"/>
      <c r="L2008" s="241" t="s">
        <v>2320</v>
      </c>
      <c r="M2008" s="245">
        <v>200</v>
      </c>
      <c r="N2008" s="238" t="s">
        <v>2138</v>
      </c>
      <c r="O2008" s="65">
        <v>104</v>
      </c>
      <c r="P2008" s="65">
        <v>150</v>
      </c>
      <c r="Q2008" s="65">
        <v>503</v>
      </c>
      <c r="R2008" s="238" t="s">
        <v>2139</v>
      </c>
      <c r="S2008" s="246"/>
      <c r="T2008" s="241" t="s">
        <v>811</v>
      </c>
      <c r="U2008" s="238" t="s">
        <v>44</v>
      </c>
      <c r="V2008" s="238" t="s">
        <v>2968</v>
      </c>
      <c r="W2008" s="238"/>
      <c r="X2008" s="315"/>
      <c r="Y2008" s="415">
        <v>42438</v>
      </c>
      <c r="Z2008" s="416">
        <f>Y2008+366</f>
        <v>42804</v>
      </c>
      <c r="AA2008" s="379">
        <v>43535</v>
      </c>
      <c r="AB2008" s="246"/>
      <c r="AC2008" s="250">
        <v>227</v>
      </c>
      <c r="AD2008" s="251"/>
      <c r="AE2008" s="252">
        <v>3130</v>
      </c>
      <c r="AF2008" s="246" t="s">
        <v>2969</v>
      </c>
      <c r="AG2008" s="246"/>
      <c r="AJ2008" s="255" t="str">
        <f t="shared" si="562"/>
        <v>HL447</v>
      </c>
    </row>
    <row r="2009" spans="1:36" ht="11.25" customHeight="1" thickBot="1" x14ac:dyDescent="0.25">
      <c r="A2009" s="1129">
        <v>1</v>
      </c>
      <c r="B2009" s="1113">
        <v>308258</v>
      </c>
      <c r="C2009" s="238"/>
      <c r="D2009" s="916" t="s">
        <v>1583</v>
      </c>
      <c r="E2009" s="245">
        <v>1</v>
      </c>
      <c r="F2009" s="241" t="s">
        <v>2130</v>
      </c>
      <c r="G2009" s="246"/>
      <c r="H2009" s="246"/>
      <c r="I2009" s="241"/>
      <c r="J2009" s="331"/>
      <c r="K2009" s="241"/>
      <c r="L2009" s="241" t="s">
        <v>2320</v>
      </c>
      <c r="M2009" s="245">
        <v>200</v>
      </c>
      <c r="N2009" s="238" t="s">
        <v>2138</v>
      </c>
      <c r="O2009" s="65">
        <v>104.5</v>
      </c>
      <c r="P2009" s="65">
        <v>147</v>
      </c>
      <c r="Q2009" s="65">
        <v>492</v>
      </c>
      <c r="R2009" s="238" t="s">
        <v>2139</v>
      </c>
      <c r="S2009" s="246"/>
      <c r="T2009" s="241" t="s">
        <v>811</v>
      </c>
      <c r="U2009" s="238" t="s">
        <v>44</v>
      </c>
      <c r="V2009" s="238" t="s">
        <v>2970</v>
      </c>
      <c r="W2009" s="238"/>
      <c r="X2009" s="315"/>
      <c r="Y2009" s="415">
        <v>42438</v>
      </c>
      <c r="Z2009" s="416">
        <f>Y2009+366</f>
        <v>42804</v>
      </c>
      <c r="AA2009" s="379">
        <v>43535</v>
      </c>
      <c r="AB2009" s="246"/>
      <c r="AC2009" s="250">
        <v>227</v>
      </c>
      <c r="AD2009" s="251"/>
      <c r="AE2009" s="252">
        <v>3130</v>
      </c>
      <c r="AF2009" s="246" t="s">
        <v>2971</v>
      </c>
      <c r="AG2009" s="246"/>
      <c r="AJ2009" s="255" t="str">
        <f t="shared" si="562"/>
        <v>HL448</v>
      </c>
    </row>
    <row r="2010" spans="1:36" ht="11.25" customHeight="1" thickBot="1" x14ac:dyDescent="0.25">
      <c r="A2010" s="1129">
        <v>1</v>
      </c>
      <c r="B2010" s="1113">
        <v>308258</v>
      </c>
      <c r="C2010" s="238"/>
      <c r="D2010" s="916" t="s">
        <v>1583</v>
      </c>
      <c r="E2010" s="245">
        <v>1</v>
      </c>
      <c r="F2010" s="241" t="s">
        <v>2130</v>
      </c>
      <c r="G2010" s="246"/>
      <c r="H2010" s="246"/>
      <c r="I2010" s="241"/>
      <c r="J2010" s="331"/>
      <c r="K2010" s="241"/>
      <c r="L2010" s="241" t="s">
        <v>2320</v>
      </c>
      <c r="M2010" s="245">
        <v>200</v>
      </c>
      <c r="N2010" s="238" t="s">
        <v>2138</v>
      </c>
      <c r="O2010" s="65">
        <v>104</v>
      </c>
      <c r="P2010" s="65">
        <v>156</v>
      </c>
      <c r="Q2010" s="65">
        <v>481</v>
      </c>
      <c r="R2010" s="238" t="s">
        <v>2139</v>
      </c>
      <c r="S2010" s="246"/>
      <c r="T2010" s="241" t="s">
        <v>811</v>
      </c>
      <c r="U2010" s="238" t="s">
        <v>44</v>
      </c>
      <c r="V2010" s="238" t="s">
        <v>2972</v>
      </c>
      <c r="W2010" s="238"/>
      <c r="X2010" s="315"/>
      <c r="Y2010" s="415">
        <v>42438</v>
      </c>
      <c r="Z2010" s="416">
        <f>Y2010+366</f>
        <v>42804</v>
      </c>
      <c r="AA2010" s="379">
        <v>43535</v>
      </c>
      <c r="AB2010" s="246"/>
      <c r="AC2010" s="250">
        <v>227</v>
      </c>
      <c r="AD2010" s="251"/>
      <c r="AE2010" s="252">
        <v>3130</v>
      </c>
      <c r="AF2010" s="246" t="s">
        <v>2973</v>
      </c>
      <c r="AG2010" s="246"/>
      <c r="AJ2010" s="255" t="str">
        <f t="shared" si="562"/>
        <v>HL449</v>
      </c>
    </row>
    <row r="2011" spans="1:36" ht="11.25" customHeight="1" thickBot="1" x14ac:dyDescent="0.25">
      <c r="A2011" s="1129">
        <v>1</v>
      </c>
      <c r="B2011" s="1113">
        <v>308258</v>
      </c>
      <c r="C2011" s="266" t="s">
        <v>50</v>
      </c>
      <c r="D2011" s="892" t="s">
        <v>1583</v>
      </c>
      <c r="E2011" s="256">
        <f>SUM(E2007:E2010)</f>
        <v>4</v>
      </c>
      <c r="F2011" s="240" t="s">
        <v>2130</v>
      </c>
      <c r="G2011" s="257"/>
      <c r="H2011" s="257"/>
      <c r="I2011" s="240"/>
      <c r="J2011" s="358"/>
      <c r="K2011" s="240"/>
      <c r="L2011" s="240" t="s">
        <v>2320</v>
      </c>
      <c r="M2011" s="258">
        <v>200</v>
      </c>
      <c r="N2011" s="239" t="s">
        <v>2138</v>
      </c>
      <c r="O2011" s="364" t="str">
        <f ca="1">IF(MIN(OFFSET(O2011,-$E2011,0,$E2011,1))=MAX(OFFSET(O2011,-$E2011,0,$E2011,1)),OFFSET(O2011,-$E2011,0,1,1),CONCATENATE(MIN(OFFSET(O2011,-$E2011,0,$E2011,1)),"/",MAX(OFFSET(O2011,-$E2011,0,$E2011,1))))</f>
        <v>104/104.5</v>
      </c>
      <c r="P2011" s="364" t="str">
        <f ca="1">IF(MIN(OFFSET(P2011,-$E2011,0,$E2011,1))=MAX(OFFSET(P2011,-$E2011,0,$E2011,1)),OFFSET(P2011,-$E2011,0,1,1),CONCATENATE(MIN(OFFSET(P2011,-$E2011,0,$E2011,1)),"/",MAX(OFFSET(P2011,-$E2011,0,$E2011,1))))</f>
        <v>147/156</v>
      </c>
      <c r="Q2011" s="364" t="str">
        <f ca="1">IF(MIN(OFFSET(Q2011,-$E2011,0,$E2011,1))=MAX(OFFSET(Q2011,-$E2011,0,$E2011,1)),OFFSET(Q2011,-$E2011,0,1,1),CONCATENATE(MIN(OFFSET(Q2011,-$E2011,0,$E2011,1)),"/",MAX(OFFSET(Q2011,-$E2011,0,$E2011,1))))</f>
        <v>480/503</v>
      </c>
      <c r="R2011" s="239"/>
      <c r="S2011" s="257"/>
      <c r="T2011" s="240" t="s">
        <v>811</v>
      </c>
      <c r="U2011" s="239" t="s">
        <v>44</v>
      </c>
      <c r="V2011" s="239" t="s">
        <v>2974</v>
      </c>
      <c r="W2011" s="239" t="s">
        <v>2975</v>
      </c>
      <c r="X2011" s="237">
        <v>1017</v>
      </c>
      <c r="Y2011" s="415">
        <v>42438</v>
      </c>
      <c r="Z2011" s="416">
        <f>Y2011+366</f>
        <v>42804</v>
      </c>
      <c r="AA2011" s="379">
        <v>43535</v>
      </c>
      <c r="AB2011" s="257"/>
      <c r="AC2011" s="260">
        <v>227</v>
      </c>
      <c r="AD2011" s="261"/>
      <c r="AE2011" s="262"/>
      <c r="AF2011" s="257"/>
      <c r="AG2011" s="257"/>
      <c r="AJ2011" s="255" t="str">
        <f t="shared" si="562"/>
        <v>HL446-449</v>
      </c>
    </row>
    <row r="2012" spans="1:36" ht="11.25" customHeight="1" thickBot="1" x14ac:dyDescent="0.25">
      <c r="A2012" s="1129">
        <v>1</v>
      </c>
      <c r="B2012" s="1112"/>
      <c r="C2012" s="320"/>
      <c r="D2012" s="905"/>
      <c r="E2012" s="324"/>
      <c r="F2012" s="241"/>
      <c r="G2012" s="246"/>
      <c r="H2012" s="246"/>
      <c r="I2012" s="241"/>
      <c r="J2012" s="360"/>
      <c r="K2012" s="241"/>
      <c r="L2012" s="241"/>
      <c r="M2012" s="245"/>
      <c r="N2012" s="238"/>
      <c r="O2012" s="65"/>
      <c r="P2012" s="65"/>
      <c r="Q2012" s="65"/>
      <c r="R2012" s="238"/>
      <c r="S2012" s="246"/>
      <c r="T2012" s="241"/>
      <c r="U2012" s="238"/>
      <c r="V2012" s="238"/>
      <c r="W2012" s="238"/>
      <c r="X2012" s="272"/>
      <c r="Y2012" s="415"/>
      <c r="Z2012" s="416" t="s">
        <v>38</v>
      </c>
      <c r="AA2012" s="379" t="s">
        <v>38</v>
      </c>
      <c r="AB2012" s="246"/>
      <c r="AC2012" s="250"/>
      <c r="AD2012" s="251"/>
      <c r="AE2012" s="252"/>
      <c r="AF2012" s="246"/>
      <c r="AG2012" s="246"/>
      <c r="AJ2012" s="255" t="str">
        <f t="shared" si="562"/>
        <v/>
      </c>
    </row>
    <row r="2013" spans="1:36" s="178" customFormat="1" ht="11.25" customHeight="1" thickBot="1" x14ac:dyDescent="0.25">
      <c r="A2013" s="1129">
        <v>1</v>
      </c>
      <c r="B2013" s="1113">
        <v>309719</v>
      </c>
      <c r="C2013" s="174"/>
      <c r="D2013" s="919" t="s">
        <v>2976</v>
      </c>
      <c r="E2013" s="171">
        <v>1</v>
      </c>
      <c r="F2013" s="172" t="s">
        <v>2130</v>
      </c>
      <c r="G2013" s="173"/>
      <c r="H2013" s="173"/>
      <c r="I2013" s="172"/>
      <c r="J2013" s="195"/>
      <c r="K2013" s="172"/>
      <c r="L2013" s="172" t="s">
        <v>2486</v>
      </c>
      <c r="M2013" s="171">
        <v>200</v>
      </c>
      <c r="N2013" s="174" t="s">
        <v>2085</v>
      </c>
      <c r="O2013" s="222">
        <v>130</v>
      </c>
      <c r="P2013" s="222">
        <v>179</v>
      </c>
      <c r="Q2013" s="222">
        <v>515</v>
      </c>
      <c r="R2013" s="174" t="s">
        <v>2139</v>
      </c>
      <c r="S2013" s="173"/>
      <c r="T2013" s="172" t="s">
        <v>326</v>
      </c>
      <c r="U2013" s="174" t="s">
        <v>44</v>
      </c>
      <c r="V2013" s="174" t="s">
        <v>2977</v>
      </c>
      <c r="W2013" s="174"/>
      <c r="X2013" s="180"/>
      <c r="Y2013" s="415">
        <v>43971</v>
      </c>
      <c r="Z2013" s="416">
        <f t="shared" ref="Z2013:Z2017" si="569">Y2013+365</f>
        <v>44336</v>
      </c>
      <c r="AA2013" s="379">
        <v>45280</v>
      </c>
      <c r="AB2013" s="173"/>
      <c r="AC2013" s="196">
        <v>235</v>
      </c>
      <c r="AD2013" s="176"/>
      <c r="AE2013" s="177">
        <v>1583</v>
      </c>
      <c r="AF2013" s="322" t="s">
        <v>2978</v>
      </c>
      <c r="AG2013" s="173"/>
      <c r="AJ2013" s="255" t="str">
        <f t="shared" si="562"/>
        <v>HL1367</v>
      </c>
    </row>
    <row r="2014" spans="1:36" s="178" customFormat="1" ht="11.25" customHeight="1" thickBot="1" x14ac:dyDescent="0.25">
      <c r="A2014" s="1129">
        <v>1</v>
      </c>
      <c r="B2014" s="1113">
        <v>309719</v>
      </c>
      <c r="C2014" s="174"/>
      <c r="D2014" s="919" t="s">
        <v>2976</v>
      </c>
      <c r="E2014" s="171">
        <v>1</v>
      </c>
      <c r="F2014" s="172" t="s">
        <v>2130</v>
      </c>
      <c r="G2014" s="173"/>
      <c r="H2014" s="173"/>
      <c r="I2014" s="172"/>
      <c r="J2014" s="195"/>
      <c r="K2014" s="172"/>
      <c r="L2014" s="172" t="s">
        <v>2486</v>
      </c>
      <c r="M2014" s="171">
        <v>200</v>
      </c>
      <c r="N2014" s="174" t="s">
        <v>2085</v>
      </c>
      <c r="O2014" s="222">
        <v>130</v>
      </c>
      <c r="P2014" s="222">
        <v>188</v>
      </c>
      <c r="Q2014" s="222">
        <v>515</v>
      </c>
      <c r="R2014" s="174" t="s">
        <v>2139</v>
      </c>
      <c r="S2014" s="173"/>
      <c r="T2014" s="172" t="s">
        <v>326</v>
      </c>
      <c r="U2014" s="174" t="s">
        <v>44</v>
      </c>
      <c r="V2014" s="174" t="s">
        <v>2979</v>
      </c>
      <c r="W2014" s="174"/>
      <c r="X2014" s="180"/>
      <c r="Y2014" s="415">
        <v>43971</v>
      </c>
      <c r="Z2014" s="416">
        <f t="shared" si="569"/>
        <v>44336</v>
      </c>
      <c r="AA2014" s="379">
        <v>45280</v>
      </c>
      <c r="AB2014" s="173"/>
      <c r="AC2014" s="196">
        <v>235</v>
      </c>
      <c r="AD2014" s="176"/>
      <c r="AE2014" s="177">
        <v>1583</v>
      </c>
      <c r="AF2014" s="322" t="s">
        <v>2980</v>
      </c>
      <c r="AG2014" s="173"/>
      <c r="AJ2014" s="255" t="str">
        <f t="shared" si="562"/>
        <v>HL1368</v>
      </c>
    </row>
    <row r="2015" spans="1:36" s="178" customFormat="1" ht="11.25" customHeight="1" thickBot="1" x14ac:dyDescent="0.25">
      <c r="A2015" s="1129">
        <v>1</v>
      </c>
      <c r="B2015" s="1113">
        <v>309719</v>
      </c>
      <c r="C2015" s="174"/>
      <c r="D2015" s="919" t="s">
        <v>2976</v>
      </c>
      <c r="E2015" s="171">
        <v>1</v>
      </c>
      <c r="F2015" s="172" t="s">
        <v>2130</v>
      </c>
      <c r="G2015" s="173"/>
      <c r="H2015" s="173"/>
      <c r="I2015" s="172"/>
      <c r="J2015" s="195"/>
      <c r="K2015" s="172"/>
      <c r="L2015" s="172" t="s">
        <v>2486</v>
      </c>
      <c r="M2015" s="171">
        <v>200</v>
      </c>
      <c r="N2015" s="174" t="s">
        <v>2085</v>
      </c>
      <c r="O2015" s="222">
        <v>130</v>
      </c>
      <c r="P2015" s="222">
        <v>178</v>
      </c>
      <c r="Q2015" s="222">
        <v>515</v>
      </c>
      <c r="R2015" s="174" t="s">
        <v>2139</v>
      </c>
      <c r="S2015" s="173"/>
      <c r="T2015" s="172" t="s">
        <v>326</v>
      </c>
      <c r="U2015" s="174" t="s">
        <v>44</v>
      </c>
      <c r="V2015" s="174" t="s">
        <v>2981</v>
      </c>
      <c r="W2015" s="174"/>
      <c r="X2015" s="174"/>
      <c r="Y2015" s="415">
        <v>43971</v>
      </c>
      <c r="Z2015" s="416">
        <f t="shared" si="569"/>
        <v>44336</v>
      </c>
      <c r="AA2015" s="379">
        <v>45280</v>
      </c>
      <c r="AB2015" s="173"/>
      <c r="AC2015" s="196">
        <v>235</v>
      </c>
      <c r="AD2015" s="176"/>
      <c r="AE2015" s="177">
        <v>1583</v>
      </c>
      <c r="AF2015" s="322" t="s">
        <v>2982</v>
      </c>
      <c r="AG2015" s="173"/>
      <c r="AJ2015" s="255" t="str">
        <f t="shared" si="562"/>
        <v>HL1369</v>
      </c>
    </row>
    <row r="2016" spans="1:36" s="178" customFormat="1" ht="11.25" customHeight="1" thickBot="1" x14ac:dyDescent="0.25">
      <c r="A2016" s="1129">
        <v>1</v>
      </c>
      <c r="B2016" s="1113">
        <v>309719</v>
      </c>
      <c r="C2016" s="174"/>
      <c r="D2016" s="919" t="s">
        <v>2976</v>
      </c>
      <c r="E2016" s="171">
        <v>1</v>
      </c>
      <c r="F2016" s="172" t="s">
        <v>2130</v>
      </c>
      <c r="G2016" s="173"/>
      <c r="H2016" s="173"/>
      <c r="I2016" s="172"/>
      <c r="J2016" s="195"/>
      <c r="K2016" s="172"/>
      <c r="L2016" s="172" t="s">
        <v>2486</v>
      </c>
      <c r="M2016" s="171">
        <v>200</v>
      </c>
      <c r="N2016" s="174" t="s">
        <v>2085</v>
      </c>
      <c r="O2016" s="222">
        <v>130</v>
      </c>
      <c r="P2016" s="222">
        <v>179</v>
      </c>
      <c r="Q2016" s="222">
        <v>516</v>
      </c>
      <c r="R2016" s="174" t="s">
        <v>2139</v>
      </c>
      <c r="S2016" s="173"/>
      <c r="T2016" s="172" t="s">
        <v>326</v>
      </c>
      <c r="U2016" s="174" t="s">
        <v>44</v>
      </c>
      <c r="V2016" s="174" t="s">
        <v>2983</v>
      </c>
      <c r="W2016" s="174"/>
      <c r="X2016" s="182"/>
      <c r="Y2016" s="415">
        <v>43971</v>
      </c>
      <c r="Z2016" s="416">
        <f t="shared" si="569"/>
        <v>44336</v>
      </c>
      <c r="AA2016" s="379">
        <v>45280</v>
      </c>
      <c r="AB2016" s="173"/>
      <c r="AC2016" s="196">
        <v>235</v>
      </c>
      <c r="AD2016" s="176"/>
      <c r="AE2016" s="177">
        <v>1583</v>
      </c>
      <c r="AF2016" s="322" t="s">
        <v>2984</v>
      </c>
      <c r="AG2016" s="173"/>
      <c r="AJ2016" s="255" t="str">
        <f t="shared" si="562"/>
        <v>HL1370</v>
      </c>
    </row>
    <row r="2017" spans="1:257" s="383" customFormat="1" ht="11.25" customHeight="1" thickBot="1" x14ac:dyDescent="0.25">
      <c r="A2017" s="1129">
        <v>1</v>
      </c>
      <c r="B2017" s="1113">
        <v>309719</v>
      </c>
      <c r="C2017" s="266" t="s">
        <v>50</v>
      </c>
      <c r="D2017" s="892" t="s">
        <v>2976</v>
      </c>
      <c r="E2017" s="256">
        <f>SUM(E2013:E2016)</f>
        <v>4</v>
      </c>
      <c r="F2017" s="240" t="s">
        <v>2130</v>
      </c>
      <c r="G2017" s="257"/>
      <c r="H2017" s="257"/>
      <c r="I2017" s="240"/>
      <c r="J2017" s="358"/>
      <c r="K2017" s="240"/>
      <c r="L2017" s="240" t="s">
        <v>2486</v>
      </c>
      <c r="M2017" s="258">
        <v>200</v>
      </c>
      <c r="N2017" s="239" t="s">
        <v>2085</v>
      </c>
      <c r="O2017" s="364">
        <f ca="1">IF(MIN(OFFSET(O2017,-$E2017,0,$E2017,1))=MAX(OFFSET(O2017,-$E2017,0,$E2017,1)),OFFSET(O2017,-$E2017,0,1,1),CONCATENATE(MIN(OFFSET(O2017,-$E2017,0,$E2017,1)),"/",MAX(OFFSET(O2017,-$E2017,0,$E2017,1))))</f>
        <v>130</v>
      </c>
      <c r="P2017" s="364" t="str">
        <f ca="1">IF(MIN(OFFSET(P2017,-$E2017,0,$E2017,1))=MAX(OFFSET(P2017,-$E2017,0,$E2017,1)),OFFSET(P2017,-$E2017,0,1,1),CONCATENATE(MIN(OFFSET(P2017,-$E2017,0,$E2017,1)),"/",MAX(OFFSET(P2017,-$E2017,0,$E2017,1))))</f>
        <v>178/188</v>
      </c>
      <c r="Q2017" s="364" t="str">
        <f ca="1">IF(MIN(OFFSET(Q2017,-$E2017,0,$E2017,1))=MAX(OFFSET(Q2017,-$E2017,0,$E2017,1)),OFFSET(Q2017,-$E2017,0,1,1),CONCATENATE(MIN(OFFSET(Q2017,-$E2017,0,$E2017,1)),"/",MAX(OFFSET(Q2017,-$E2017,0,$E2017,1))))</f>
        <v>515/516</v>
      </c>
      <c r="R2017" s="239"/>
      <c r="S2017" s="257"/>
      <c r="T2017" s="240" t="s">
        <v>326</v>
      </c>
      <c r="U2017" s="239" t="s">
        <v>44</v>
      </c>
      <c r="V2017" s="239" t="s">
        <v>2985</v>
      </c>
      <c r="W2017" s="239"/>
      <c r="X2017" s="237" t="s">
        <v>2976</v>
      </c>
      <c r="Y2017" s="415">
        <v>43971</v>
      </c>
      <c r="Z2017" s="416">
        <f t="shared" si="569"/>
        <v>44336</v>
      </c>
      <c r="AA2017" s="379">
        <v>45280</v>
      </c>
      <c r="AB2017" s="257"/>
      <c r="AC2017" s="260">
        <v>235</v>
      </c>
      <c r="AD2017" s="261"/>
      <c r="AE2017" s="262"/>
      <c r="AF2017" s="257"/>
      <c r="AG2017" s="257"/>
      <c r="AH2017" s="319"/>
      <c r="AI2017" s="319"/>
      <c r="AJ2017" s="255" t="str">
        <f t="shared" si="562"/>
        <v>HL1367-1370</v>
      </c>
      <c r="AK2017" s="319"/>
      <c r="AL2017" s="319"/>
      <c r="AM2017" s="319"/>
      <c r="AN2017" s="319"/>
      <c r="AO2017" s="319"/>
      <c r="AP2017" s="319"/>
      <c r="AQ2017" s="319"/>
      <c r="AR2017" s="319"/>
      <c r="AS2017" s="319"/>
      <c r="AT2017" s="319"/>
      <c r="AU2017" s="319"/>
      <c r="AV2017" s="319"/>
      <c r="AW2017" s="319"/>
      <c r="AX2017" s="319"/>
      <c r="AY2017" s="319"/>
      <c r="AZ2017" s="319"/>
      <c r="BA2017" s="319"/>
      <c r="BB2017" s="319"/>
      <c r="BC2017" s="319"/>
      <c r="BD2017" s="319"/>
      <c r="BE2017" s="319"/>
      <c r="BF2017" s="319"/>
      <c r="BG2017" s="319"/>
      <c r="BH2017" s="319"/>
      <c r="BI2017" s="319"/>
      <c r="BJ2017" s="319"/>
      <c r="BK2017" s="319"/>
      <c r="BL2017" s="319"/>
      <c r="BM2017" s="319"/>
      <c r="BN2017" s="319"/>
      <c r="BO2017" s="319"/>
      <c r="BP2017" s="319"/>
      <c r="BQ2017" s="319"/>
      <c r="BR2017" s="319"/>
      <c r="BS2017" s="319"/>
      <c r="BT2017" s="319"/>
      <c r="BU2017" s="319"/>
      <c r="BV2017" s="319"/>
      <c r="BW2017" s="319"/>
      <c r="BX2017" s="319"/>
      <c r="BY2017" s="319"/>
      <c r="BZ2017" s="319"/>
      <c r="CA2017" s="319"/>
      <c r="CB2017" s="319"/>
      <c r="CC2017" s="319"/>
      <c r="CD2017" s="319"/>
      <c r="CE2017" s="319"/>
      <c r="CF2017" s="319"/>
      <c r="CG2017" s="319"/>
      <c r="CH2017" s="319"/>
      <c r="CI2017" s="319"/>
      <c r="CJ2017" s="319"/>
      <c r="CK2017" s="319"/>
      <c r="CL2017" s="319"/>
      <c r="CM2017" s="319"/>
      <c r="CN2017" s="319"/>
      <c r="CO2017" s="319"/>
      <c r="CP2017" s="319"/>
      <c r="CQ2017" s="319"/>
      <c r="CR2017" s="319"/>
      <c r="CS2017" s="319"/>
      <c r="CT2017" s="319"/>
      <c r="CU2017" s="319"/>
      <c r="CV2017" s="319"/>
      <c r="CW2017" s="319"/>
      <c r="CX2017" s="319"/>
      <c r="CY2017" s="319"/>
      <c r="CZ2017" s="319"/>
      <c r="DA2017" s="319"/>
      <c r="DB2017" s="319"/>
      <c r="DC2017" s="319"/>
      <c r="DD2017" s="319"/>
      <c r="DE2017" s="319"/>
      <c r="DF2017" s="319"/>
      <c r="DG2017" s="319"/>
      <c r="DH2017" s="319"/>
      <c r="DI2017" s="319"/>
      <c r="DJ2017" s="319"/>
      <c r="DK2017" s="319"/>
      <c r="DL2017" s="319"/>
      <c r="DM2017" s="319"/>
      <c r="DN2017" s="319"/>
      <c r="DO2017" s="319"/>
      <c r="DP2017" s="319"/>
      <c r="DQ2017" s="319"/>
      <c r="DR2017" s="319"/>
      <c r="DS2017" s="319"/>
      <c r="DT2017" s="319"/>
      <c r="DU2017" s="319"/>
      <c r="DV2017" s="319"/>
      <c r="DW2017" s="319"/>
      <c r="DX2017" s="319"/>
      <c r="DY2017" s="319"/>
      <c r="DZ2017" s="319"/>
      <c r="EA2017" s="319"/>
      <c r="EB2017" s="319"/>
      <c r="EC2017" s="319"/>
      <c r="ED2017" s="319"/>
      <c r="EE2017" s="319"/>
      <c r="EF2017" s="319"/>
      <c r="EG2017" s="319"/>
      <c r="EH2017" s="319"/>
      <c r="EI2017" s="319"/>
      <c r="EJ2017" s="319"/>
      <c r="EK2017" s="319"/>
      <c r="EL2017" s="319"/>
      <c r="EM2017" s="319"/>
      <c r="EN2017" s="319"/>
      <c r="EO2017" s="319"/>
      <c r="EP2017" s="319"/>
      <c r="EQ2017" s="319"/>
      <c r="ER2017" s="319"/>
      <c r="ES2017" s="319"/>
      <c r="ET2017" s="319"/>
      <c r="EU2017" s="319"/>
      <c r="EV2017" s="319"/>
      <c r="EW2017" s="319"/>
      <c r="EX2017" s="319"/>
      <c r="EY2017" s="319"/>
      <c r="EZ2017" s="319"/>
      <c r="FA2017" s="319"/>
      <c r="FB2017" s="319"/>
      <c r="FC2017" s="319"/>
      <c r="FD2017" s="319"/>
      <c r="FE2017" s="319"/>
      <c r="FF2017" s="319"/>
      <c r="FG2017" s="319"/>
      <c r="FH2017" s="319"/>
      <c r="FI2017" s="319"/>
      <c r="FJ2017" s="319"/>
      <c r="FK2017" s="319"/>
      <c r="FL2017" s="319"/>
      <c r="FM2017" s="319"/>
      <c r="FN2017" s="319"/>
      <c r="FO2017" s="319"/>
      <c r="FP2017" s="319"/>
      <c r="FQ2017" s="319"/>
      <c r="FR2017" s="319"/>
      <c r="FS2017" s="319"/>
      <c r="FT2017" s="319"/>
      <c r="FU2017" s="319"/>
      <c r="FV2017" s="319"/>
      <c r="FW2017" s="319"/>
      <c r="FX2017" s="319"/>
      <c r="FY2017" s="319"/>
      <c r="FZ2017" s="319"/>
      <c r="GA2017" s="319"/>
      <c r="GB2017" s="319"/>
      <c r="GC2017" s="319"/>
      <c r="GD2017" s="319"/>
      <c r="GE2017" s="319"/>
      <c r="GF2017" s="319"/>
      <c r="GG2017" s="319"/>
      <c r="GH2017" s="319"/>
      <c r="GI2017" s="319"/>
      <c r="GJ2017" s="319"/>
      <c r="GK2017" s="319"/>
      <c r="GL2017" s="319"/>
      <c r="GM2017" s="319"/>
      <c r="GN2017" s="319"/>
      <c r="GO2017" s="319"/>
      <c r="GP2017" s="319"/>
      <c r="GQ2017" s="319"/>
      <c r="GR2017" s="319"/>
      <c r="GS2017" s="319"/>
      <c r="GT2017" s="319"/>
      <c r="GU2017" s="319"/>
      <c r="GV2017" s="319"/>
      <c r="GW2017" s="319"/>
      <c r="GX2017" s="319"/>
      <c r="GY2017" s="319"/>
      <c r="GZ2017" s="319"/>
      <c r="HA2017" s="319"/>
      <c r="HB2017" s="319"/>
      <c r="HC2017" s="319"/>
      <c r="HD2017" s="319"/>
      <c r="HE2017" s="319"/>
      <c r="HF2017" s="319"/>
      <c r="HG2017" s="319"/>
      <c r="HH2017" s="319"/>
      <c r="HI2017" s="319"/>
      <c r="HJ2017" s="319"/>
      <c r="HK2017" s="319"/>
      <c r="HL2017" s="319"/>
      <c r="HM2017" s="319"/>
      <c r="HN2017" s="319"/>
      <c r="HO2017" s="319"/>
      <c r="HP2017" s="319"/>
      <c r="HQ2017" s="319"/>
      <c r="HR2017" s="319"/>
      <c r="HS2017" s="319"/>
      <c r="HT2017" s="319"/>
      <c r="HU2017" s="319"/>
      <c r="HV2017" s="319"/>
      <c r="HW2017" s="319"/>
      <c r="HX2017" s="319"/>
      <c r="HY2017" s="319"/>
      <c r="HZ2017" s="319"/>
      <c r="IA2017" s="319"/>
      <c r="IB2017" s="319"/>
      <c r="IC2017" s="319"/>
      <c r="ID2017" s="319"/>
      <c r="IE2017" s="319"/>
      <c r="IF2017" s="319"/>
      <c r="IG2017" s="319"/>
      <c r="IH2017" s="319"/>
      <c r="II2017" s="319"/>
      <c r="IJ2017" s="319"/>
      <c r="IK2017" s="319"/>
      <c r="IL2017" s="319"/>
      <c r="IM2017" s="319"/>
      <c r="IN2017" s="319"/>
      <c r="IO2017" s="319"/>
      <c r="IP2017" s="319"/>
      <c r="IQ2017" s="319"/>
      <c r="IR2017" s="319"/>
      <c r="IS2017" s="319"/>
      <c r="IT2017" s="319"/>
      <c r="IU2017" s="319"/>
      <c r="IV2017" s="319"/>
      <c r="IW2017" s="319"/>
    </row>
    <row r="2018" spans="1:257" s="319" customFormat="1" ht="11.25" customHeight="1" thickBot="1" x14ac:dyDescent="0.25">
      <c r="A2018" s="1129">
        <v>1</v>
      </c>
      <c r="B2018" s="1002"/>
      <c r="C2018" s="320"/>
      <c r="D2018" s="905"/>
      <c r="E2018" s="324"/>
      <c r="F2018" s="241"/>
      <c r="G2018" s="246"/>
      <c r="H2018" s="246"/>
      <c r="I2018" s="241"/>
      <c r="J2018" s="360"/>
      <c r="K2018" s="241"/>
      <c r="L2018" s="241"/>
      <c r="M2018" s="245"/>
      <c r="N2018" s="238"/>
      <c r="O2018" s="65"/>
      <c r="P2018" s="65"/>
      <c r="Q2018" s="65"/>
      <c r="R2018" s="238"/>
      <c r="S2018" s="246"/>
      <c r="T2018" s="241"/>
      <c r="U2018" s="238"/>
      <c r="V2018" s="238"/>
      <c r="W2018" s="238"/>
      <c r="X2018" s="272"/>
      <c r="Y2018" s="415"/>
      <c r="Z2018" s="416" t="s">
        <v>38</v>
      </c>
      <c r="AA2018" s="379" t="s">
        <v>38</v>
      </c>
      <c r="AB2018" s="246"/>
      <c r="AC2018" s="250"/>
      <c r="AD2018" s="251"/>
      <c r="AE2018" s="252"/>
      <c r="AF2018" s="246"/>
      <c r="AG2018" s="246"/>
      <c r="AJ2018" s="255" t="str">
        <f t="shared" si="562"/>
        <v/>
      </c>
    </row>
    <row r="2019" spans="1:257" s="319" customFormat="1" ht="11.25" customHeight="1" thickBot="1" x14ac:dyDescent="0.25">
      <c r="A2019" s="1115">
        <v>1</v>
      </c>
      <c r="B2019" s="1044">
        <v>901094302</v>
      </c>
      <c r="C2019" s="320"/>
      <c r="D2019" s="916" t="s">
        <v>2986</v>
      </c>
      <c r="E2019" s="245">
        <v>1</v>
      </c>
      <c r="F2019" s="241" t="s">
        <v>2130</v>
      </c>
      <c r="G2019" s="246"/>
      <c r="H2019" s="246"/>
      <c r="I2019" s="241"/>
      <c r="J2019" s="360"/>
      <c r="K2019" s="241"/>
      <c r="L2019" s="241" t="s">
        <v>2486</v>
      </c>
      <c r="M2019" s="245">
        <v>200</v>
      </c>
      <c r="N2019" s="238" t="s">
        <v>2085</v>
      </c>
      <c r="O2019" s="65">
        <v>130</v>
      </c>
      <c r="P2019" s="65">
        <v>182</v>
      </c>
      <c r="Q2019" s="65">
        <v>514</v>
      </c>
      <c r="R2019" s="238" t="s">
        <v>2139</v>
      </c>
      <c r="S2019" s="246"/>
      <c r="T2019" s="241" t="s">
        <v>61</v>
      </c>
      <c r="U2019" s="238" t="s">
        <v>44</v>
      </c>
      <c r="V2019" s="238" t="s">
        <v>2987</v>
      </c>
      <c r="W2019" s="238"/>
      <c r="X2019" s="158"/>
      <c r="Y2019" s="415">
        <v>43727</v>
      </c>
      <c r="Z2019" s="416">
        <f>Y2019+366</f>
        <v>44093</v>
      </c>
      <c r="AA2019" s="379">
        <v>45554</v>
      </c>
      <c r="AB2019" s="246"/>
      <c r="AC2019" s="250">
        <v>235</v>
      </c>
      <c r="AD2019" s="251"/>
      <c r="AE2019" s="252">
        <v>1490</v>
      </c>
      <c r="AF2019" s="246" t="s">
        <v>2988</v>
      </c>
      <c r="AG2019" s="246"/>
      <c r="AJ2019" s="255" t="str">
        <f t="shared" si="562"/>
        <v>HL1086</v>
      </c>
    </row>
    <row r="2020" spans="1:257" s="319" customFormat="1" ht="11.25" customHeight="1" thickBot="1" x14ac:dyDescent="0.25">
      <c r="A2020" s="1115">
        <v>1</v>
      </c>
      <c r="B2020" s="1044">
        <v>901094302</v>
      </c>
      <c r="C2020" s="320"/>
      <c r="D2020" s="916" t="s">
        <v>2986</v>
      </c>
      <c r="E2020" s="245">
        <v>1</v>
      </c>
      <c r="F2020" s="241" t="s">
        <v>2130</v>
      </c>
      <c r="G2020" s="246"/>
      <c r="H2020" s="246"/>
      <c r="I2020" s="241"/>
      <c r="J2020" s="360"/>
      <c r="K2020" s="241"/>
      <c r="L2020" s="241" t="s">
        <v>2486</v>
      </c>
      <c r="M2020" s="245">
        <v>200</v>
      </c>
      <c r="N2020" s="238" t="s">
        <v>2085</v>
      </c>
      <c r="O2020" s="65">
        <v>130</v>
      </c>
      <c r="P2020" s="65">
        <v>183</v>
      </c>
      <c r="Q2020" s="65">
        <v>515</v>
      </c>
      <c r="R2020" s="238" t="s">
        <v>2139</v>
      </c>
      <c r="S2020" s="246"/>
      <c r="T2020" s="241" t="s">
        <v>61</v>
      </c>
      <c r="U2020" s="238" t="s">
        <v>44</v>
      </c>
      <c r="V2020" s="238" t="s">
        <v>2989</v>
      </c>
      <c r="W2020" s="238"/>
      <c r="X2020" s="158"/>
      <c r="Y2020" s="415">
        <v>43727</v>
      </c>
      <c r="Z2020" s="416">
        <f>Y2020+366</f>
        <v>44093</v>
      </c>
      <c r="AA2020" s="379">
        <v>45554</v>
      </c>
      <c r="AB2020" s="246"/>
      <c r="AC2020" s="250">
        <v>235</v>
      </c>
      <c r="AD2020" s="251"/>
      <c r="AE2020" s="252">
        <v>1490</v>
      </c>
      <c r="AF2020" s="246" t="s">
        <v>2988</v>
      </c>
      <c r="AG2020" s="246"/>
      <c r="AJ2020" s="255" t="str">
        <f t="shared" si="562"/>
        <v>HL1087</v>
      </c>
    </row>
    <row r="2021" spans="1:257" s="319" customFormat="1" ht="11.25" customHeight="1" thickBot="1" x14ac:dyDescent="0.25">
      <c r="A2021" s="1115">
        <v>1</v>
      </c>
      <c r="B2021" s="1044">
        <v>901104005</v>
      </c>
      <c r="C2021" s="320"/>
      <c r="D2021" s="916" t="s">
        <v>2986</v>
      </c>
      <c r="E2021" s="245">
        <v>1</v>
      </c>
      <c r="F2021" s="241" t="s">
        <v>2130</v>
      </c>
      <c r="G2021" s="246"/>
      <c r="H2021" s="246"/>
      <c r="I2021" s="241"/>
      <c r="J2021" s="360"/>
      <c r="K2021" s="241"/>
      <c r="L2021" s="241" t="s">
        <v>2486</v>
      </c>
      <c r="M2021" s="245">
        <v>200</v>
      </c>
      <c r="N2021" s="238" t="s">
        <v>2085</v>
      </c>
      <c r="O2021" s="65">
        <v>129</v>
      </c>
      <c r="P2021" s="65">
        <v>180</v>
      </c>
      <c r="Q2021" s="65">
        <v>515</v>
      </c>
      <c r="R2021" s="238" t="s">
        <v>2139</v>
      </c>
      <c r="S2021" s="246"/>
      <c r="T2021" s="241" t="s">
        <v>61</v>
      </c>
      <c r="U2021" s="238" t="s">
        <v>44</v>
      </c>
      <c r="V2021" s="238" t="s">
        <v>2990</v>
      </c>
      <c r="W2021" s="238"/>
      <c r="X2021" s="158"/>
      <c r="Y2021" s="415">
        <v>43727</v>
      </c>
      <c r="Z2021" s="416">
        <f>Y2021+366</f>
        <v>44093</v>
      </c>
      <c r="AA2021" s="379">
        <v>45554</v>
      </c>
      <c r="AB2021" s="246"/>
      <c r="AC2021" s="250">
        <v>235</v>
      </c>
      <c r="AD2021" s="251"/>
      <c r="AE2021" s="252">
        <v>1490</v>
      </c>
      <c r="AF2021" s="246" t="s">
        <v>2988</v>
      </c>
      <c r="AG2021" s="246"/>
      <c r="AJ2021" s="255" t="str">
        <f t="shared" ref="AJ2021:AJ2099" si="570">CONCATENATE(U2021,AK2021,V2021)</f>
        <v>HL1088</v>
      </c>
    </row>
    <row r="2022" spans="1:257" s="383" customFormat="1" ht="11.25" customHeight="1" thickBot="1" x14ac:dyDescent="0.25">
      <c r="A2022" s="1115">
        <v>1</v>
      </c>
      <c r="B2022" s="1112"/>
      <c r="C2022" s="266" t="s">
        <v>50</v>
      </c>
      <c r="D2022" s="892" t="s">
        <v>2986</v>
      </c>
      <c r="E2022" s="256">
        <f>SUM(E2019:E2021)</f>
        <v>3</v>
      </c>
      <c r="F2022" s="240" t="s">
        <v>2130</v>
      </c>
      <c r="G2022" s="257"/>
      <c r="H2022" s="257"/>
      <c r="I2022" s="240"/>
      <c r="J2022" s="358"/>
      <c r="K2022" s="240"/>
      <c r="L2022" s="240" t="s">
        <v>2486</v>
      </c>
      <c r="M2022" s="258">
        <v>200</v>
      </c>
      <c r="N2022" s="239" t="s">
        <v>2085</v>
      </c>
      <c r="O2022" s="364" t="str">
        <f ca="1">IF(MIN(OFFSET(O2022,-$E2022,0,$E2022,1))=MAX(OFFSET(O2022,-$E2022,0,$E2022,1)),OFFSET(O2022,-$E2022,0,1,1),CONCATENATE(MIN(OFFSET(O2022,-$E2022,0,$E2022,1)),"/",MAX(OFFSET(O2022,-$E2022,0,$E2022,1))))</f>
        <v>129/130</v>
      </c>
      <c r="P2022" s="364" t="str">
        <f ca="1">IF(MIN(OFFSET(P2022,-$E2022,0,$E2022,1))=MAX(OFFSET(P2022,-$E2022,0,$E2022,1)),OFFSET(P2022,-$E2022,0,1,1),CONCATENATE(MIN(OFFSET(P2022,-$E2022,0,$E2022,1)),"/",MAX(OFFSET(P2022,-$E2022,0,$E2022,1))))</f>
        <v>180/183</v>
      </c>
      <c r="Q2022" s="364" t="str">
        <f ca="1">IF(MIN(OFFSET(Q2022,-$E2022,0,$E2022,1))=MAX(OFFSET(Q2022,-$E2022,0,$E2022,1)),OFFSET(Q2022,-$E2022,0,1,1),CONCATENATE(MIN(OFFSET(Q2022,-$E2022,0,$E2022,1)),"/",MAX(OFFSET(Q2022,-$E2022,0,$E2022,1))))</f>
        <v>514/515</v>
      </c>
      <c r="R2022" s="239"/>
      <c r="S2022" s="257"/>
      <c r="T2022" s="240" t="s">
        <v>61</v>
      </c>
      <c r="U2022" s="239" t="s">
        <v>44</v>
      </c>
      <c r="V2022" s="239" t="s">
        <v>2991</v>
      </c>
      <c r="W2022" s="239"/>
      <c r="X2022" s="237">
        <v>1377</v>
      </c>
      <c r="Y2022" s="415">
        <v>43727</v>
      </c>
      <c r="Z2022" s="416">
        <f>Y2022+366</f>
        <v>44093</v>
      </c>
      <c r="AA2022" s="379">
        <v>45554</v>
      </c>
      <c r="AB2022" s="257"/>
      <c r="AC2022" s="260">
        <v>235</v>
      </c>
      <c r="AD2022" s="261"/>
      <c r="AE2022" s="262"/>
      <c r="AF2022" s="257"/>
      <c r="AG2022" s="257"/>
      <c r="AH2022" s="319"/>
      <c r="AI2022" s="319"/>
      <c r="AJ2022" s="255" t="str">
        <f t="shared" si="570"/>
        <v>HL1086-1088</v>
      </c>
      <c r="AK2022" s="319"/>
      <c r="AL2022" s="319"/>
      <c r="AM2022" s="319"/>
      <c r="AN2022" s="319"/>
      <c r="AO2022" s="319"/>
      <c r="AP2022" s="319"/>
      <c r="AQ2022" s="319"/>
      <c r="AR2022" s="319"/>
      <c r="AS2022" s="319"/>
      <c r="AT2022" s="319"/>
      <c r="AU2022" s="319"/>
      <c r="AV2022" s="319"/>
      <c r="AW2022" s="319"/>
      <c r="AX2022" s="319"/>
      <c r="AY2022" s="319"/>
      <c r="AZ2022" s="319"/>
      <c r="BA2022" s="319"/>
      <c r="BB2022" s="319"/>
      <c r="BC2022" s="319"/>
      <c r="BD2022" s="319"/>
      <c r="BE2022" s="319"/>
      <c r="BF2022" s="319"/>
      <c r="BG2022" s="319"/>
      <c r="BH2022" s="319"/>
      <c r="BI2022" s="319"/>
      <c r="BJ2022" s="319"/>
      <c r="BK2022" s="319"/>
      <c r="BL2022" s="319"/>
      <c r="BM2022" s="319"/>
      <c r="BN2022" s="319"/>
      <c r="BO2022" s="319"/>
      <c r="BP2022" s="319"/>
      <c r="BQ2022" s="319"/>
      <c r="BR2022" s="319"/>
      <c r="BS2022" s="319"/>
      <c r="BT2022" s="319"/>
      <c r="BU2022" s="319"/>
      <c r="BV2022" s="319"/>
      <c r="BW2022" s="319"/>
      <c r="BX2022" s="319"/>
      <c r="BY2022" s="319"/>
      <c r="BZ2022" s="319"/>
      <c r="CA2022" s="319"/>
      <c r="CB2022" s="319"/>
      <c r="CC2022" s="319"/>
      <c r="CD2022" s="319"/>
      <c r="CE2022" s="319"/>
      <c r="CF2022" s="319"/>
      <c r="CG2022" s="319"/>
      <c r="CH2022" s="319"/>
      <c r="CI2022" s="319"/>
      <c r="CJ2022" s="319"/>
      <c r="CK2022" s="319"/>
      <c r="CL2022" s="319"/>
      <c r="CM2022" s="319"/>
      <c r="CN2022" s="319"/>
      <c r="CO2022" s="319"/>
      <c r="CP2022" s="319"/>
      <c r="CQ2022" s="319"/>
      <c r="CR2022" s="319"/>
      <c r="CS2022" s="319"/>
      <c r="CT2022" s="319"/>
      <c r="CU2022" s="319"/>
      <c r="CV2022" s="319"/>
      <c r="CW2022" s="319"/>
      <c r="CX2022" s="319"/>
      <c r="CY2022" s="319"/>
      <c r="CZ2022" s="319"/>
      <c r="DA2022" s="319"/>
      <c r="DB2022" s="319"/>
      <c r="DC2022" s="319"/>
      <c r="DD2022" s="319"/>
      <c r="DE2022" s="319"/>
      <c r="DF2022" s="319"/>
      <c r="DG2022" s="319"/>
      <c r="DH2022" s="319"/>
      <c r="DI2022" s="319"/>
      <c r="DJ2022" s="319"/>
      <c r="DK2022" s="319"/>
      <c r="DL2022" s="319"/>
      <c r="DM2022" s="319"/>
      <c r="DN2022" s="319"/>
      <c r="DO2022" s="319"/>
      <c r="DP2022" s="319"/>
      <c r="DQ2022" s="319"/>
      <c r="DR2022" s="319"/>
      <c r="DS2022" s="319"/>
      <c r="DT2022" s="319"/>
      <c r="DU2022" s="319"/>
      <c r="DV2022" s="319"/>
      <c r="DW2022" s="319"/>
      <c r="DX2022" s="319"/>
      <c r="DY2022" s="319"/>
      <c r="DZ2022" s="319"/>
      <c r="EA2022" s="319"/>
      <c r="EB2022" s="319"/>
      <c r="EC2022" s="319"/>
      <c r="ED2022" s="319"/>
      <c r="EE2022" s="319"/>
      <c r="EF2022" s="319"/>
      <c r="EG2022" s="319"/>
      <c r="EH2022" s="319"/>
      <c r="EI2022" s="319"/>
      <c r="EJ2022" s="319"/>
      <c r="EK2022" s="319"/>
      <c r="EL2022" s="319"/>
      <c r="EM2022" s="319"/>
      <c r="EN2022" s="319"/>
      <c r="EO2022" s="319"/>
      <c r="EP2022" s="319"/>
      <c r="EQ2022" s="319"/>
      <c r="ER2022" s="319"/>
      <c r="ES2022" s="319"/>
      <c r="ET2022" s="319"/>
      <c r="EU2022" s="319"/>
      <c r="EV2022" s="319"/>
      <c r="EW2022" s="319"/>
      <c r="EX2022" s="319"/>
      <c r="EY2022" s="319"/>
      <c r="EZ2022" s="319"/>
      <c r="FA2022" s="319"/>
      <c r="FB2022" s="319"/>
      <c r="FC2022" s="319"/>
      <c r="FD2022" s="319"/>
      <c r="FE2022" s="319"/>
      <c r="FF2022" s="319"/>
      <c r="FG2022" s="319"/>
      <c r="FH2022" s="319"/>
      <c r="FI2022" s="319"/>
      <c r="FJ2022" s="319"/>
      <c r="FK2022" s="319"/>
      <c r="FL2022" s="319"/>
      <c r="FM2022" s="319"/>
      <c r="FN2022" s="319"/>
      <c r="FO2022" s="319"/>
      <c r="FP2022" s="319"/>
      <c r="FQ2022" s="319"/>
      <c r="FR2022" s="319"/>
      <c r="FS2022" s="319"/>
      <c r="FT2022" s="319"/>
      <c r="FU2022" s="319"/>
      <c r="FV2022" s="319"/>
      <c r="FW2022" s="319"/>
      <c r="FX2022" s="319"/>
      <c r="FY2022" s="319"/>
      <c r="FZ2022" s="319"/>
      <c r="GA2022" s="319"/>
      <c r="GB2022" s="319"/>
      <c r="GC2022" s="319"/>
      <c r="GD2022" s="319"/>
      <c r="GE2022" s="319"/>
      <c r="GF2022" s="319"/>
      <c r="GG2022" s="319"/>
      <c r="GH2022" s="319"/>
      <c r="GI2022" s="319"/>
      <c r="GJ2022" s="319"/>
      <c r="GK2022" s="319"/>
      <c r="GL2022" s="319"/>
      <c r="GM2022" s="319"/>
      <c r="GN2022" s="319"/>
      <c r="GO2022" s="319"/>
      <c r="GP2022" s="319"/>
      <c r="GQ2022" s="319"/>
      <c r="GR2022" s="319"/>
      <c r="GS2022" s="319"/>
      <c r="GT2022" s="319"/>
      <c r="GU2022" s="319"/>
      <c r="GV2022" s="319"/>
      <c r="GW2022" s="319"/>
      <c r="GX2022" s="319"/>
      <c r="GY2022" s="319"/>
      <c r="GZ2022" s="319"/>
      <c r="HA2022" s="319"/>
      <c r="HB2022" s="319"/>
      <c r="HC2022" s="319"/>
      <c r="HD2022" s="319"/>
      <c r="HE2022" s="319"/>
      <c r="HF2022" s="319"/>
      <c r="HG2022" s="319"/>
      <c r="HH2022" s="319"/>
      <c r="HI2022" s="319"/>
      <c r="HJ2022" s="319"/>
      <c r="HK2022" s="319"/>
      <c r="HL2022" s="319"/>
      <c r="HM2022" s="319"/>
      <c r="HN2022" s="319"/>
      <c r="HO2022" s="319"/>
      <c r="HP2022" s="319"/>
      <c r="HQ2022" s="319"/>
      <c r="HR2022" s="319"/>
      <c r="HS2022" s="319"/>
      <c r="HT2022" s="319"/>
      <c r="HU2022" s="319"/>
      <c r="HV2022" s="319"/>
      <c r="HW2022" s="319"/>
      <c r="HX2022" s="319"/>
      <c r="HY2022" s="319"/>
      <c r="HZ2022" s="319"/>
      <c r="IA2022" s="319"/>
      <c r="IB2022" s="319"/>
      <c r="IC2022" s="319"/>
      <c r="ID2022" s="319"/>
      <c r="IE2022" s="319"/>
      <c r="IF2022" s="319"/>
      <c r="IG2022" s="319"/>
      <c r="IH2022" s="319"/>
      <c r="II2022" s="319"/>
      <c r="IJ2022" s="319"/>
      <c r="IK2022" s="319"/>
      <c r="IL2022" s="319"/>
      <c r="IM2022" s="319"/>
      <c r="IN2022" s="319"/>
      <c r="IO2022" s="319"/>
      <c r="IP2022" s="319"/>
      <c r="IQ2022" s="319"/>
      <c r="IR2022" s="319"/>
      <c r="IS2022" s="319"/>
      <c r="IT2022" s="319"/>
      <c r="IU2022" s="319"/>
      <c r="IV2022" s="319"/>
      <c r="IW2022" s="319"/>
    </row>
    <row r="2023" spans="1:257" s="319" customFormat="1" ht="11.25" customHeight="1" thickBot="1" x14ac:dyDescent="0.25">
      <c r="A2023" s="1129"/>
      <c r="B2023" s="1046"/>
      <c r="C2023" s="320"/>
      <c r="D2023" s="894"/>
      <c r="E2023" s="245"/>
      <c r="F2023" s="241"/>
      <c r="G2023" s="246"/>
      <c r="H2023" s="246"/>
      <c r="I2023" s="241"/>
      <c r="J2023" s="360"/>
      <c r="K2023" s="241"/>
      <c r="L2023" s="241"/>
      <c r="M2023" s="245"/>
      <c r="N2023" s="238"/>
      <c r="O2023" s="65"/>
      <c r="P2023" s="65"/>
      <c r="Q2023" s="65"/>
      <c r="R2023" s="238"/>
      <c r="S2023" s="246"/>
      <c r="T2023" s="241"/>
      <c r="U2023" s="238"/>
      <c r="V2023" s="238"/>
      <c r="W2023" s="238"/>
      <c r="X2023" s="158"/>
      <c r="Y2023" s="415"/>
      <c r="Z2023" s="416" t="s">
        <v>38</v>
      </c>
      <c r="AA2023" s="379" t="s">
        <v>38</v>
      </c>
      <c r="AB2023" s="246"/>
      <c r="AC2023" s="250"/>
      <c r="AD2023" s="251"/>
      <c r="AE2023" s="252"/>
      <c r="AF2023" s="246"/>
      <c r="AG2023" s="246"/>
      <c r="AJ2023" s="255" t="str">
        <f t="shared" si="570"/>
        <v/>
      </c>
    </row>
    <row r="2024" spans="1:257" s="319" customFormat="1" ht="11.25" customHeight="1" thickBot="1" x14ac:dyDescent="0.25">
      <c r="A2024" s="1129">
        <v>1</v>
      </c>
      <c r="B2024" s="1113">
        <v>308262</v>
      </c>
      <c r="C2024" s="320"/>
      <c r="D2024" s="916" t="s">
        <v>2992</v>
      </c>
      <c r="E2024" s="245">
        <v>1</v>
      </c>
      <c r="F2024" s="241" t="s">
        <v>2130</v>
      </c>
      <c r="G2024" s="246"/>
      <c r="H2024" s="246"/>
      <c r="I2024" s="241"/>
      <c r="J2024" s="360"/>
      <c r="K2024" s="241"/>
      <c r="L2024" s="241" t="s">
        <v>2486</v>
      </c>
      <c r="M2024" s="245">
        <v>200</v>
      </c>
      <c r="N2024" s="238" t="s">
        <v>2085</v>
      </c>
      <c r="O2024" s="65">
        <v>130</v>
      </c>
      <c r="P2024" s="65">
        <v>178</v>
      </c>
      <c r="Q2024" s="65">
        <v>520</v>
      </c>
      <c r="R2024" s="238" t="s">
        <v>2139</v>
      </c>
      <c r="S2024" s="246"/>
      <c r="T2024" s="241" t="s">
        <v>811</v>
      </c>
      <c r="U2024" s="238" t="s">
        <v>44</v>
      </c>
      <c r="V2024" s="238" t="s">
        <v>2730</v>
      </c>
      <c r="W2024" s="238"/>
      <c r="X2024" s="321"/>
      <c r="Y2024" s="415">
        <v>42438</v>
      </c>
      <c r="Z2024" s="416">
        <f>Y2024+366</f>
        <v>42804</v>
      </c>
      <c r="AA2024" s="379">
        <v>43004</v>
      </c>
      <c r="AB2024" s="246"/>
      <c r="AC2024" s="250">
        <v>235</v>
      </c>
      <c r="AD2024" s="251"/>
      <c r="AE2024" s="252">
        <v>1490</v>
      </c>
      <c r="AF2024" s="246" t="s">
        <v>2993</v>
      </c>
      <c r="AG2024" s="246"/>
      <c r="AJ2024" s="255" t="str">
        <f t="shared" si="570"/>
        <v>HL1082</v>
      </c>
    </row>
    <row r="2025" spans="1:257" s="319" customFormat="1" ht="11.25" customHeight="1" thickBot="1" x14ac:dyDescent="0.25">
      <c r="A2025" s="1129">
        <v>1</v>
      </c>
      <c r="B2025" s="1113">
        <v>308262</v>
      </c>
      <c r="C2025" s="320"/>
      <c r="D2025" s="916" t="s">
        <v>2992</v>
      </c>
      <c r="E2025" s="245">
        <v>1</v>
      </c>
      <c r="F2025" s="241" t="s">
        <v>2130</v>
      </c>
      <c r="G2025" s="246"/>
      <c r="H2025" s="246"/>
      <c r="I2025" s="241"/>
      <c r="J2025" s="360"/>
      <c r="K2025" s="241"/>
      <c r="L2025" s="241" t="s">
        <v>2486</v>
      </c>
      <c r="M2025" s="245">
        <v>200</v>
      </c>
      <c r="N2025" s="238" t="s">
        <v>2085</v>
      </c>
      <c r="O2025" s="65">
        <v>130</v>
      </c>
      <c r="P2025" s="65">
        <v>179</v>
      </c>
      <c r="Q2025" s="65">
        <v>530</v>
      </c>
      <c r="R2025" s="238" t="s">
        <v>2139</v>
      </c>
      <c r="S2025" s="246"/>
      <c r="T2025" s="241" t="s">
        <v>811</v>
      </c>
      <c r="U2025" s="238" t="s">
        <v>44</v>
      </c>
      <c r="V2025" s="238" t="s">
        <v>2994</v>
      </c>
      <c r="W2025" s="238"/>
      <c r="X2025" s="321"/>
      <c r="Y2025" s="415">
        <v>42438</v>
      </c>
      <c r="Z2025" s="416">
        <f>Y2025+366</f>
        <v>42804</v>
      </c>
      <c r="AA2025" s="379">
        <v>43004</v>
      </c>
      <c r="AB2025" s="246"/>
      <c r="AC2025" s="250">
        <v>235</v>
      </c>
      <c r="AD2025" s="251"/>
      <c r="AE2025" s="252">
        <v>1490</v>
      </c>
      <c r="AF2025" s="246" t="s">
        <v>2995</v>
      </c>
      <c r="AG2025" s="246"/>
      <c r="AJ2025" s="255" t="str">
        <f t="shared" si="570"/>
        <v>HL1083</v>
      </c>
    </row>
    <row r="2026" spans="1:257" s="319" customFormat="1" ht="11.25" customHeight="1" thickBot="1" x14ac:dyDescent="0.25">
      <c r="A2026" s="1129">
        <v>1</v>
      </c>
      <c r="B2026" s="1113">
        <v>308262</v>
      </c>
      <c r="C2026" s="320"/>
      <c r="D2026" s="916" t="s">
        <v>2992</v>
      </c>
      <c r="E2026" s="245">
        <v>1</v>
      </c>
      <c r="F2026" s="241" t="s">
        <v>2130</v>
      </c>
      <c r="G2026" s="246"/>
      <c r="H2026" s="246"/>
      <c r="I2026" s="241"/>
      <c r="J2026" s="360"/>
      <c r="K2026" s="241"/>
      <c r="L2026" s="241" t="s">
        <v>2486</v>
      </c>
      <c r="M2026" s="245">
        <v>200</v>
      </c>
      <c r="N2026" s="238" t="s">
        <v>2085</v>
      </c>
      <c r="O2026" s="65">
        <v>128</v>
      </c>
      <c r="P2026" s="65">
        <v>178</v>
      </c>
      <c r="Q2026" s="65">
        <v>515</v>
      </c>
      <c r="R2026" s="238" t="s">
        <v>2139</v>
      </c>
      <c r="S2026" s="246"/>
      <c r="T2026" s="241" t="s">
        <v>811</v>
      </c>
      <c r="U2026" s="238" t="s">
        <v>44</v>
      </c>
      <c r="V2026" s="238" t="s">
        <v>2996</v>
      </c>
      <c r="W2026" s="238"/>
      <c r="X2026" s="320"/>
      <c r="Y2026" s="415">
        <v>42438</v>
      </c>
      <c r="Z2026" s="416">
        <f>Y2026+366</f>
        <v>42804</v>
      </c>
      <c r="AA2026" s="379">
        <v>43004</v>
      </c>
      <c r="AB2026" s="246"/>
      <c r="AC2026" s="250">
        <v>235</v>
      </c>
      <c r="AD2026" s="251"/>
      <c r="AE2026" s="252">
        <v>1490</v>
      </c>
      <c r="AF2026" s="246" t="s">
        <v>2997</v>
      </c>
      <c r="AG2026" s="246"/>
      <c r="AJ2026" s="255" t="str">
        <f t="shared" si="570"/>
        <v>HL1084</v>
      </c>
    </row>
    <row r="2027" spans="1:257" s="319" customFormat="1" ht="11.25" customHeight="1" thickBot="1" x14ac:dyDescent="0.25">
      <c r="A2027" s="1129">
        <v>1</v>
      </c>
      <c r="B2027" s="1113">
        <v>308262</v>
      </c>
      <c r="C2027" s="320"/>
      <c r="D2027" s="916" t="s">
        <v>2992</v>
      </c>
      <c r="E2027" s="245">
        <v>1</v>
      </c>
      <c r="F2027" s="241" t="s">
        <v>2130</v>
      </c>
      <c r="G2027" s="246"/>
      <c r="H2027" s="246"/>
      <c r="I2027" s="241"/>
      <c r="J2027" s="360"/>
      <c r="K2027" s="241"/>
      <c r="L2027" s="241" t="s">
        <v>2486</v>
      </c>
      <c r="M2027" s="245">
        <v>200</v>
      </c>
      <c r="N2027" s="238" t="s">
        <v>2085</v>
      </c>
      <c r="O2027" s="65">
        <v>128</v>
      </c>
      <c r="P2027" s="65">
        <v>177</v>
      </c>
      <c r="Q2027" s="65">
        <v>513</v>
      </c>
      <c r="R2027" s="238" t="s">
        <v>2139</v>
      </c>
      <c r="S2027" s="246"/>
      <c r="T2027" s="241" t="s">
        <v>811</v>
      </c>
      <c r="U2027" s="238" t="s">
        <v>44</v>
      </c>
      <c r="V2027" s="238" t="s">
        <v>2998</v>
      </c>
      <c r="W2027" s="238"/>
      <c r="X2027" s="158"/>
      <c r="Y2027" s="415">
        <v>42438</v>
      </c>
      <c r="Z2027" s="416">
        <f>Y2027+366</f>
        <v>42804</v>
      </c>
      <c r="AA2027" s="379">
        <v>43004</v>
      </c>
      <c r="AB2027" s="246"/>
      <c r="AC2027" s="250">
        <v>235</v>
      </c>
      <c r="AD2027" s="251"/>
      <c r="AE2027" s="252">
        <v>1490</v>
      </c>
      <c r="AF2027" s="246" t="s">
        <v>2999</v>
      </c>
      <c r="AG2027" s="246"/>
      <c r="AJ2027" s="255" t="str">
        <f t="shared" si="570"/>
        <v>HL1085</v>
      </c>
    </row>
    <row r="2028" spans="1:257" s="383" customFormat="1" ht="11.25" customHeight="1" thickBot="1" x14ac:dyDescent="0.25">
      <c r="A2028" s="1129">
        <v>1</v>
      </c>
      <c r="B2028" s="1113">
        <v>308262</v>
      </c>
      <c r="C2028" s="266" t="s">
        <v>50</v>
      </c>
      <c r="D2028" s="892" t="s">
        <v>2992</v>
      </c>
      <c r="E2028" s="256">
        <f>SUM(E2024:E2027)</f>
        <v>4</v>
      </c>
      <c r="F2028" s="240" t="s">
        <v>2130</v>
      </c>
      <c r="G2028" s="257"/>
      <c r="H2028" s="257"/>
      <c r="I2028" s="240"/>
      <c r="J2028" s="358"/>
      <c r="K2028" s="240"/>
      <c r="L2028" s="240" t="s">
        <v>2486</v>
      </c>
      <c r="M2028" s="258">
        <v>200</v>
      </c>
      <c r="N2028" s="239" t="s">
        <v>2085</v>
      </c>
      <c r="O2028" s="364" t="str">
        <f ca="1">IF(MIN(OFFSET(O2028,-$E2028,0,$E2028,1))=MAX(OFFSET(O2028,-$E2028,0,$E2028,1)),OFFSET(O2028,-$E2028,0,1,1),CONCATENATE(MIN(OFFSET(O2028,-$E2028,0,$E2028,1)),"/",MAX(OFFSET(O2028,-$E2028,0,$E2028,1))))</f>
        <v>128/130</v>
      </c>
      <c r="P2028" s="364" t="str">
        <f ca="1">IF(MIN(OFFSET(P2028,-$E2028,0,$E2028,1))=MAX(OFFSET(P2028,-$E2028,0,$E2028,1)),OFFSET(P2028,-$E2028,0,1,1),CONCATENATE(MIN(OFFSET(P2028,-$E2028,0,$E2028,1)),"/",MAX(OFFSET(P2028,-$E2028,0,$E2028,1))))</f>
        <v>177/179</v>
      </c>
      <c r="Q2028" s="364" t="str">
        <f ca="1">IF(MIN(OFFSET(Q2028,-$E2028,0,$E2028,1))=MAX(OFFSET(Q2028,-$E2028,0,$E2028,1)),OFFSET(Q2028,-$E2028,0,1,1),CONCATENATE(MIN(OFFSET(Q2028,-$E2028,0,$E2028,1)),"/",MAX(OFFSET(Q2028,-$E2028,0,$E2028,1))))</f>
        <v>513/530</v>
      </c>
      <c r="R2028" s="239"/>
      <c r="S2028" s="257"/>
      <c r="T2028" s="240" t="s">
        <v>811</v>
      </c>
      <c r="U2028" s="239" t="s">
        <v>44</v>
      </c>
      <c r="V2028" s="239" t="s">
        <v>3000</v>
      </c>
      <c r="W2028" s="239"/>
      <c r="X2028" s="237">
        <v>1376</v>
      </c>
      <c r="Y2028" s="415">
        <v>42438</v>
      </c>
      <c r="Z2028" s="416">
        <f>Y2028+366</f>
        <v>42804</v>
      </c>
      <c r="AA2028" s="379">
        <v>43004</v>
      </c>
      <c r="AB2028" s="257"/>
      <c r="AC2028" s="260">
        <v>235</v>
      </c>
      <c r="AD2028" s="261"/>
      <c r="AE2028" s="262"/>
      <c r="AF2028" s="257"/>
      <c r="AG2028" s="257"/>
      <c r="AH2028" s="319"/>
      <c r="AI2028" s="319"/>
      <c r="AJ2028" s="255" t="str">
        <f t="shared" si="570"/>
        <v>HL1082-1085</v>
      </c>
      <c r="AK2028" s="319"/>
      <c r="AL2028" s="319"/>
      <c r="AM2028" s="319"/>
      <c r="AN2028" s="319"/>
      <c r="AO2028" s="319"/>
      <c r="AP2028" s="319"/>
      <c r="AQ2028" s="319"/>
      <c r="AR2028" s="319"/>
      <c r="AS2028" s="319"/>
      <c r="AT2028" s="319"/>
      <c r="AU2028" s="319"/>
      <c r="AV2028" s="319"/>
      <c r="AW2028" s="319"/>
      <c r="AX2028" s="319"/>
      <c r="AY2028" s="319"/>
      <c r="AZ2028" s="319"/>
      <c r="BA2028" s="319"/>
      <c r="BB2028" s="319"/>
      <c r="BC2028" s="319"/>
      <c r="BD2028" s="319"/>
      <c r="BE2028" s="319"/>
      <c r="BF2028" s="319"/>
      <c r="BG2028" s="319"/>
      <c r="BH2028" s="319"/>
      <c r="BI2028" s="319"/>
      <c r="BJ2028" s="319"/>
      <c r="BK2028" s="319"/>
      <c r="BL2028" s="319"/>
      <c r="BM2028" s="319"/>
      <c r="BN2028" s="319"/>
      <c r="BO2028" s="319"/>
      <c r="BP2028" s="319"/>
      <c r="BQ2028" s="319"/>
      <c r="BR2028" s="319"/>
      <c r="BS2028" s="319"/>
      <c r="BT2028" s="319"/>
      <c r="BU2028" s="319"/>
      <c r="BV2028" s="319"/>
      <c r="BW2028" s="319"/>
      <c r="BX2028" s="319"/>
      <c r="BY2028" s="319"/>
      <c r="BZ2028" s="319"/>
      <c r="CA2028" s="319"/>
      <c r="CB2028" s="319"/>
      <c r="CC2028" s="319"/>
      <c r="CD2028" s="319"/>
      <c r="CE2028" s="319"/>
      <c r="CF2028" s="319"/>
      <c r="CG2028" s="319"/>
      <c r="CH2028" s="319"/>
      <c r="CI2028" s="319"/>
      <c r="CJ2028" s="319"/>
      <c r="CK2028" s="319"/>
      <c r="CL2028" s="319"/>
      <c r="CM2028" s="319"/>
      <c r="CN2028" s="319"/>
      <c r="CO2028" s="319"/>
      <c r="CP2028" s="319"/>
      <c r="CQ2028" s="319"/>
      <c r="CR2028" s="319"/>
      <c r="CS2028" s="319"/>
      <c r="CT2028" s="319"/>
      <c r="CU2028" s="319"/>
      <c r="CV2028" s="319"/>
      <c r="CW2028" s="319"/>
      <c r="CX2028" s="319"/>
      <c r="CY2028" s="319"/>
      <c r="CZ2028" s="319"/>
      <c r="DA2028" s="319"/>
      <c r="DB2028" s="319"/>
      <c r="DC2028" s="319"/>
      <c r="DD2028" s="319"/>
      <c r="DE2028" s="319"/>
      <c r="DF2028" s="319"/>
      <c r="DG2028" s="319"/>
      <c r="DH2028" s="319"/>
      <c r="DI2028" s="319"/>
      <c r="DJ2028" s="319"/>
      <c r="DK2028" s="319"/>
      <c r="DL2028" s="319"/>
      <c r="DM2028" s="319"/>
      <c r="DN2028" s="319"/>
      <c r="DO2028" s="319"/>
      <c r="DP2028" s="319"/>
      <c r="DQ2028" s="319"/>
      <c r="DR2028" s="319"/>
      <c r="DS2028" s="319"/>
      <c r="DT2028" s="319"/>
      <c r="DU2028" s="319"/>
      <c r="DV2028" s="319"/>
      <c r="DW2028" s="319"/>
      <c r="DX2028" s="319"/>
      <c r="DY2028" s="319"/>
      <c r="DZ2028" s="319"/>
      <c r="EA2028" s="319"/>
      <c r="EB2028" s="319"/>
      <c r="EC2028" s="319"/>
      <c r="ED2028" s="319"/>
      <c r="EE2028" s="319"/>
      <c r="EF2028" s="319"/>
      <c r="EG2028" s="319"/>
      <c r="EH2028" s="319"/>
      <c r="EI2028" s="319"/>
      <c r="EJ2028" s="319"/>
      <c r="EK2028" s="319"/>
      <c r="EL2028" s="319"/>
      <c r="EM2028" s="319"/>
      <c r="EN2028" s="319"/>
      <c r="EO2028" s="319"/>
      <c r="EP2028" s="319"/>
      <c r="EQ2028" s="319"/>
      <c r="ER2028" s="319"/>
      <c r="ES2028" s="319"/>
      <c r="ET2028" s="319"/>
      <c r="EU2028" s="319"/>
      <c r="EV2028" s="319"/>
      <c r="EW2028" s="319"/>
      <c r="EX2028" s="319"/>
      <c r="EY2028" s="319"/>
      <c r="EZ2028" s="319"/>
      <c r="FA2028" s="319"/>
      <c r="FB2028" s="319"/>
      <c r="FC2028" s="319"/>
      <c r="FD2028" s="319"/>
      <c r="FE2028" s="319"/>
      <c r="FF2028" s="319"/>
      <c r="FG2028" s="319"/>
      <c r="FH2028" s="319"/>
      <c r="FI2028" s="319"/>
      <c r="FJ2028" s="319"/>
      <c r="FK2028" s="319"/>
      <c r="FL2028" s="319"/>
      <c r="FM2028" s="319"/>
      <c r="FN2028" s="319"/>
      <c r="FO2028" s="319"/>
      <c r="FP2028" s="319"/>
      <c r="FQ2028" s="319"/>
      <c r="FR2028" s="319"/>
      <c r="FS2028" s="319"/>
      <c r="FT2028" s="319"/>
      <c r="FU2028" s="319"/>
      <c r="FV2028" s="319"/>
      <c r="FW2028" s="319"/>
      <c r="FX2028" s="319"/>
      <c r="FY2028" s="319"/>
      <c r="FZ2028" s="319"/>
      <c r="GA2028" s="319"/>
      <c r="GB2028" s="319"/>
      <c r="GC2028" s="319"/>
      <c r="GD2028" s="319"/>
      <c r="GE2028" s="319"/>
      <c r="GF2028" s="319"/>
      <c r="GG2028" s="319"/>
      <c r="GH2028" s="319"/>
      <c r="GI2028" s="319"/>
      <c r="GJ2028" s="319"/>
      <c r="GK2028" s="319"/>
      <c r="GL2028" s="319"/>
      <c r="GM2028" s="319"/>
      <c r="GN2028" s="319"/>
      <c r="GO2028" s="319"/>
      <c r="GP2028" s="319"/>
      <c r="GQ2028" s="319"/>
      <c r="GR2028" s="319"/>
      <c r="GS2028" s="319"/>
      <c r="GT2028" s="319"/>
      <c r="GU2028" s="319"/>
      <c r="GV2028" s="319"/>
      <c r="GW2028" s="319"/>
      <c r="GX2028" s="319"/>
      <c r="GY2028" s="319"/>
      <c r="GZ2028" s="319"/>
      <c r="HA2028" s="319"/>
      <c r="HB2028" s="319"/>
      <c r="HC2028" s="319"/>
      <c r="HD2028" s="319"/>
      <c r="HE2028" s="319"/>
      <c r="HF2028" s="319"/>
      <c r="HG2028" s="319"/>
      <c r="HH2028" s="319"/>
      <c r="HI2028" s="319"/>
      <c r="HJ2028" s="319"/>
      <c r="HK2028" s="319"/>
      <c r="HL2028" s="319"/>
      <c r="HM2028" s="319"/>
      <c r="HN2028" s="319"/>
      <c r="HO2028" s="319"/>
      <c r="HP2028" s="319"/>
      <c r="HQ2028" s="319"/>
      <c r="HR2028" s="319"/>
      <c r="HS2028" s="319"/>
      <c r="HT2028" s="319"/>
      <c r="HU2028" s="319"/>
      <c r="HV2028" s="319"/>
      <c r="HW2028" s="319"/>
      <c r="HX2028" s="319"/>
      <c r="HY2028" s="319"/>
      <c r="HZ2028" s="319"/>
      <c r="IA2028" s="319"/>
      <c r="IB2028" s="319"/>
      <c r="IC2028" s="319"/>
      <c r="ID2028" s="319"/>
      <c r="IE2028" s="319"/>
      <c r="IF2028" s="319"/>
      <c r="IG2028" s="319"/>
      <c r="IH2028" s="319"/>
      <c r="II2028" s="319"/>
      <c r="IJ2028" s="319"/>
      <c r="IK2028" s="319"/>
      <c r="IL2028" s="319"/>
      <c r="IM2028" s="319"/>
      <c r="IN2028" s="319"/>
      <c r="IO2028" s="319"/>
      <c r="IP2028" s="319"/>
      <c r="IQ2028" s="319"/>
      <c r="IR2028" s="319"/>
      <c r="IS2028" s="319"/>
      <c r="IT2028" s="319"/>
      <c r="IU2028" s="319"/>
      <c r="IV2028" s="319"/>
      <c r="IW2028" s="319"/>
    </row>
    <row r="2029" spans="1:257" ht="11.25" customHeight="1" thickBot="1" x14ac:dyDescent="0.25">
      <c r="A2029" s="1129"/>
      <c r="B2029" s="1005"/>
      <c r="C2029" s="320"/>
      <c r="D2029" s="916"/>
      <c r="E2029" s="245"/>
      <c r="F2029" s="241"/>
      <c r="G2029" s="246"/>
      <c r="H2029" s="246"/>
      <c r="I2029" s="241"/>
      <c r="J2029" s="360"/>
      <c r="K2029" s="241"/>
      <c r="L2029" s="241"/>
      <c r="M2029" s="245"/>
      <c r="N2029" s="238"/>
      <c r="O2029" s="65"/>
      <c r="P2029" s="65"/>
      <c r="Q2029" s="65"/>
      <c r="R2029" s="238"/>
      <c r="S2029" s="246"/>
      <c r="T2029" s="241"/>
      <c r="U2029" s="238"/>
      <c r="V2029" s="238"/>
      <c r="W2029" s="238"/>
      <c r="X2029" s="272"/>
      <c r="Y2029" s="415"/>
      <c r="Z2029" s="416" t="s">
        <v>38</v>
      </c>
      <c r="AA2029" s="379" t="s">
        <v>38</v>
      </c>
      <c r="AB2029" s="246"/>
      <c r="AC2029" s="250"/>
      <c r="AD2029" s="251"/>
      <c r="AE2029" s="252"/>
      <c r="AF2029" s="246"/>
      <c r="AG2029" s="246"/>
      <c r="AJ2029" s="255" t="str">
        <f t="shared" si="570"/>
        <v/>
      </c>
    </row>
    <row r="2030" spans="1:257" s="319" customFormat="1" ht="11.25" customHeight="1" thickBot="1" x14ac:dyDescent="0.25">
      <c r="A2030" s="1115">
        <v>1</v>
      </c>
      <c r="B2030" s="1044">
        <v>303386</v>
      </c>
      <c r="C2030" s="320"/>
      <c r="D2030" s="916" t="s">
        <v>1161</v>
      </c>
      <c r="E2030" s="245">
        <v>1</v>
      </c>
      <c r="F2030" s="241" t="s">
        <v>2130</v>
      </c>
      <c r="G2030" s="246"/>
      <c r="H2030" s="238"/>
      <c r="I2030" s="249"/>
      <c r="J2030" s="384"/>
      <c r="K2030" s="241"/>
      <c r="L2030" s="241" t="s">
        <v>2486</v>
      </c>
      <c r="M2030" s="245">
        <v>200</v>
      </c>
      <c r="N2030" s="238" t="s">
        <v>2085</v>
      </c>
      <c r="O2030" s="65">
        <v>130</v>
      </c>
      <c r="P2030" s="65">
        <v>178</v>
      </c>
      <c r="Q2030" s="65">
        <v>467</v>
      </c>
      <c r="R2030" s="238" t="s">
        <v>2139</v>
      </c>
      <c r="S2030" s="246"/>
      <c r="T2030" s="241" t="s">
        <v>61</v>
      </c>
      <c r="U2030" s="238" t="s">
        <v>44</v>
      </c>
      <c r="V2030" s="245">
        <v>226</v>
      </c>
      <c r="W2030" s="238"/>
      <c r="X2030" s="158"/>
      <c r="Y2030" s="415">
        <v>42353</v>
      </c>
      <c r="Z2030" s="416">
        <f t="shared" ref="Z2030:Z2035" si="571">Y2030+366</f>
        <v>42719</v>
      </c>
      <c r="AA2030" s="379">
        <v>42840</v>
      </c>
      <c r="AB2030" s="246"/>
      <c r="AC2030" s="250">
        <v>235</v>
      </c>
      <c r="AD2030" s="251"/>
      <c r="AE2030" s="252"/>
      <c r="AF2030" s="246" t="s">
        <v>3001</v>
      </c>
      <c r="AG2030" s="246"/>
      <c r="AJ2030" s="255" t="str">
        <f t="shared" si="570"/>
        <v>HL226</v>
      </c>
    </row>
    <row r="2031" spans="1:257" s="319" customFormat="1" ht="11.25" customHeight="1" thickBot="1" x14ac:dyDescent="0.25">
      <c r="A2031" s="1115">
        <v>1</v>
      </c>
      <c r="B2031" s="1044">
        <v>303386</v>
      </c>
      <c r="C2031" s="320"/>
      <c r="D2031" s="916" t="s">
        <v>1161</v>
      </c>
      <c r="E2031" s="245">
        <v>1</v>
      </c>
      <c r="F2031" s="241" t="s">
        <v>2130</v>
      </c>
      <c r="G2031" s="246"/>
      <c r="H2031" s="238"/>
      <c r="I2031" s="249"/>
      <c r="J2031" s="384"/>
      <c r="K2031" s="241"/>
      <c r="L2031" s="241" t="s">
        <v>2486</v>
      </c>
      <c r="M2031" s="245">
        <v>200</v>
      </c>
      <c r="N2031" s="238" t="s">
        <v>2085</v>
      </c>
      <c r="O2031" s="65">
        <v>129</v>
      </c>
      <c r="P2031" s="65">
        <v>177</v>
      </c>
      <c r="Q2031" s="65">
        <v>462</v>
      </c>
      <c r="R2031" s="238" t="s">
        <v>2139</v>
      </c>
      <c r="S2031" s="246"/>
      <c r="T2031" s="241" t="s">
        <v>61</v>
      </c>
      <c r="U2031" s="238" t="s">
        <v>44</v>
      </c>
      <c r="V2031" s="245">
        <v>227</v>
      </c>
      <c r="W2031" s="238"/>
      <c r="X2031" s="158"/>
      <c r="Y2031" s="415">
        <v>42353</v>
      </c>
      <c r="Z2031" s="416">
        <f t="shared" si="571"/>
        <v>42719</v>
      </c>
      <c r="AA2031" s="379">
        <v>42840</v>
      </c>
      <c r="AB2031" s="246"/>
      <c r="AC2031" s="250">
        <v>235</v>
      </c>
      <c r="AD2031" s="251"/>
      <c r="AE2031" s="252"/>
      <c r="AF2031" s="246" t="s">
        <v>3002</v>
      </c>
      <c r="AG2031" s="246"/>
      <c r="AJ2031" s="255" t="str">
        <f t="shared" si="570"/>
        <v>HL227</v>
      </c>
    </row>
    <row r="2032" spans="1:257" s="319" customFormat="1" ht="11.25" customHeight="1" thickBot="1" x14ac:dyDescent="0.25">
      <c r="A2032" s="1115">
        <v>1</v>
      </c>
      <c r="B2032" s="1044">
        <v>303386</v>
      </c>
      <c r="C2032" s="320"/>
      <c r="D2032" s="916" t="s">
        <v>1161</v>
      </c>
      <c r="E2032" s="245">
        <v>1</v>
      </c>
      <c r="F2032" s="241" t="s">
        <v>2130</v>
      </c>
      <c r="G2032" s="246"/>
      <c r="H2032" s="238"/>
      <c r="I2032" s="249"/>
      <c r="J2032" s="384"/>
      <c r="K2032" s="241"/>
      <c r="L2032" s="241" t="s">
        <v>2486</v>
      </c>
      <c r="M2032" s="245">
        <v>200</v>
      </c>
      <c r="N2032" s="238" t="s">
        <v>2085</v>
      </c>
      <c r="O2032" s="65">
        <v>129</v>
      </c>
      <c r="P2032" s="65">
        <v>177</v>
      </c>
      <c r="Q2032" s="65">
        <v>488</v>
      </c>
      <c r="R2032" s="238" t="s">
        <v>2139</v>
      </c>
      <c r="S2032" s="246"/>
      <c r="T2032" s="241" t="s">
        <v>61</v>
      </c>
      <c r="U2032" s="238" t="s">
        <v>44</v>
      </c>
      <c r="V2032" s="245">
        <v>228</v>
      </c>
      <c r="W2032" s="238"/>
      <c r="X2032" s="158"/>
      <c r="Y2032" s="415">
        <v>42353</v>
      </c>
      <c r="Z2032" s="416">
        <f t="shared" si="571"/>
        <v>42719</v>
      </c>
      <c r="AA2032" s="379">
        <v>42840</v>
      </c>
      <c r="AB2032" s="246"/>
      <c r="AC2032" s="250">
        <v>235</v>
      </c>
      <c r="AD2032" s="251"/>
      <c r="AE2032" s="252"/>
      <c r="AF2032" s="246" t="s">
        <v>3003</v>
      </c>
      <c r="AG2032" s="246"/>
      <c r="AJ2032" s="255" t="str">
        <f t="shared" si="570"/>
        <v>HL228</v>
      </c>
    </row>
    <row r="2033" spans="1:36" s="319" customFormat="1" ht="11.25" customHeight="1" thickBot="1" x14ac:dyDescent="0.25">
      <c r="A2033" s="1115">
        <v>1</v>
      </c>
      <c r="B2033" s="1044">
        <v>303386</v>
      </c>
      <c r="C2033" s="320"/>
      <c r="D2033" s="916" t="s">
        <v>1161</v>
      </c>
      <c r="E2033" s="245">
        <v>1</v>
      </c>
      <c r="F2033" s="241" t="s">
        <v>2130</v>
      </c>
      <c r="G2033" s="246"/>
      <c r="H2033" s="238"/>
      <c r="I2033" s="249"/>
      <c r="J2033" s="384"/>
      <c r="K2033" s="241"/>
      <c r="L2033" s="241" t="s">
        <v>2486</v>
      </c>
      <c r="M2033" s="245">
        <v>200</v>
      </c>
      <c r="N2033" s="238" t="s">
        <v>2085</v>
      </c>
      <c r="O2033" s="65">
        <v>130</v>
      </c>
      <c r="P2033" s="65">
        <v>163</v>
      </c>
      <c r="Q2033" s="65">
        <v>470</v>
      </c>
      <c r="R2033" s="238" t="s">
        <v>2139</v>
      </c>
      <c r="S2033" s="246"/>
      <c r="T2033" s="241" t="s">
        <v>61</v>
      </c>
      <c r="U2033" s="238" t="s">
        <v>44</v>
      </c>
      <c r="V2033" s="245">
        <v>229</v>
      </c>
      <c r="W2033" s="238"/>
      <c r="X2033" s="158"/>
      <c r="Y2033" s="415">
        <v>42353</v>
      </c>
      <c r="Z2033" s="416">
        <f t="shared" si="571"/>
        <v>42719</v>
      </c>
      <c r="AA2033" s="379">
        <v>42840</v>
      </c>
      <c r="AB2033" s="246"/>
      <c r="AC2033" s="250">
        <v>235</v>
      </c>
      <c r="AD2033" s="251"/>
      <c r="AE2033" s="252"/>
      <c r="AF2033" s="246" t="s">
        <v>3004</v>
      </c>
      <c r="AG2033" s="246"/>
      <c r="AJ2033" s="255" t="str">
        <f t="shared" si="570"/>
        <v>HL229</v>
      </c>
    </row>
    <row r="2034" spans="1:36" s="319" customFormat="1" ht="11.25" customHeight="1" thickBot="1" x14ac:dyDescent="0.25">
      <c r="A2034" s="1115">
        <v>1</v>
      </c>
      <c r="B2034" s="1044">
        <v>303386</v>
      </c>
      <c r="C2034" s="320"/>
      <c r="D2034" s="916" t="s">
        <v>1161</v>
      </c>
      <c r="E2034" s="245">
        <v>0</v>
      </c>
      <c r="F2034" s="241" t="s">
        <v>2130</v>
      </c>
      <c r="G2034" s="246"/>
      <c r="H2034" s="238"/>
      <c r="I2034" s="249"/>
      <c r="J2034" s="384"/>
      <c r="K2034" s="241"/>
      <c r="L2034" s="241" t="s">
        <v>2486</v>
      </c>
      <c r="M2034" s="245">
        <v>200</v>
      </c>
      <c r="N2034" s="238" t="s">
        <v>2085</v>
      </c>
      <c r="O2034" s="65">
        <v>129</v>
      </c>
      <c r="P2034" s="65">
        <v>170</v>
      </c>
      <c r="Q2034" s="65">
        <v>477</v>
      </c>
      <c r="R2034" s="238" t="s">
        <v>2139</v>
      </c>
      <c r="S2034" s="246"/>
      <c r="T2034" s="241" t="s">
        <v>61</v>
      </c>
      <c r="U2034" s="238" t="s">
        <v>44</v>
      </c>
      <c r="V2034" s="245">
        <v>230</v>
      </c>
      <c r="W2034" s="238" t="s">
        <v>3005</v>
      </c>
      <c r="X2034" s="158"/>
      <c r="Y2034" s="415">
        <v>42353</v>
      </c>
      <c r="Z2034" s="416">
        <f t="shared" si="571"/>
        <v>42719</v>
      </c>
      <c r="AA2034" s="379">
        <v>42840</v>
      </c>
      <c r="AB2034" s="246"/>
      <c r="AC2034" s="250">
        <v>235</v>
      </c>
      <c r="AD2034" s="251"/>
      <c r="AE2034" s="252"/>
      <c r="AF2034" s="246" t="s">
        <v>3006</v>
      </c>
      <c r="AG2034" s="246"/>
      <c r="AJ2034" s="255" t="str">
        <f t="shared" si="570"/>
        <v>HL230</v>
      </c>
    </row>
    <row r="2035" spans="1:36" ht="11.25" customHeight="1" thickBot="1" x14ac:dyDescent="0.25">
      <c r="A2035" s="1115">
        <v>1</v>
      </c>
      <c r="B2035" s="1044">
        <v>303386</v>
      </c>
      <c r="C2035" s="266" t="s">
        <v>50</v>
      </c>
      <c r="D2035" s="892" t="s">
        <v>1161</v>
      </c>
      <c r="E2035" s="256">
        <f>SUM(E2030:E2034)</f>
        <v>4</v>
      </c>
      <c r="F2035" s="240" t="s">
        <v>2130</v>
      </c>
      <c r="G2035" s="257"/>
      <c r="H2035" s="239"/>
      <c r="I2035" s="385"/>
      <c r="J2035" s="382"/>
      <c r="K2035" s="240"/>
      <c r="L2035" s="240" t="s">
        <v>2486</v>
      </c>
      <c r="M2035" s="258">
        <v>200</v>
      </c>
      <c r="N2035" s="239" t="s">
        <v>2085</v>
      </c>
      <c r="O2035" s="364" t="str">
        <f ca="1">IF(MIN(OFFSET(O2035,-$E2035,0,$E2035,1))=MAX(OFFSET(O2035,-$E2035,0,$E2035,1)),OFFSET(O2035,-$E2035,0,1,1),CONCATENATE(MIN(OFFSET(O2035,-$E2035,0,$E2035,1)),"/",MAX(OFFSET(O2035,-$E2035,0,$E2035,1))))</f>
        <v>129/130</v>
      </c>
      <c r="P2035" s="364" t="str">
        <f ca="1">IF(MIN(OFFSET(P2035,-$E2035,0,$E2035,1))=MAX(OFFSET(P2035,-$E2035,0,$E2035,1)),OFFSET(P2035,-$E2035,0,1,1),CONCATENATE(MIN(OFFSET(P2035,-$E2035,0,$E2035,1)),"/",MAX(OFFSET(P2035,-$E2035,0,$E2035,1))))</f>
        <v>163/177</v>
      </c>
      <c r="Q2035" s="364" t="str">
        <f ca="1">IF(MIN(OFFSET(Q2035,-$E2035,0,$E2035,1))=MAX(OFFSET(Q2035,-$E2035,0,$E2035,1)),OFFSET(Q2035,-$E2035,0,1,1),CONCATENATE(MIN(OFFSET(Q2035,-$E2035,0,$E2035,1)),"/",MAX(OFFSET(Q2035,-$E2035,0,$E2035,1))))</f>
        <v>462/488</v>
      </c>
      <c r="R2035" s="239"/>
      <c r="S2035" s="257"/>
      <c r="T2035" s="240" t="s">
        <v>61</v>
      </c>
      <c r="U2035" s="239" t="s">
        <v>44</v>
      </c>
      <c r="V2035" s="239" t="s">
        <v>3007</v>
      </c>
      <c r="W2035" s="239" t="s">
        <v>3008</v>
      </c>
      <c r="X2035" s="237">
        <v>1301</v>
      </c>
      <c r="Y2035" s="415">
        <v>42353</v>
      </c>
      <c r="Z2035" s="416">
        <f t="shared" si="571"/>
        <v>42719</v>
      </c>
      <c r="AA2035" s="379">
        <v>42840</v>
      </c>
      <c r="AB2035" s="257"/>
      <c r="AC2035" s="260">
        <v>235</v>
      </c>
      <c r="AD2035" s="261"/>
      <c r="AE2035" s="262"/>
      <c r="AF2035" s="257"/>
      <c r="AG2035" s="257"/>
      <c r="AJ2035" s="255" t="str">
        <f t="shared" si="570"/>
        <v>HL226-230</v>
      </c>
    </row>
    <row r="2036" spans="1:36" s="319" customFormat="1" ht="11.25" customHeight="1" thickBot="1" x14ac:dyDescent="0.25">
      <c r="A2036" s="1129"/>
      <c r="B2036" s="1058"/>
      <c r="C2036" s="320"/>
      <c r="D2036" s="894"/>
      <c r="E2036" s="245"/>
      <c r="F2036" s="241"/>
      <c r="G2036" s="246"/>
      <c r="H2036" s="246"/>
      <c r="I2036" s="241"/>
      <c r="J2036" s="360"/>
      <c r="K2036" s="241"/>
      <c r="L2036" s="241"/>
      <c r="M2036" s="245"/>
      <c r="N2036" s="238"/>
      <c r="O2036" s="65"/>
      <c r="P2036" s="65"/>
      <c r="Q2036" s="65"/>
      <c r="R2036" s="238"/>
      <c r="S2036" s="246"/>
      <c r="T2036" s="241"/>
      <c r="U2036" s="238"/>
      <c r="V2036" s="238"/>
      <c r="W2036" s="238"/>
      <c r="X2036" s="158"/>
      <c r="Y2036" s="415"/>
      <c r="Z2036" s="416" t="s">
        <v>38</v>
      </c>
      <c r="AA2036" s="379" t="s">
        <v>38</v>
      </c>
      <c r="AB2036" s="246"/>
      <c r="AC2036" s="250"/>
      <c r="AD2036" s="251"/>
      <c r="AE2036" s="252"/>
      <c r="AF2036" s="246"/>
      <c r="AG2036" s="246"/>
      <c r="AJ2036" s="255" t="str">
        <f t="shared" si="570"/>
        <v/>
      </c>
    </row>
    <row r="2037" spans="1:36" s="319" customFormat="1" ht="11.25" customHeight="1" thickBot="1" x14ac:dyDescent="0.25">
      <c r="A2037" s="1115">
        <v>1</v>
      </c>
      <c r="B2037" s="1044">
        <v>303389</v>
      </c>
      <c r="C2037" s="320"/>
      <c r="D2037" s="916" t="s">
        <v>1704</v>
      </c>
      <c r="E2037" s="245">
        <v>1</v>
      </c>
      <c r="F2037" s="241" t="s">
        <v>2130</v>
      </c>
      <c r="G2037" s="246"/>
      <c r="H2037" s="246"/>
      <c r="I2037" s="241"/>
      <c r="J2037" s="360"/>
      <c r="K2037" s="241"/>
      <c r="L2037" s="241" t="s">
        <v>2486</v>
      </c>
      <c r="M2037" s="245">
        <v>200</v>
      </c>
      <c r="N2037" s="238" t="s">
        <v>2085</v>
      </c>
      <c r="O2037" s="65">
        <v>128</v>
      </c>
      <c r="P2037" s="65">
        <v>173</v>
      </c>
      <c r="Q2037" s="65">
        <v>478</v>
      </c>
      <c r="R2037" s="238" t="s">
        <v>2139</v>
      </c>
      <c r="S2037" s="246"/>
      <c r="T2037" s="241" t="s">
        <v>61</v>
      </c>
      <c r="U2037" s="238" t="s">
        <v>44</v>
      </c>
      <c r="V2037" s="238" t="s">
        <v>3009</v>
      </c>
      <c r="W2037" s="238"/>
      <c r="X2037" s="320"/>
      <c r="Y2037" s="415">
        <v>43971</v>
      </c>
      <c r="Z2037" s="416">
        <f t="shared" ref="Z2037:Z2041" si="572">Y2037+365</f>
        <v>44336</v>
      </c>
      <c r="AA2037" s="379">
        <v>45280</v>
      </c>
      <c r="AB2037" s="246"/>
      <c r="AC2037" s="250">
        <v>235</v>
      </c>
      <c r="AD2037" s="251"/>
      <c r="AE2037" s="252">
        <v>1095</v>
      </c>
      <c r="AF2037" s="173" t="s">
        <v>3010</v>
      </c>
      <c r="AG2037" s="246"/>
      <c r="AJ2037" s="255" t="str">
        <f t="shared" si="570"/>
        <v>HL230</v>
      </c>
    </row>
    <row r="2038" spans="1:36" s="319" customFormat="1" ht="11.25" customHeight="1" thickBot="1" x14ac:dyDescent="0.25">
      <c r="A2038" s="1115">
        <v>1</v>
      </c>
      <c r="B2038" s="1044">
        <v>303389</v>
      </c>
      <c r="C2038" s="320"/>
      <c r="D2038" s="916" t="s">
        <v>1704</v>
      </c>
      <c r="E2038" s="245">
        <v>1</v>
      </c>
      <c r="F2038" s="241" t="s">
        <v>2130</v>
      </c>
      <c r="G2038" s="246"/>
      <c r="H2038" s="246"/>
      <c r="I2038" s="241"/>
      <c r="J2038" s="360"/>
      <c r="K2038" s="241"/>
      <c r="L2038" s="241" t="s">
        <v>2486</v>
      </c>
      <c r="M2038" s="245">
        <v>200</v>
      </c>
      <c r="N2038" s="238" t="s">
        <v>2085</v>
      </c>
      <c r="O2038" s="65">
        <v>128</v>
      </c>
      <c r="P2038" s="65">
        <v>178</v>
      </c>
      <c r="Q2038" s="65">
        <v>460</v>
      </c>
      <c r="R2038" s="238" t="s">
        <v>2139</v>
      </c>
      <c r="S2038" s="246"/>
      <c r="T2038" s="241" t="s">
        <v>61</v>
      </c>
      <c r="U2038" s="238" t="s">
        <v>44</v>
      </c>
      <c r="V2038" s="238" t="s">
        <v>3011</v>
      </c>
      <c r="W2038" s="238"/>
      <c r="X2038" s="320"/>
      <c r="Y2038" s="415">
        <v>43971</v>
      </c>
      <c r="Z2038" s="416">
        <f t="shared" si="572"/>
        <v>44336</v>
      </c>
      <c r="AA2038" s="379">
        <v>45280</v>
      </c>
      <c r="AB2038" s="246"/>
      <c r="AC2038" s="250">
        <v>235</v>
      </c>
      <c r="AD2038" s="251"/>
      <c r="AE2038" s="252">
        <v>1095</v>
      </c>
      <c r="AF2038" s="173" t="s">
        <v>3012</v>
      </c>
      <c r="AG2038" s="246"/>
      <c r="AJ2038" s="255" t="str">
        <f t="shared" si="570"/>
        <v>HL231</v>
      </c>
    </row>
    <row r="2039" spans="1:36" s="319" customFormat="1" ht="11.25" customHeight="1" thickBot="1" x14ac:dyDescent="0.25">
      <c r="A2039" s="1115">
        <v>1</v>
      </c>
      <c r="B2039" s="1044">
        <v>303389</v>
      </c>
      <c r="C2039" s="320"/>
      <c r="D2039" s="916" t="s">
        <v>1704</v>
      </c>
      <c r="E2039" s="245">
        <v>1</v>
      </c>
      <c r="F2039" s="241" t="s">
        <v>2130</v>
      </c>
      <c r="G2039" s="246"/>
      <c r="H2039" s="246"/>
      <c r="I2039" s="241"/>
      <c r="J2039" s="360"/>
      <c r="K2039" s="241"/>
      <c r="L2039" s="241" t="s">
        <v>2486</v>
      </c>
      <c r="M2039" s="245">
        <v>200</v>
      </c>
      <c r="N2039" s="238" t="s">
        <v>2085</v>
      </c>
      <c r="O2039" s="65">
        <v>128</v>
      </c>
      <c r="P2039" s="65">
        <v>175</v>
      </c>
      <c r="Q2039" s="65">
        <v>485</v>
      </c>
      <c r="R2039" s="238" t="s">
        <v>2139</v>
      </c>
      <c r="S2039" s="246"/>
      <c r="T2039" s="241" t="s">
        <v>61</v>
      </c>
      <c r="U2039" s="238" t="s">
        <v>44</v>
      </c>
      <c r="V2039" s="238" t="s">
        <v>3013</v>
      </c>
      <c r="W2039" s="238"/>
      <c r="X2039" s="320"/>
      <c r="Y2039" s="415">
        <v>43971</v>
      </c>
      <c r="Z2039" s="416">
        <f t="shared" si="572"/>
        <v>44336</v>
      </c>
      <c r="AA2039" s="379">
        <v>45280</v>
      </c>
      <c r="AB2039" s="246"/>
      <c r="AC2039" s="250">
        <v>235</v>
      </c>
      <c r="AD2039" s="251"/>
      <c r="AE2039" s="252">
        <v>1095</v>
      </c>
      <c r="AF2039" s="173" t="s">
        <v>3014</v>
      </c>
      <c r="AG2039" s="246"/>
      <c r="AJ2039" s="255" t="str">
        <f t="shared" si="570"/>
        <v>HL232</v>
      </c>
    </row>
    <row r="2040" spans="1:36" s="319" customFormat="1" ht="11.25" customHeight="1" thickBot="1" x14ac:dyDescent="0.25">
      <c r="A2040" s="1115">
        <v>1</v>
      </c>
      <c r="B2040" s="1044">
        <v>303389</v>
      </c>
      <c r="C2040" s="320"/>
      <c r="D2040" s="916" t="s">
        <v>1704</v>
      </c>
      <c r="E2040" s="245">
        <v>1</v>
      </c>
      <c r="F2040" s="241" t="s">
        <v>2130</v>
      </c>
      <c r="G2040" s="246"/>
      <c r="H2040" s="246"/>
      <c r="I2040" s="241"/>
      <c r="J2040" s="360"/>
      <c r="K2040" s="241"/>
      <c r="L2040" s="241" t="s">
        <v>2486</v>
      </c>
      <c r="M2040" s="245">
        <v>200</v>
      </c>
      <c r="N2040" s="238" t="s">
        <v>2085</v>
      </c>
      <c r="O2040" s="65">
        <v>128</v>
      </c>
      <c r="P2040" s="65">
        <v>175</v>
      </c>
      <c r="Q2040" s="65">
        <v>515</v>
      </c>
      <c r="R2040" s="238" t="s">
        <v>2139</v>
      </c>
      <c r="S2040" s="246"/>
      <c r="T2040" s="241" t="s">
        <v>61</v>
      </c>
      <c r="U2040" s="238" t="s">
        <v>44</v>
      </c>
      <c r="V2040" s="238" t="s">
        <v>3015</v>
      </c>
      <c r="W2040" s="238"/>
      <c r="X2040" s="320"/>
      <c r="Y2040" s="415">
        <v>43971</v>
      </c>
      <c r="Z2040" s="416">
        <f t="shared" si="572"/>
        <v>44336</v>
      </c>
      <c r="AA2040" s="379">
        <v>45280</v>
      </c>
      <c r="AB2040" s="246"/>
      <c r="AC2040" s="250">
        <v>235</v>
      </c>
      <c r="AD2040" s="251"/>
      <c r="AE2040" s="252">
        <v>1095</v>
      </c>
      <c r="AF2040" s="173" t="s">
        <v>3016</v>
      </c>
      <c r="AG2040" s="246"/>
      <c r="AJ2040" s="255" t="str">
        <f t="shared" si="570"/>
        <v>HL1089</v>
      </c>
    </row>
    <row r="2041" spans="1:36" ht="11.25" customHeight="1" thickBot="1" x14ac:dyDescent="0.25">
      <c r="A2041" s="1115">
        <v>1</v>
      </c>
      <c r="B2041" s="1044">
        <v>303389</v>
      </c>
      <c r="C2041" s="266" t="s">
        <v>50</v>
      </c>
      <c r="D2041" s="892" t="s">
        <v>1704</v>
      </c>
      <c r="E2041" s="256">
        <f>SUM(E2036:E2040)</f>
        <v>4</v>
      </c>
      <c r="F2041" s="240" t="s">
        <v>2130</v>
      </c>
      <c r="G2041" s="257"/>
      <c r="H2041" s="257"/>
      <c r="I2041" s="240"/>
      <c r="J2041" s="358"/>
      <c r="K2041" s="240"/>
      <c r="L2041" s="240" t="s">
        <v>2486</v>
      </c>
      <c r="M2041" s="258">
        <v>200</v>
      </c>
      <c r="N2041" s="239" t="s">
        <v>2085</v>
      </c>
      <c r="O2041" s="364">
        <f ca="1">IF(MIN(OFFSET(O2041,-$E2041,0,$E2041,1))=MAX(OFFSET(O2041,-$E2041,0,$E2041,1)),OFFSET(O2041,-$E2041,0,1,1),CONCATENATE(MIN(OFFSET(O2041,-$E2041,0,$E2041,1)),"/",MAX(OFFSET(O2041,-$E2041,0,$E2041,1))))</f>
        <v>128</v>
      </c>
      <c r="P2041" s="364" t="str">
        <f ca="1">IF(MIN(OFFSET(P2041,-$E2041,0,$E2041,1))=MAX(OFFSET(P2041,-$E2041,0,$E2041,1)),OFFSET(P2041,-$E2041,0,1,1),CONCATENATE(MIN(OFFSET(P2041,-$E2041,0,$E2041,1)),"/",MAX(OFFSET(P2041,-$E2041,0,$E2041,1))))</f>
        <v>173/178</v>
      </c>
      <c r="Q2041" s="364" t="str">
        <f ca="1">IF(MIN(OFFSET(Q2041,-$E2041,0,$E2041,1))=MAX(OFFSET(Q2041,-$E2041,0,$E2041,1)),OFFSET(Q2041,-$E2041,0,1,1),CONCATENATE(MIN(OFFSET(Q2041,-$E2041,0,$E2041,1)),"/",MAX(OFFSET(Q2041,-$E2041,0,$E2041,1))))</f>
        <v>460/515</v>
      </c>
      <c r="R2041" s="239"/>
      <c r="S2041" s="257"/>
      <c r="T2041" s="240" t="s">
        <v>61</v>
      </c>
      <c r="U2041" s="239" t="s">
        <v>44</v>
      </c>
      <c r="V2041" s="239" t="s">
        <v>3017</v>
      </c>
      <c r="W2041" s="239" t="s">
        <v>3018</v>
      </c>
      <c r="X2041" s="237">
        <v>1033</v>
      </c>
      <c r="Y2041" s="415">
        <v>43971</v>
      </c>
      <c r="Z2041" s="416">
        <f t="shared" si="572"/>
        <v>44336</v>
      </c>
      <c r="AA2041" s="379">
        <v>45280</v>
      </c>
      <c r="AB2041" s="257"/>
      <c r="AC2041" s="260">
        <v>235</v>
      </c>
      <c r="AD2041" s="261"/>
      <c r="AE2041" s="262"/>
      <c r="AF2041" s="257"/>
      <c r="AG2041" s="257"/>
      <c r="AJ2041" s="255" t="str">
        <f t="shared" si="570"/>
        <v>HL230-232+1089</v>
      </c>
    </row>
    <row r="2042" spans="1:36" ht="11.25" customHeight="1" thickBot="1" x14ac:dyDescent="0.25">
      <c r="A2042" s="1129"/>
      <c r="B2042" s="1055"/>
      <c r="C2042" s="320"/>
      <c r="D2042" s="905"/>
      <c r="E2042" s="245"/>
      <c r="F2042" s="241"/>
      <c r="G2042" s="246"/>
      <c r="H2042" s="246"/>
      <c r="I2042" s="241"/>
      <c r="J2042" s="360"/>
      <c r="K2042" s="241"/>
      <c r="L2042" s="241"/>
      <c r="M2042" s="245"/>
      <c r="N2042" s="238"/>
      <c r="O2042" s="65"/>
      <c r="P2042" s="65"/>
      <c r="Q2042" s="65"/>
      <c r="R2042" s="238"/>
      <c r="S2042" s="246"/>
      <c r="T2042" s="241"/>
      <c r="U2042" s="238"/>
      <c r="V2042" s="238"/>
      <c r="W2042" s="238"/>
      <c r="X2042" s="272"/>
      <c r="Y2042" s="415"/>
      <c r="Z2042" s="416" t="s">
        <v>38</v>
      </c>
      <c r="AA2042" s="379" t="s">
        <v>38</v>
      </c>
      <c r="AB2042" s="246"/>
      <c r="AC2042" s="250"/>
      <c r="AD2042" s="251"/>
      <c r="AE2042" s="252"/>
      <c r="AF2042" s="246"/>
      <c r="AG2042" s="246"/>
      <c r="AJ2042" s="255" t="str">
        <f t="shared" si="570"/>
        <v/>
      </c>
    </row>
    <row r="2043" spans="1:36" s="319" customFormat="1" ht="11.25" customHeight="1" thickBot="1" x14ac:dyDescent="0.25">
      <c r="A2043" s="1115">
        <v>1</v>
      </c>
      <c r="B2043" s="996"/>
      <c r="C2043" s="320"/>
      <c r="D2043" s="916" t="s">
        <v>3019</v>
      </c>
      <c r="E2043" s="245">
        <v>1</v>
      </c>
      <c r="F2043" s="241" t="s">
        <v>2130</v>
      </c>
      <c r="G2043" s="246"/>
      <c r="H2043" s="246"/>
      <c r="I2043" s="241"/>
      <c r="J2043" s="360"/>
      <c r="K2043" s="241"/>
      <c r="L2043" s="241" t="s">
        <v>2486</v>
      </c>
      <c r="M2043" s="245">
        <v>200</v>
      </c>
      <c r="N2043" s="238" t="s">
        <v>2085</v>
      </c>
      <c r="O2043" s="65">
        <v>130</v>
      </c>
      <c r="P2043" s="65">
        <v>176</v>
      </c>
      <c r="Q2043" s="65">
        <v>485</v>
      </c>
      <c r="R2043" s="238" t="s">
        <v>2139</v>
      </c>
      <c r="S2043" s="246"/>
      <c r="T2043" s="241" t="s">
        <v>61</v>
      </c>
      <c r="U2043" s="238" t="s">
        <v>44</v>
      </c>
      <c r="V2043" s="238" t="s">
        <v>3020</v>
      </c>
      <c r="W2043" s="238" t="s">
        <v>3021</v>
      </c>
      <c r="X2043" s="320"/>
      <c r="Y2043" s="415">
        <v>40598</v>
      </c>
      <c r="Z2043" s="416">
        <f>Y2043+365</f>
        <v>40963</v>
      </c>
      <c r="AA2043" s="379">
        <v>41597</v>
      </c>
      <c r="AB2043" s="246"/>
      <c r="AC2043" s="250">
        <v>235</v>
      </c>
      <c r="AD2043" s="251"/>
      <c r="AE2043" s="252">
        <v>1555</v>
      </c>
      <c r="AF2043" s="246" t="s">
        <v>3022</v>
      </c>
      <c r="AG2043" s="246"/>
      <c r="AJ2043" s="255" t="str">
        <f t="shared" si="570"/>
        <v>HL924</v>
      </c>
    </row>
    <row r="2044" spans="1:36" s="319" customFormat="1" ht="11.25" customHeight="1" thickBot="1" x14ac:dyDescent="0.25">
      <c r="A2044" s="1115">
        <v>1</v>
      </c>
      <c r="B2044" s="996"/>
      <c r="C2044" s="320"/>
      <c r="D2044" s="916" t="s">
        <v>3019</v>
      </c>
      <c r="E2044" s="245">
        <v>1</v>
      </c>
      <c r="F2044" s="241" t="s">
        <v>2130</v>
      </c>
      <c r="G2044" s="246"/>
      <c r="H2044" s="246"/>
      <c r="I2044" s="241"/>
      <c r="J2044" s="360"/>
      <c r="K2044" s="241"/>
      <c r="L2044" s="241" t="s">
        <v>2486</v>
      </c>
      <c r="M2044" s="245">
        <v>200</v>
      </c>
      <c r="N2044" s="238" t="s">
        <v>2085</v>
      </c>
      <c r="O2044" s="65">
        <v>129</v>
      </c>
      <c r="P2044" s="65">
        <v>171</v>
      </c>
      <c r="Q2044" s="65">
        <v>470</v>
      </c>
      <c r="R2044" s="238" t="s">
        <v>2139</v>
      </c>
      <c r="S2044" s="246"/>
      <c r="T2044" s="241" t="s">
        <v>61</v>
      </c>
      <c r="U2044" s="238" t="s">
        <v>44</v>
      </c>
      <c r="V2044" s="238" t="s">
        <v>3023</v>
      </c>
      <c r="W2044" s="253"/>
      <c r="X2044" s="320"/>
      <c r="Y2044" s="415">
        <v>40598</v>
      </c>
      <c r="Z2044" s="416">
        <f>Y2044+365</f>
        <v>40963</v>
      </c>
      <c r="AA2044" s="379">
        <v>41597</v>
      </c>
      <c r="AB2044" s="246"/>
      <c r="AC2044" s="250">
        <v>235</v>
      </c>
      <c r="AD2044" s="251"/>
      <c r="AE2044" s="252">
        <v>1555</v>
      </c>
      <c r="AF2044" s="246" t="s">
        <v>3024</v>
      </c>
      <c r="AG2044" s="246"/>
      <c r="AJ2044" s="255" t="str">
        <f t="shared" si="570"/>
        <v>HL925</v>
      </c>
    </row>
    <row r="2045" spans="1:36" s="319" customFormat="1" ht="11.25" customHeight="1" thickBot="1" x14ac:dyDescent="0.25">
      <c r="A2045" s="1115">
        <v>1</v>
      </c>
      <c r="B2045" s="996"/>
      <c r="C2045" s="266" t="s">
        <v>50</v>
      </c>
      <c r="D2045" s="892" t="s">
        <v>3019</v>
      </c>
      <c r="E2045" s="256">
        <f>SUM(E2043:E2044)</f>
        <v>2</v>
      </c>
      <c r="F2045" s="240" t="s">
        <v>2130</v>
      </c>
      <c r="G2045" s="257"/>
      <c r="H2045" s="257"/>
      <c r="I2045" s="240"/>
      <c r="J2045" s="358"/>
      <c r="K2045" s="240"/>
      <c r="L2045" s="240" t="s">
        <v>2486</v>
      </c>
      <c r="M2045" s="258">
        <v>200</v>
      </c>
      <c r="N2045" s="239" t="s">
        <v>2085</v>
      </c>
      <c r="O2045" s="364" t="str">
        <f ca="1">IF(MIN(OFFSET(O2045,-$E2045,0,$E2045,1))=MAX(OFFSET(O2045,-$E2045,0,$E2045,1)),OFFSET(O2045,-$E2045,0,1,1),CONCATENATE(MIN(OFFSET(O2045,-$E2045,0,$E2045,1)),"/",MAX(OFFSET(O2045,-$E2045,0,$E2045,1))))</f>
        <v>129/130</v>
      </c>
      <c r="P2045" s="364" t="str">
        <f ca="1">IF(MIN(OFFSET(P2045,-$E2045,0,$E2045,1))=MAX(OFFSET(P2045,-$E2045,0,$E2045,1)),OFFSET(P2045,-$E2045,0,1,1),CONCATENATE(MIN(OFFSET(P2045,-$E2045,0,$E2045,1)),"/",MAX(OFFSET(P2045,-$E2045,0,$E2045,1))))</f>
        <v>171/176</v>
      </c>
      <c r="Q2045" s="364" t="str">
        <f ca="1">IF(MIN(OFFSET(Q2045,-$E2045,0,$E2045,1))=MAX(OFFSET(Q2045,-$E2045,0,$E2045,1)),OFFSET(Q2045,-$E2045,0,1,1),CONCATENATE(MIN(OFFSET(Q2045,-$E2045,0,$E2045,1)),"/",MAX(OFFSET(Q2045,-$E2045,0,$E2045,1))))</f>
        <v>470/485</v>
      </c>
      <c r="R2045" s="239"/>
      <c r="S2045" s="257"/>
      <c r="T2045" s="240" t="s">
        <v>61</v>
      </c>
      <c r="U2045" s="239" t="s">
        <v>44</v>
      </c>
      <c r="V2045" s="239" t="s">
        <v>3025</v>
      </c>
      <c r="W2045" s="239"/>
      <c r="X2045" s="237">
        <v>131</v>
      </c>
      <c r="Y2045" s="415">
        <v>40598</v>
      </c>
      <c r="Z2045" s="416">
        <f>Y2045+365</f>
        <v>40963</v>
      </c>
      <c r="AA2045" s="379">
        <v>41597</v>
      </c>
      <c r="AB2045" s="257"/>
      <c r="AC2045" s="260">
        <v>235</v>
      </c>
      <c r="AD2045" s="261"/>
      <c r="AE2045" s="262"/>
      <c r="AF2045" s="257"/>
      <c r="AG2045" s="257"/>
      <c r="AJ2045" s="255" t="str">
        <f t="shared" si="570"/>
        <v>HL924-925</v>
      </c>
    </row>
    <row r="2046" spans="1:36" s="319" customFormat="1" ht="11.25" customHeight="1" thickBot="1" x14ac:dyDescent="0.25">
      <c r="A2046" s="1129"/>
      <c r="B2046" s="996"/>
      <c r="C2046" s="320"/>
      <c r="D2046" s="945"/>
      <c r="E2046" s="324"/>
      <c r="F2046" s="241"/>
      <c r="G2046" s="246"/>
      <c r="H2046" s="246"/>
      <c r="I2046" s="241"/>
      <c r="J2046" s="360"/>
      <c r="K2046" s="241"/>
      <c r="L2046" s="241"/>
      <c r="M2046" s="245"/>
      <c r="N2046" s="238"/>
      <c r="O2046" s="65"/>
      <c r="P2046" s="65"/>
      <c r="Q2046" s="65"/>
      <c r="R2046" s="238"/>
      <c r="S2046" s="246"/>
      <c r="T2046" s="241"/>
      <c r="U2046" s="238"/>
      <c r="V2046" s="238"/>
      <c r="W2046" s="238"/>
      <c r="X2046" s="498"/>
      <c r="Y2046" s="415"/>
      <c r="Z2046" s="416"/>
      <c r="AA2046" s="379"/>
      <c r="AB2046" s="246"/>
      <c r="AC2046" s="250"/>
      <c r="AD2046" s="251"/>
      <c r="AE2046" s="252"/>
      <c r="AF2046" s="246"/>
      <c r="AG2046" s="246"/>
      <c r="AJ2046" s="255"/>
    </row>
    <row r="2047" spans="1:36" s="156" customFormat="1" ht="11.25" customHeight="1" thickBot="1" x14ac:dyDescent="0.25">
      <c r="A2047" s="1129">
        <v>1</v>
      </c>
      <c r="B2047" s="998"/>
      <c r="C2047" s="151"/>
      <c r="D2047" s="893">
        <v>1795</v>
      </c>
      <c r="E2047" s="148">
        <v>1</v>
      </c>
      <c r="F2047" s="149" t="s">
        <v>3026</v>
      </c>
      <c r="G2047" s="150"/>
      <c r="H2047" s="150"/>
      <c r="I2047" s="149"/>
      <c r="J2047" s="199"/>
      <c r="K2047" s="149"/>
      <c r="L2047" s="149" t="s">
        <v>3027</v>
      </c>
      <c r="M2047" s="148">
        <v>150</v>
      </c>
      <c r="N2047" s="151" t="s">
        <v>38</v>
      </c>
      <c r="O2047" s="522" t="s">
        <v>38</v>
      </c>
      <c r="P2047" s="522" t="s">
        <v>38</v>
      </c>
      <c r="Q2047" s="522" t="s">
        <v>38</v>
      </c>
      <c r="R2047" s="151" t="s">
        <v>2139</v>
      </c>
      <c r="S2047" s="150"/>
      <c r="T2047" s="149" t="s">
        <v>43</v>
      </c>
      <c r="U2047" s="151" t="s">
        <v>44</v>
      </c>
      <c r="V2047" s="870">
        <v>2470</v>
      </c>
      <c r="W2047" s="151"/>
      <c r="X2047" s="151"/>
      <c r="Y2047" s="429" t="s">
        <v>47</v>
      </c>
      <c r="Z2047" s="427" t="e">
        <f>Y2047+365</f>
        <v>#VALUE!</v>
      </c>
      <c r="AA2047" s="610" t="s">
        <v>38</v>
      </c>
      <c r="AB2047" s="150"/>
      <c r="AC2047" s="153" t="s">
        <v>38</v>
      </c>
      <c r="AD2047" s="154"/>
      <c r="AE2047" s="155">
        <v>6000</v>
      </c>
      <c r="AF2047" s="871"/>
      <c r="AG2047" s="150"/>
      <c r="AJ2047" s="156" t="str">
        <f t="shared" ref="AJ2047:AJ2050" si="573">CONCATENATE(U2047,AK2047,V2047)</f>
        <v>HL2470</v>
      </c>
    </row>
    <row r="2048" spans="1:36" s="156" customFormat="1" ht="11.25" customHeight="1" thickBot="1" x14ac:dyDescent="0.25">
      <c r="A2048" s="1129">
        <v>1</v>
      </c>
      <c r="B2048" s="998"/>
      <c r="C2048" s="151"/>
      <c r="D2048" s="893">
        <v>1795</v>
      </c>
      <c r="E2048" s="148">
        <v>1</v>
      </c>
      <c r="F2048" s="149" t="s">
        <v>3026</v>
      </c>
      <c r="G2048" s="150"/>
      <c r="H2048" s="150"/>
      <c r="I2048" s="149"/>
      <c r="J2048" s="199"/>
      <c r="K2048" s="149"/>
      <c r="L2048" s="149" t="s">
        <v>3027</v>
      </c>
      <c r="M2048" s="148">
        <v>150</v>
      </c>
      <c r="N2048" s="151" t="s">
        <v>38</v>
      </c>
      <c r="O2048" s="522" t="s">
        <v>38</v>
      </c>
      <c r="P2048" s="522" t="s">
        <v>38</v>
      </c>
      <c r="Q2048" s="522" t="s">
        <v>38</v>
      </c>
      <c r="R2048" s="151" t="s">
        <v>2139</v>
      </c>
      <c r="S2048" s="150"/>
      <c r="T2048" s="149" t="s">
        <v>43</v>
      </c>
      <c r="U2048" s="151" t="s">
        <v>44</v>
      </c>
      <c r="V2048" s="870">
        <v>2471</v>
      </c>
      <c r="W2048" s="151"/>
      <c r="X2048" s="151"/>
      <c r="Y2048" s="429" t="s">
        <v>47</v>
      </c>
      <c r="Z2048" s="427" t="e">
        <f>Y2048+365</f>
        <v>#VALUE!</v>
      </c>
      <c r="AA2048" s="610" t="s">
        <v>38</v>
      </c>
      <c r="AB2048" s="150"/>
      <c r="AC2048" s="153" t="s">
        <v>38</v>
      </c>
      <c r="AD2048" s="154"/>
      <c r="AE2048" s="155">
        <v>6000</v>
      </c>
      <c r="AF2048" s="871"/>
      <c r="AG2048" s="150"/>
      <c r="AJ2048" s="156" t="str">
        <f t="shared" si="573"/>
        <v>HL2471</v>
      </c>
    </row>
    <row r="2049" spans="1:36" s="156" customFormat="1" ht="11.25" customHeight="1" thickBot="1" x14ac:dyDescent="0.25">
      <c r="A2049" s="1129">
        <v>1</v>
      </c>
      <c r="B2049" s="998"/>
      <c r="C2049" s="151"/>
      <c r="D2049" s="893">
        <v>1795</v>
      </c>
      <c r="E2049" s="148">
        <v>1</v>
      </c>
      <c r="F2049" s="149" t="s">
        <v>3026</v>
      </c>
      <c r="G2049" s="150"/>
      <c r="H2049" s="150"/>
      <c r="I2049" s="149"/>
      <c r="J2049" s="199"/>
      <c r="K2049" s="149"/>
      <c r="L2049" s="149" t="s">
        <v>3027</v>
      </c>
      <c r="M2049" s="148">
        <v>150</v>
      </c>
      <c r="N2049" s="151" t="s">
        <v>38</v>
      </c>
      <c r="O2049" s="522" t="s">
        <v>38</v>
      </c>
      <c r="P2049" s="522" t="s">
        <v>38</v>
      </c>
      <c r="Q2049" s="522" t="s">
        <v>38</v>
      </c>
      <c r="R2049" s="151" t="s">
        <v>2139</v>
      </c>
      <c r="S2049" s="150"/>
      <c r="T2049" s="149" t="s">
        <v>43</v>
      </c>
      <c r="U2049" s="151" t="s">
        <v>44</v>
      </c>
      <c r="V2049" s="870">
        <v>2472</v>
      </c>
      <c r="W2049" s="151"/>
      <c r="X2049" s="151"/>
      <c r="Y2049" s="429" t="s">
        <v>47</v>
      </c>
      <c r="Z2049" s="427" t="e">
        <f>Y2049+365</f>
        <v>#VALUE!</v>
      </c>
      <c r="AA2049" s="610" t="s">
        <v>38</v>
      </c>
      <c r="AB2049" s="150"/>
      <c r="AC2049" s="153" t="s">
        <v>38</v>
      </c>
      <c r="AD2049" s="154"/>
      <c r="AE2049" s="155">
        <v>6000</v>
      </c>
      <c r="AF2049" s="871"/>
      <c r="AG2049" s="150"/>
      <c r="AJ2049" s="156" t="str">
        <f t="shared" si="573"/>
        <v>HL2472</v>
      </c>
    </row>
    <row r="2050" spans="1:36" s="156" customFormat="1" ht="11.25" customHeight="1" thickBot="1" x14ac:dyDescent="0.25">
      <c r="A2050" s="1129">
        <v>1</v>
      </c>
      <c r="B2050" s="998"/>
      <c r="C2050" s="579" t="s">
        <v>50</v>
      </c>
      <c r="D2050" s="892" t="s">
        <v>2877</v>
      </c>
      <c r="E2050" s="580">
        <f>SUM(E2047:E2049)</f>
        <v>3</v>
      </c>
      <c r="F2050" s="582" t="s">
        <v>3026</v>
      </c>
      <c r="G2050" s="216"/>
      <c r="H2050" s="216"/>
      <c r="I2050" s="582"/>
      <c r="J2050" s="611"/>
      <c r="K2050" s="582"/>
      <c r="L2050" s="985" t="s">
        <v>3027</v>
      </c>
      <c r="M2050" s="581">
        <v>150</v>
      </c>
      <c r="N2050" s="579" t="s">
        <v>38</v>
      </c>
      <c r="O2050" s="612" t="str">
        <f ca="1">IF(MIN(OFFSET(O2050,-$E2050,0,$E2050,1))=MAX(OFFSET(O2050,-$E2050,0,$E2050,1)),OFFSET(O2050,-$E2050,0,1,1),CONCATENATE(MIN(OFFSET(O2050,-$E2050,0,$E2050,1)),"/",MAX(OFFSET(O2050,-$E2050,0,$E2050,1))))</f>
        <v>-</v>
      </c>
      <c r="P2050" s="612" t="str">
        <f ca="1">IF(MIN(OFFSET(P2050,-$E2050,0,$E2050,1))=MAX(OFFSET(P2050,-$E2050,0,$E2050,1)),OFFSET(P2050,-$E2050,0,1,1),CONCATENATE(MIN(OFFSET(P2050,-$E2050,0,$E2050,1)),"/",MAX(OFFSET(P2050,-$E2050,0,$E2050,1))))</f>
        <v>-</v>
      </c>
      <c r="Q2050" s="612" t="str">
        <f ca="1">IF(MIN(OFFSET(Q2050,-$E2050,0,$E2050,1))=MAX(OFFSET(Q2050,-$E2050,0,$E2050,1)),OFFSET(Q2050,-$E2050,0,1,1),CONCATENATE(MIN(OFFSET(Q2050,-$E2050,0,$E2050,1)),"/",MAX(OFFSET(Q2050,-$E2050,0,$E2050,1))))</f>
        <v>-</v>
      </c>
      <c r="R2050" s="579"/>
      <c r="S2050" s="216"/>
      <c r="T2050" s="985" t="s">
        <v>43</v>
      </c>
      <c r="U2050" s="579" t="s">
        <v>44</v>
      </c>
      <c r="V2050" s="579" t="s">
        <v>3028</v>
      </c>
      <c r="W2050" s="872" t="s">
        <v>38</v>
      </c>
      <c r="X2050" s="499" t="s">
        <v>2877</v>
      </c>
      <c r="Y2050" s="429" t="s">
        <v>47</v>
      </c>
      <c r="Z2050" s="427" t="e">
        <f>Y2050+365</f>
        <v>#VALUE!</v>
      </c>
      <c r="AA2050" s="610" t="s">
        <v>38</v>
      </c>
      <c r="AB2050" s="216"/>
      <c r="AC2050" s="585" t="s">
        <v>38</v>
      </c>
      <c r="AD2050" s="586"/>
      <c r="AE2050" s="587">
        <f>SUBTOTAL(9,AE2047:AE2049)</f>
        <v>18000</v>
      </c>
      <c r="AF2050" s="216"/>
      <c r="AG2050" s="216"/>
      <c r="AJ2050" s="156" t="str">
        <f t="shared" si="573"/>
        <v>HL2470-2472</v>
      </c>
    </row>
    <row r="2051" spans="1:36" s="319" customFormat="1" ht="11.25" customHeight="1" thickBot="1" x14ac:dyDescent="0.25">
      <c r="A2051" s="1129"/>
      <c r="B2051" s="996"/>
      <c r="C2051" s="320"/>
      <c r="D2051" s="894"/>
      <c r="E2051" s="324"/>
      <c r="F2051" s="241"/>
      <c r="G2051" s="246"/>
      <c r="H2051" s="246"/>
      <c r="I2051" s="241"/>
      <c r="J2051" s="360"/>
      <c r="K2051" s="241"/>
      <c r="L2051" s="241"/>
      <c r="M2051" s="245"/>
      <c r="N2051" s="238"/>
      <c r="O2051" s="65"/>
      <c r="P2051" s="65"/>
      <c r="Q2051" s="65"/>
      <c r="R2051" s="238"/>
      <c r="S2051" s="246"/>
      <c r="T2051" s="241"/>
      <c r="U2051" s="238"/>
      <c r="V2051" s="238"/>
      <c r="W2051" s="238"/>
      <c r="X2051" s="895"/>
      <c r="Y2051" s="415"/>
      <c r="Z2051" s="416" t="s">
        <v>38</v>
      </c>
      <c r="AA2051" s="379" t="s">
        <v>38</v>
      </c>
      <c r="AB2051" s="246"/>
      <c r="AC2051" s="250"/>
      <c r="AD2051" s="251"/>
      <c r="AE2051" s="252"/>
      <c r="AF2051" s="246"/>
      <c r="AG2051" s="246"/>
      <c r="AJ2051" s="255"/>
    </row>
    <row r="2052" spans="1:36" s="156" customFormat="1" ht="11.25" customHeight="1" thickBot="1" x14ac:dyDescent="0.25">
      <c r="A2052" s="1115">
        <v>1</v>
      </c>
      <c r="B2052" s="998"/>
      <c r="C2052" s="151"/>
      <c r="D2052" s="893">
        <v>1787</v>
      </c>
      <c r="E2052" s="148">
        <v>1</v>
      </c>
      <c r="F2052" s="149" t="s">
        <v>3026</v>
      </c>
      <c r="G2052" s="150"/>
      <c r="H2052" s="150"/>
      <c r="I2052" s="149"/>
      <c r="J2052" s="199"/>
      <c r="K2052" s="149"/>
      <c r="L2052" s="149" t="s">
        <v>3029</v>
      </c>
      <c r="M2052" s="148">
        <v>150</v>
      </c>
      <c r="N2052" s="151" t="s">
        <v>2085</v>
      </c>
      <c r="O2052" s="522">
        <v>95</v>
      </c>
      <c r="P2052" s="522">
        <v>154</v>
      </c>
      <c r="Q2052" s="522">
        <v>414</v>
      </c>
      <c r="R2052" s="151" t="s">
        <v>2139</v>
      </c>
      <c r="S2052" s="150"/>
      <c r="T2052" s="149" t="s">
        <v>61</v>
      </c>
      <c r="U2052" s="151" t="s">
        <v>44</v>
      </c>
      <c r="V2052" s="870">
        <v>2412</v>
      </c>
      <c r="W2052" s="151"/>
      <c r="X2052" s="151"/>
      <c r="Y2052" s="429" t="s">
        <v>47</v>
      </c>
      <c r="Z2052" s="427" t="e">
        <f>Y2052+365</f>
        <v>#VALUE!</v>
      </c>
      <c r="AA2052" s="610" t="s">
        <v>38</v>
      </c>
      <c r="AB2052" s="150"/>
      <c r="AC2052" s="153">
        <v>120</v>
      </c>
      <c r="AD2052" s="154"/>
      <c r="AE2052" s="155"/>
      <c r="AF2052" s="871"/>
      <c r="AG2052" s="150"/>
      <c r="AJ2052" s="156" t="str">
        <f>CONCATENATE(U2052,AK2052,V2052)</f>
        <v>HL2412</v>
      </c>
    </row>
    <row r="2053" spans="1:36" s="156" customFormat="1" ht="11.25" customHeight="1" thickBot="1" x14ac:dyDescent="0.25">
      <c r="A2053" s="1115">
        <v>1</v>
      </c>
      <c r="B2053" s="998"/>
      <c r="C2053" s="151"/>
      <c r="D2053" s="893">
        <v>1787</v>
      </c>
      <c r="E2053" s="148">
        <v>1</v>
      </c>
      <c r="F2053" s="149" t="s">
        <v>3026</v>
      </c>
      <c r="G2053" s="150"/>
      <c r="H2053" s="150"/>
      <c r="I2053" s="149"/>
      <c r="J2053" s="199"/>
      <c r="K2053" s="149"/>
      <c r="L2053" s="149" t="s">
        <v>3029</v>
      </c>
      <c r="M2053" s="148">
        <v>150</v>
      </c>
      <c r="N2053" s="151" t="s">
        <v>2085</v>
      </c>
      <c r="O2053" s="522">
        <v>95</v>
      </c>
      <c r="P2053" s="522">
        <v>150</v>
      </c>
      <c r="Q2053" s="522">
        <v>414</v>
      </c>
      <c r="R2053" s="151" t="s">
        <v>2139</v>
      </c>
      <c r="S2053" s="150"/>
      <c r="T2053" s="149" t="s">
        <v>61</v>
      </c>
      <c r="U2053" s="151" t="s">
        <v>44</v>
      </c>
      <c r="V2053" s="870">
        <v>2413</v>
      </c>
      <c r="W2053" s="151"/>
      <c r="X2053" s="151"/>
      <c r="Y2053" s="429" t="s">
        <v>47</v>
      </c>
      <c r="Z2053" s="427" t="e">
        <f>Y2053+365</f>
        <v>#VALUE!</v>
      </c>
      <c r="AA2053" s="610" t="s">
        <v>38</v>
      </c>
      <c r="AB2053" s="150"/>
      <c r="AC2053" s="153">
        <v>120</v>
      </c>
      <c r="AD2053" s="154"/>
      <c r="AE2053" s="155"/>
      <c r="AF2053" s="871"/>
      <c r="AG2053" s="150"/>
      <c r="AJ2053" s="156" t="str">
        <f>CONCATENATE(U2053,AK2053,V2053)</f>
        <v>HL2413</v>
      </c>
    </row>
    <row r="2054" spans="1:36" s="156" customFormat="1" ht="11.25" customHeight="1" thickBot="1" x14ac:dyDescent="0.25">
      <c r="A2054" s="1115">
        <v>1</v>
      </c>
      <c r="B2054" s="998"/>
      <c r="C2054" s="151"/>
      <c r="D2054" s="893">
        <v>1787</v>
      </c>
      <c r="E2054" s="148">
        <v>1</v>
      </c>
      <c r="F2054" s="149" t="s">
        <v>3026</v>
      </c>
      <c r="G2054" s="150"/>
      <c r="H2054" s="150"/>
      <c r="I2054" s="149"/>
      <c r="J2054" s="199"/>
      <c r="K2054" s="149"/>
      <c r="L2054" s="149" t="s">
        <v>3029</v>
      </c>
      <c r="M2054" s="148">
        <v>150</v>
      </c>
      <c r="N2054" s="151" t="s">
        <v>2085</v>
      </c>
      <c r="O2054" s="522">
        <v>95</v>
      </c>
      <c r="P2054" s="522">
        <v>150</v>
      </c>
      <c r="Q2054" s="522">
        <v>414</v>
      </c>
      <c r="R2054" s="151" t="s">
        <v>2139</v>
      </c>
      <c r="S2054" s="150"/>
      <c r="T2054" s="149" t="s">
        <v>61</v>
      </c>
      <c r="U2054" s="151" t="s">
        <v>44</v>
      </c>
      <c r="V2054" s="870">
        <v>2414</v>
      </c>
      <c r="W2054" s="151"/>
      <c r="X2054" s="151"/>
      <c r="Y2054" s="429" t="s">
        <v>47</v>
      </c>
      <c r="Z2054" s="427" t="e">
        <f>Y2054+365</f>
        <v>#VALUE!</v>
      </c>
      <c r="AA2054" s="610" t="s">
        <v>38</v>
      </c>
      <c r="AB2054" s="150"/>
      <c r="AC2054" s="153">
        <v>120</v>
      </c>
      <c r="AD2054" s="154"/>
      <c r="AE2054" s="155"/>
      <c r="AF2054" s="871"/>
      <c r="AG2054" s="150"/>
      <c r="AJ2054" s="156" t="str">
        <f>CONCATENATE(U2054,AK2054,V2054)</f>
        <v>HL2414</v>
      </c>
    </row>
    <row r="2055" spans="1:36" s="156" customFormat="1" ht="11.25" customHeight="1" thickBot="1" x14ac:dyDescent="0.25">
      <c r="A2055" s="1115">
        <v>1</v>
      </c>
      <c r="B2055" s="998"/>
      <c r="C2055" s="579" t="s">
        <v>50</v>
      </c>
      <c r="D2055" s="892" t="s">
        <v>2918</v>
      </c>
      <c r="E2055" s="580">
        <f>SUM(E2052:E2054)</f>
        <v>3</v>
      </c>
      <c r="F2055" s="582" t="s">
        <v>3026</v>
      </c>
      <c r="G2055" s="216"/>
      <c r="H2055" s="216"/>
      <c r="I2055" s="582"/>
      <c r="J2055" s="611"/>
      <c r="K2055" s="582"/>
      <c r="L2055" s="582" t="s">
        <v>3029</v>
      </c>
      <c r="M2055" s="581">
        <v>150</v>
      </c>
      <c r="N2055" s="579" t="s">
        <v>2085</v>
      </c>
      <c r="O2055" s="612">
        <f ca="1">IF(MIN(OFFSET(O2055,-$E2055,0,$E2055,1))=MAX(OFFSET(O2055,-$E2055,0,$E2055,1)),OFFSET(O2055,-$E2055,0,1,1),CONCATENATE(MIN(OFFSET(O2055,-$E2055,0,$E2055,1)),"/",MAX(OFFSET(O2055,-$E2055,0,$E2055,1))))</f>
        <v>95</v>
      </c>
      <c r="P2055" s="612" t="str">
        <f ca="1">IF(MIN(OFFSET(P2055,-$E2055,0,$E2055,1))=MAX(OFFSET(P2055,-$E2055,0,$E2055,1)),OFFSET(P2055,-$E2055,0,1,1),CONCATENATE(MIN(OFFSET(P2055,-$E2055,0,$E2055,1)),"/",MAX(OFFSET(P2055,-$E2055,0,$E2055,1))))</f>
        <v>150/154</v>
      </c>
      <c r="Q2055" s="612">
        <f ca="1">IF(MIN(OFFSET(Q2055,-$E2055,0,$E2055,1))=MAX(OFFSET(Q2055,-$E2055,0,$E2055,1)),OFFSET(Q2055,-$E2055,0,1,1),CONCATENATE(MIN(OFFSET(Q2055,-$E2055,0,$E2055,1)),"/",MAX(OFFSET(Q2055,-$E2055,0,$E2055,1))))</f>
        <v>414</v>
      </c>
      <c r="R2055" s="579"/>
      <c r="S2055" s="216"/>
      <c r="T2055" s="582" t="s">
        <v>61</v>
      </c>
      <c r="U2055" s="579" t="s">
        <v>44</v>
      </c>
      <c r="V2055" s="579" t="s">
        <v>3030</v>
      </c>
      <c r="W2055" s="872" t="s">
        <v>3031</v>
      </c>
      <c r="X2055" s="896" t="s">
        <v>2677</v>
      </c>
      <c r="Y2055" s="429" t="s">
        <v>47</v>
      </c>
      <c r="Z2055" s="427" t="e">
        <f>Y2055+365</f>
        <v>#VALUE!</v>
      </c>
      <c r="AA2055" s="610" t="s">
        <v>38</v>
      </c>
      <c r="AB2055" s="216"/>
      <c r="AC2055" s="585">
        <v>120</v>
      </c>
      <c r="AD2055" s="586"/>
      <c r="AE2055" s="587"/>
      <c r="AF2055" s="216"/>
      <c r="AG2055" s="216"/>
      <c r="AJ2055" s="156" t="str">
        <f>CONCATENATE(U2055,AK2055,V2055)</f>
        <v>HL2412-2414</v>
      </c>
    </row>
    <row r="2056" spans="1:36" s="319" customFormat="1" ht="11.25" customHeight="1" thickBot="1" x14ac:dyDescent="0.25">
      <c r="A2056" s="1129"/>
      <c r="B2056" s="996"/>
      <c r="C2056" s="320"/>
      <c r="D2056" s="894"/>
      <c r="E2056" s="324"/>
      <c r="F2056" s="241"/>
      <c r="G2056" s="246"/>
      <c r="H2056" s="246"/>
      <c r="I2056" s="241"/>
      <c r="J2056" s="360"/>
      <c r="K2056" s="241"/>
      <c r="L2056" s="241"/>
      <c r="M2056" s="245"/>
      <c r="N2056" s="238"/>
      <c r="O2056" s="65"/>
      <c r="P2056" s="65"/>
      <c r="Q2056" s="65"/>
      <c r="R2056" s="238"/>
      <c r="S2056" s="246"/>
      <c r="T2056" s="241"/>
      <c r="U2056" s="238"/>
      <c r="V2056" s="238"/>
      <c r="W2056" s="238"/>
      <c r="X2056" s="498"/>
      <c r="Y2056" s="415"/>
      <c r="Z2056" s="416" t="s">
        <v>38</v>
      </c>
      <c r="AA2056" s="379" t="s">
        <v>38</v>
      </c>
      <c r="AB2056" s="246"/>
      <c r="AC2056" s="250"/>
      <c r="AD2056" s="251"/>
      <c r="AE2056" s="252"/>
      <c r="AF2056" s="246"/>
      <c r="AG2056" s="246"/>
      <c r="AJ2056" s="255"/>
    </row>
    <row r="2057" spans="1:36" s="156" customFormat="1" ht="11.25" customHeight="1" thickBot="1" x14ac:dyDescent="0.25">
      <c r="A2057" s="1115">
        <v>1</v>
      </c>
      <c r="B2057" s="998"/>
      <c r="C2057" s="151"/>
      <c r="D2057" s="893" t="s">
        <v>2677</v>
      </c>
      <c r="E2057" s="148">
        <v>1</v>
      </c>
      <c r="F2057" s="149" t="s">
        <v>3026</v>
      </c>
      <c r="G2057" s="150"/>
      <c r="H2057" s="150"/>
      <c r="I2057" s="149"/>
      <c r="J2057" s="199"/>
      <c r="K2057" s="149"/>
      <c r="L2057" s="149" t="s">
        <v>3032</v>
      </c>
      <c r="M2057" s="148">
        <v>150</v>
      </c>
      <c r="N2057" s="151" t="s">
        <v>2138</v>
      </c>
      <c r="O2057" s="522">
        <v>95</v>
      </c>
      <c r="P2057" s="522">
        <v>154</v>
      </c>
      <c r="Q2057" s="522">
        <v>414</v>
      </c>
      <c r="R2057" s="151" t="s">
        <v>2139</v>
      </c>
      <c r="S2057" s="150"/>
      <c r="T2057" s="149" t="s">
        <v>61</v>
      </c>
      <c r="U2057" s="151" t="s">
        <v>44</v>
      </c>
      <c r="V2057" s="870">
        <v>2415</v>
      </c>
      <c r="W2057" s="151"/>
      <c r="X2057" s="151"/>
      <c r="Y2057" s="429" t="s">
        <v>47</v>
      </c>
      <c r="Z2057" s="427" t="e">
        <f>Y2057+365</f>
        <v>#VALUE!</v>
      </c>
      <c r="AA2057" s="610" t="s">
        <v>38</v>
      </c>
      <c r="AB2057" s="150"/>
      <c r="AC2057" s="153">
        <v>120</v>
      </c>
      <c r="AD2057" s="154"/>
      <c r="AE2057" s="155"/>
      <c r="AF2057" s="871"/>
      <c r="AG2057" s="150"/>
      <c r="AJ2057" s="156" t="str">
        <f t="shared" ref="AJ2057:AJ2061" si="574">CONCATENATE(U2057,AK2057,V2057)</f>
        <v>HL2415</v>
      </c>
    </row>
    <row r="2058" spans="1:36" s="156" customFormat="1" ht="11.25" customHeight="1" thickBot="1" x14ac:dyDescent="0.25">
      <c r="A2058" s="1115">
        <v>1</v>
      </c>
      <c r="B2058" s="998"/>
      <c r="C2058" s="151"/>
      <c r="D2058" s="893" t="s">
        <v>2677</v>
      </c>
      <c r="E2058" s="148">
        <v>1</v>
      </c>
      <c r="F2058" s="149" t="s">
        <v>3026</v>
      </c>
      <c r="G2058" s="150"/>
      <c r="H2058" s="150"/>
      <c r="I2058" s="149"/>
      <c r="J2058" s="199"/>
      <c r="K2058" s="149"/>
      <c r="L2058" s="149" t="s">
        <v>3032</v>
      </c>
      <c r="M2058" s="148">
        <v>150</v>
      </c>
      <c r="N2058" s="151" t="s">
        <v>2138</v>
      </c>
      <c r="O2058" s="522">
        <v>95</v>
      </c>
      <c r="P2058" s="522">
        <v>150</v>
      </c>
      <c r="Q2058" s="522">
        <v>414</v>
      </c>
      <c r="R2058" s="151" t="s">
        <v>2139</v>
      </c>
      <c r="S2058" s="150"/>
      <c r="T2058" s="149" t="s">
        <v>61</v>
      </c>
      <c r="U2058" s="151" t="s">
        <v>44</v>
      </c>
      <c r="V2058" s="870">
        <v>2416</v>
      </c>
      <c r="W2058" s="151"/>
      <c r="X2058" s="151"/>
      <c r="Y2058" s="429" t="s">
        <v>47</v>
      </c>
      <c r="Z2058" s="427" t="e">
        <f>Y2058+365</f>
        <v>#VALUE!</v>
      </c>
      <c r="AA2058" s="610" t="s">
        <v>38</v>
      </c>
      <c r="AB2058" s="150"/>
      <c r="AC2058" s="153">
        <v>120</v>
      </c>
      <c r="AD2058" s="154"/>
      <c r="AE2058" s="155"/>
      <c r="AF2058" s="871"/>
      <c r="AG2058" s="150"/>
      <c r="AJ2058" s="156" t="str">
        <f t="shared" si="574"/>
        <v>HL2416</v>
      </c>
    </row>
    <row r="2059" spans="1:36" s="156" customFormat="1" ht="11.25" customHeight="1" thickBot="1" x14ac:dyDescent="0.25">
      <c r="A2059" s="1115">
        <v>1</v>
      </c>
      <c r="B2059" s="998"/>
      <c r="C2059" s="151"/>
      <c r="D2059" s="893" t="s">
        <v>2677</v>
      </c>
      <c r="E2059" s="148">
        <v>1</v>
      </c>
      <c r="F2059" s="149" t="s">
        <v>3026</v>
      </c>
      <c r="G2059" s="150"/>
      <c r="H2059" s="150"/>
      <c r="I2059" s="149"/>
      <c r="J2059" s="199"/>
      <c r="K2059" s="149"/>
      <c r="L2059" s="149" t="s">
        <v>3032</v>
      </c>
      <c r="M2059" s="148">
        <v>150</v>
      </c>
      <c r="N2059" s="151" t="s">
        <v>2138</v>
      </c>
      <c r="O2059" s="522">
        <v>95</v>
      </c>
      <c r="P2059" s="522">
        <v>150</v>
      </c>
      <c r="Q2059" s="522">
        <v>414</v>
      </c>
      <c r="R2059" s="151" t="s">
        <v>2139</v>
      </c>
      <c r="S2059" s="150"/>
      <c r="T2059" s="149" t="s">
        <v>61</v>
      </c>
      <c r="U2059" s="151" t="s">
        <v>44</v>
      </c>
      <c r="V2059" s="870">
        <v>2417</v>
      </c>
      <c r="W2059" s="151"/>
      <c r="X2059" s="151"/>
      <c r="Y2059" s="429" t="s">
        <v>47</v>
      </c>
      <c r="Z2059" s="427" t="e">
        <f>Y2059+365</f>
        <v>#VALUE!</v>
      </c>
      <c r="AA2059" s="610" t="s">
        <v>38</v>
      </c>
      <c r="AB2059" s="150"/>
      <c r="AC2059" s="153">
        <v>120</v>
      </c>
      <c r="AD2059" s="154"/>
      <c r="AE2059" s="155"/>
      <c r="AF2059" s="871"/>
      <c r="AG2059" s="150"/>
      <c r="AJ2059" s="156" t="str">
        <f t="shared" si="574"/>
        <v>HL2417</v>
      </c>
    </row>
    <row r="2060" spans="1:36" s="156" customFormat="1" ht="11.25" customHeight="1" thickBot="1" x14ac:dyDescent="0.25">
      <c r="A2060" s="1115">
        <v>1</v>
      </c>
      <c r="B2060" s="998"/>
      <c r="C2060" s="579" t="s">
        <v>50</v>
      </c>
      <c r="D2060" s="892" t="s">
        <v>2677</v>
      </c>
      <c r="E2060" s="580">
        <f>SUM(E2057:E2059)</f>
        <v>3</v>
      </c>
      <c r="F2060" s="582" t="s">
        <v>3026</v>
      </c>
      <c r="G2060" s="216"/>
      <c r="H2060" s="216"/>
      <c r="I2060" s="582"/>
      <c r="J2060" s="611"/>
      <c r="K2060" s="582"/>
      <c r="L2060" s="582" t="s">
        <v>3032</v>
      </c>
      <c r="M2060" s="581">
        <v>150</v>
      </c>
      <c r="N2060" s="579" t="s">
        <v>2138</v>
      </c>
      <c r="O2060" s="612">
        <f ca="1">IF(MIN(OFFSET(O2060,-$E2060,0,$E2060,1))=MAX(OFFSET(O2060,-$E2060,0,$E2060,1)),OFFSET(O2060,-$E2060,0,1,1),CONCATENATE(MIN(OFFSET(O2060,-$E2060,0,$E2060,1)),"/",MAX(OFFSET(O2060,-$E2060,0,$E2060,1))))</f>
        <v>95</v>
      </c>
      <c r="P2060" s="612" t="str">
        <f ca="1">IF(MIN(OFFSET(P2060,-$E2060,0,$E2060,1))=MAX(OFFSET(P2060,-$E2060,0,$E2060,1)),OFFSET(P2060,-$E2060,0,1,1),CONCATENATE(MIN(OFFSET(P2060,-$E2060,0,$E2060,1)),"/",MAX(OFFSET(P2060,-$E2060,0,$E2060,1))))</f>
        <v>150/154</v>
      </c>
      <c r="Q2060" s="612">
        <f ca="1">IF(MIN(OFFSET(Q2060,-$E2060,0,$E2060,1))=MAX(OFFSET(Q2060,-$E2060,0,$E2060,1)),OFFSET(Q2060,-$E2060,0,1,1),CONCATENATE(MIN(OFFSET(Q2060,-$E2060,0,$E2060,1)),"/",MAX(OFFSET(Q2060,-$E2060,0,$E2060,1))))</f>
        <v>414</v>
      </c>
      <c r="R2060" s="579"/>
      <c r="S2060" s="216"/>
      <c r="T2060" s="582" t="s">
        <v>61</v>
      </c>
      <c r="U2060" s="579" t="s">
        <v>44</v>
      </c>
      <c r="V2060" s="579" t="s">
        <v>3033</v>
      </c>
      <c r="W2060" s="872" t="s">
        <v>3034</v>
      </c>
      <c r="X2060" s="499" t="s">
        <v>2677</v>
      </c>
      <c r="Y2060" s="429" t="s">
        <v>47</v>
      </c>
      <c r="Z2060" s="427" t="e">
        <f>Y2060+365</f>
        <v>#VALUE!</v>
      </c>
      <c r="AA2060" s="610" t="s">
        <v>38</v>
      </c>
      <c r="AB2060" s="216"/>
      <c r="AC2060" s="585">
        <v>120</v>
      </c>
      <c r="AD2060" s="586"/>
      <c r="AE2060" s="587"/>
      <c r="AF2060" s="216"/>
      <c r="AG2060" s="216"/>
      <c r="AJ2060" s="156" t="str">
        <f t="shared" si="574"/>
        <v>HL2415-2417</v>
      </c>
    </row>
    <row r="2061" spans="1:36" s="319" customFormat="1" ht="11.25" customHeight="1" thickBot="1" x14ac:dyDescent="0.25">
      <c r="A2061" s="1129"/>
      <c r="B2061" s="996"/>
      <c r="C2061" s="320"/>
      <c r="D2061" s="894"/>
      <c r="E2061" s="324"/>
      <c r="F2061" s="241"/>
      <c r="G2061" s="246"/>
      <c r="H2061" s="246"/>
      <c r="I2061" s="241"/>
      <c r="J2061" s="360"/>
      <c r="K2061" s="241"/>
      <c r="L2061" s="241"/>
      <c r="M2061" s="245"/>
      <c r="N2061" s="238"/>
      <c r="O2061" s="65"/>
      <c r="P2061" s="65"/>
      <c r="Q2061" s="65"/>
      <c r="R2061" s="238"/>
      <c r="S2061" s="246"/>
      <c r="T2061" s="241"/>
      <c r="U2061" s="238"/>
      <c r="V2061" s="238"/>
      <c r="W2061" s="238"/>
      <c r="X2061" s="272"/>
      <c r="Y2061" s="415"/>
      <c r="Z2061" s="416" t="s">
        <v>38</v>
      </c>
      <c r="AA2061" s="379" t="s">
        <v>38</v>
      </c>
      <c r="AB2061" s="246"/>
      <c r="AC2061" s="250"/>
      <c r="AD2061" s="251"/>
      <c r="AE2061" s="252"/>
      <c r="AF2061" s="246"/>
      <c r="AG2061" s="246"/>
      <c r="AJ2061" s="255" t="str">
        <f t="shared" si="574"/>
        <v/>
      </c>
    </row>
    <row r="2062" spans="1:36" ht="11.25" customHeight="1" thickBot="1" x14ac:dyDescent="0.25">
      <c r="A2062" s="1115">
        <v>1</v>
      </c>
      <c r="B2062" s="1044">
        <v>298712</v>
      </c>
      <c r="C2062" s="238"/>
      <c r="D2062" s="904" t="s">
        <v>783</v>
      </c>
      <c r="E2062" s="245">
        <v>1</v>
      </c>
      <c r="F2062" s="241" t="s">
        <v>2130</v>
      </c>
      <c r="G2062" s="246"/>
      <c r="H2062" s="246"/>
      <c r="I2062" s="241"/>
      <c r="J2062" s="331"/>
      <c r="K2062" s="241"/>
      <c r="L2062" s="241" t="s">
        <v>3035</v>
      </c>
      <c r="M2062" s="245">
        <v>150</v>
      </c>
      <c r="N2062" s="238" t="s">
        <v>2138</v>
      </c>
      <c r="O2062" s="65">
        <v>95</v>
      </c>
      <c r="P2062" s="65">
        <v>150</v>
      </c>
      <c r="Q2062" s="65">
        <v>414</v>
      </c>
      <c r="R2062" s="238" t="s">
        <v>2139</v>
      </c>
      <c r="S2062" s="246"/>
      <c r="T2062" s="241" t="s">
        <v>61</v>
      </c>
      <c r="U2062" s="238" t="s">
        <v>44</v>
      </c>
      <c r="V2062" s="389">
        <v>1858</v>
      </c>
      <c r="W2062" s="238"/>
      <c r="X2062" s="238"/>
      <c r="Y2062" s="415">
        <v>43648</v>
      </c>
      <c r="Z2062" s="417">
        <f>Y2062+365</f>
        <v>44013</v>
      </c>
      <c r="AA2062" s="379">
        <v>45109</v>
      </c>
      <c r="AB2062" s="246"/>
      <c r="AC2062" s="250">
        <v>115</v>
      </c>
      <c r="AD2062" s="251"/>
      <c r="AE2062" s="252"/>
      <c r="AF2062" s="322" t="s">
        <v>3036</v>
      </c>
      <c r="AG2062" s="246"/>
      <c r="AJ2062" s="255" t="str">
        <f t="shared" si="570"/>
        <v>HL1858</v>
      </c>
    </row>
    <row r="2063" spans="1:36" ht="11.25" customHeight="1" thickBot="1" x14ac:dyDescent="0.25">
      <c r="A2063" s="1115">
        <v>1</v>
      </c>
      <c r="B2063" s="1044">
        <v>298712</v>
      </c>
      <c r="C2063" s="238"/>
      <c r="D2063" s="904" t="s">
        <v>783</v>
      </c>
      <c r="E2063" s="245">
        <v>1</v>
      </c>
      <c r="F2063" s="241" t="s">
        <v>2130</v>
      </c>
      <c r="G2063" s="246"/>
      <c r="H2063" s="246"/>
      <c r="I2063" s="241"/>
      <c r="J2063" s="331"/>
      <c r="K2063" s="241"/>
      <c r="L2063" s="241" t="s">
        <v>3035</v>
      </c>
      <c r="M2063" s="245">
        <v>150</v>
      </c>
      <c r="N2063" s="238" t="s">
        <v>2138</v>
      </c>
      <c r="O2063" s="65">
        <v>95</v>
      </c>
      <c r="P2063" s="65">
        <v>154</v>
      </c>
      <c r="Q2063" s="65">
        <v>414</v>
      </c>
      <c r="R2063" s="238" t="s">
        <v>2139</v>
      </c>
      <c r="S2063" s="246"/>
      <c r="T2063" s="241" t="s">
        <v>61</v>
      </c>
      <c r="U2063" s="238" t="s">
        <v>44</v>
      </c>
      <c r="V2063" s="389">
        <v>1859</v>
      </c>
      <c r="W2063" s="238"/>
      <c r="X2063" s="238"/>
      <c r="Y2063" s="415">
        <v>43648</v>
      </c>
      <c r="Z2063" s="417">
        <f>Y2063+365</f>
        <v>44013</v>
      </c>
      <c r="AA2063" s="379">
        <v>45109</v>
      </c>
      <c r="AB2063" s="246"/>
      <c r="AC2063" s="250">
        <v>115</v>
      </c>
      <c r="AD2063" s="251"/>
      <c r="AE2063" s="252"/>
      <c r="AF2063" s="322" t="s">
        <v>3037</v>
      </c>
      <c r="AG2063" s="246"/>
      <c r="AJ2063" s="255" t="str">
        <f t="shared" si="570"/>
        <v>HL1859</v>
      </c>
    </row>
    <row r="2064" spans="1:36" ht="11.25" customHeight="1" thickBot="1" x14ac:dyDescent="0.25">
      <c r="A2064" s="1115">
        <v>1</v>
      </c>
      <c r="B2064" s="1044">
        <v>298712</v>
      </c>
      <c r="C2064" s="238"/>
      <c r="D2064" s="904" t="s">
        <v>783</v>
      </c>
      <c r="E2064" s="245">
        <v>1</v>
      </c>
      <c r="F2064" s="241" t="s">
        <v>2130</v>
      </c>
      <c r="G2064" s="246"/>
      <c r="H2064" s="246"/>
      <c r="I2064" s="241"/>
      <c r="J2064" s="331"/>
      <c r="K2064" s="241"/>
      <c r="L2064" s="241" t="s">
        <v>3035</v>
      </c>
      <c r="M2064" s="245">
        <v>150</v>
      </c>
      <c r="N2064" s="238" t="s">
        <v>2138</v>
      </c>
      <c r="O2064" s="65">
        <v>95</v>
      </c>
      <c r="P2064" s="65">
        <v>150</v>
      </c>
      <c r="Q2064" s="65">
        <v>414</v>
      </c>
      <c r="R2064" s="238" t="s">
        <v>2139</v>
      </c>
      <c r="S2064" s="246"/>
      <c r="T2064" s="241" t="s">
        <v>61</v>
      </c>
      <c r="U2064" s="238" t="s">
        <v>44</v>
      </c>
      <c r="V2064" s="389">
        <v>1860</v>
      </c>
      <c r="W2064" s="238"/>
      <c r="X2064" s="238"/>
      <c r="Y2064" s="415">
        <v>43648</v>
      </c>
      <c r="Z2064" s="417">
        <f>Y2064+365</f>
        <v>44013</v>
      </c>
      <c r="AA2064" s="379">
        <v>45109</v>
      </c>
      <c r="AB2064" s="246"/>
      <c r="AC2064" s="250">
        <v>115</v>
      </c>
      <c r="AD2064" s="251"/>
      <c r="AE2064" s="252"/>
      <c r="AF2064" s="322" t="s">
        <v>3038</v>
      </c>
      <c r="AG2064" s="246"/>
      <c r="AJ2064" s="255" t="str">
        <f t="shared" si="570"/>
        <v>HL1860</v>
      </c>
    </row>
    <row r="2065" spans="1:36" ht="11.25" customHeight="1" thickBot="1" x14ac:dyDescent="0.25">
      <c r="A2065" s="1115">
        <v>1</v>
      </c>
      <c r="B2065" s="1044">
        <v>298712</v>
      </c>
      <c r="C2065" s="238"/>
      <c r="D2065" s="904" t="s">
        <v>783</v>
      </c>
      <c r="E2065" s="245">
        <v>1</v>
      </c>
      <c r="F2065" s="241" t="s">
        <v>2130</v>
      </c>
      <c r="G2065" s="246"/>
      <c r="H2065" s="246"/>
      <c r="I2065" s="241"/>
      <c r="J2065" s="331"/>
      <c r="K2065" s="241"/>
      <c r="L2065" s="241" t="s">
        <v>3035</v>
      </c>
      <c r="M2065" s="245">
        <v>150</v>
      </c>
      <c r="N2065" s="238" t="s">
        <v>2138</v>
      </c>
      <c r="O2065" s="65">
        <v>95</v>
      </c>
      <c r="P2065" s="65">
        <v>150</v>
      </c>
      <c r="Q2065" s="65">
        <v>414</v>
      </c>
      <c r="R2065" s="238" t="s">
        <v>2139</v>
      </c>
      <c r="S2065" s="246"/>
      <c r="T2065" s="241" t="s">
        <v>61</v>
      </c>
      <c r="U2065" s="238" t="s">
        <v>44</v>
      </c>
      <c r="V2065" s="389">
        <v>1861</v>
      </c>
      <c r="W2065" s="238"/>
      <c r="X2065" s="238"/>
      <c r="Y2065" s="415">
        <v>43648</v>
      </c>
      <c r="Z2065" s="417">
        <f>Y2065+365</f>
        <v>44013</v>
      </c>
      <c r="AA2065" s="379">
        <v>45109</v>
      </c>
      <c r="AB2065" s="246"/>
      <c r="AC2065" s="250">
        <v>115</v>
      </c>
      <c r="AD2065" s="251"/>
      <c r="AE2065" s="252"/>
      <c r="AF2065" s="322" t="s">
        <v>3039</v>
      </c>
      <c r="AG2065" s="246"/>
      <c r="AJ2065" s="255" t="str">
        <f t="shared" si="570"/>
        <v>HL1861</v>
      </c>
    </row>
    <row r="2066" spans="1:36" ht="11.25" customHeight="1" thickBot="1" x14ac:dyDescent="0.25">
      <c r="A2066" s="1115">
        <v>1</v>
      </c>
      <c r="B2066" s="1044">
        <v>298712</v>
      </c>
      <c r="C2066" s="239" t="s">
        <v>50</v>
      </c>
      <c r="D2066" s="892" t="s">
        <v>783</v>
      </c>
      <c r="E2066" s="256">
        <f>SUM(E2062:E2065)</f>
        <v>4</v>
      </c>
      <c r="F2066" s="240" t="s">
        <v>2130</v>
      </c>
      <c r="G2066" s="257"/>
      <c r="H2066" s="257"/>
      <c r="I2066" s="240"/>
      <c r="J2066" s="368"/>
      <c r="K2066" s="240"/>
      <c r="L2066" s="240" t="s">
        <v>3035</v>
      </c>
      <c r="M2066" s="258">
        <v>150</v>
      </c>
      <c r="N2066" s="239" t="s">
        <v>2138</v>
      </c>
      <c r="O2066" s="364">
        <f ca="1">IF(MIN(OFFSET(O2066,-$E2066,0,$E2066,1))=MAX(OFFSET(O2066,-$E2066,0,$E2066,1)),OFFSET(O2066,-$E2066,0,1,1),CONCATENATE(MIN(OFFSET(O2066,-$E2066,0,$E2066,1)),"/",MAX(OFFSET(O2066,-$E2066,0,$E2066,1))))</f>
        <v>95</v>
      </c>
      <c r="P2066" s="364" t="str">
        <f ca="1">IF(MIN(OFFSET(P2066,-$E2066,0,$E2066,1))=MAX(OFFSET(P2066,-$E2066,0,$E2066,1)),OFFSET(P2066,-$E2066,0,1,1),CONCATENATE(MIN(OFFSET(P2066,-$E2066,0,$E2066,1)),"/",MAX(OFFSET(P2066,-$E2066,0,$E2066,1))))</f>
        <v>150/154</v>
      </c>
      <c r="Q2066" s="364">
        <f ca="1">IF(MIN(OFFSET(Q2066,-$E2066,0,$E2066,1))=MAX(OFFSET(Q2066,-$E2066,0,$E2066,1)),OFFSET(Q2066,-$E2066,0,1,1),CONCATENATE(MIN(OFFSET(Q2066,-$E2066,0,$E2066,1)),"/",MAX(OFFSET(Q2066,-$E2066,0,$E2066,1))))</f>
        <v>414</v>
      </c>
      <c r="R2066" s="239"/>
      <c r="S2066" s="257"/>
      <c r="T2066" s="240" t="s">
        <v>61</v>
      </c>
      <c r="U2066" s="239" t="s">
        <v>44</v>
      </c>
      <c r="V2066" s="239" t="s">
        <v>3040</v>
      </c>
      <c r="W2066" s="390"/>
      <c r="X2066" s="197" t="s">
        <v>783</v>
      </c>
      <c r="Y2066" s="415">
        <v>43648</v>
      </c>
      <c r="Z2066" s="417">
        <f>Y2066+365</f>
        <v>44013</v>
      </c>
      <c r="AA2066" s="379">
        <v>45109</v>
      </c>
      <c r="AB2066" s="257"/>
      <c r="AC2066" s="260">
        <v>115</v>
      </c>
      <c r="AD2066" s="261"/>
      <c r="AE2066" s="262"/>
      <c r="AF2066" s="257"/>
      <c r="AG2066" s="257"/>
      <c r="AJ2066" s="255" t="str">
        <f t="shared" si="570"/>
        <v>HL1858-1861</v>
      </c>
    </row>
    <row r="2067" spans="1:36" s="319" customFormat="1" ht="11.25" customHeight="1" thickBot="1" x14ac:dyDescent="0.25">
      <c r="A2067" s="1129"/>
      <c r="B2067" s="996"/>
      <c r="C2067" s="320"/>
      <c r="D2067" s="894"/>
      <c r="E2067" s="324"/>
      <c r="F2067" s="241"/>
      <c r="G2067" s="246"/>
      <c r="H2067" s="246"/>
      <c r="I2067" s="241"/>
      <c r="J2067" s="360"/>
      <c r="K2067" s="241"/>
      <c r="L2067" s="241"/>
      <c r="M2067" s="245"/>
      <c r="N2067" s="238"/>
      <c r="O2067" s="65"/>
      <c r="P2067" s="65"/>
      <c r="Q2067" s="65"/>
      <c r="R2067" s="238"/>
      <c r="S2067" s="246"/>
      <c r="T2067" s="241"/>
      <c r="U2067" s="238"/>
      <c r="V2067" s="238"/>
      <c r="W2067" s="238"/>
      <c r="X2067" s="272"/>
      <c r="Y2067" s="415"/>
      <c r="Z2067" s="416" t="s">
        <v>38</v>
      </c>
      <c r="AA2067" s="379" t="s">
        <v>38</v>
      </c>
      <c r="AB2067" s="246"/>
      <c r="AC2067" s="250"/>
      <c r="AD2067" s="251"/>
      <c r="AE2067" s="252"/>
      <c r="AF2067" s="246"/>
      <c r="AG2067" s="246"/>
      <c r="AJ2067" s="255" t="str">
        <f t="shared" si="570"/>
        <v/>
      </c>
    </row>
    <row r="2068" spans="1:36" s="319" customFormat="1" ht="11.25" customHeight="1" thickBot="1" x14ac:dyDescent="0.25">
      <c r="A2068" s="1129">
        <v>1</v>
      </c>
      <c r="B2068" s="1113">
        <v>308266</v>
      </c>
      <c r="C2068" s="320"/>
      <c r="D2068" s="916" t="s">
        <v>3041</v>
      </c>
      <c r="E2068" s="245">
        <v>1</v>
      </c>
      <c r="F2068" s="241" t="s">
        <v>2130</v>
      </c>
      <c r="G2068" s="1282"/>
      <c r="H2068" s="1282"/>
      <c r="I2068" s="241"/>
      <c r="J2068" s="360"/>
      <c r="K2068" s="241"/>
      <c r="L2068" s="241" t="s">
        <v>2225</v>
      </c>
      <c r="M2068" s="245">
        <v>150</v>
      </c>
      <c r="N2068" s="238" t="s">
        <v>2138</v>
      </c>
      <c r="O2068" s="222">
        <v>95</v>
      </c>
      <c r="P2068" s="222">
        <v>140</v>
      </c>
      <c r="Q2068" s="222">
        <v>390</v>
      </c>
      <c r="R2068" s="174" t="s">
        <v>2143</v>
      </c>
      <c r="S2068" s="246"/>
      <c r="T2068" s="241" t="s">
        <v>811</v>
      </c>
      <c r="U2068" s="238" t="s">
        <v>44</v>
      </c>
      <c r="V2068" s="389">
        <v>1187</v>
      </c>
      <c r="W2068" s="320"/>
      <c r="X2068" s="320"/>
      <c r="Y2068" s="415">
        <v>42438</v>
      </c>
      <c r="Z2068" s="416">
        <f>Y2068+365</f>
        <v>42803</v>
      </c>
      <c r="AA2068" s="379">
        <v>43905</v>
      </c>
      <c r="AB2068" s="246"/>
      <c r="AC2068" s="250">
        <v>160</v>
      </c>
      <c r="AD2068" s="251"/>
      <c r="AE2068" s="177"/>
      <c r="AF2068" s="185" t="s">
        <v>3042</v>
      </c>
      <c r="AG2068" s="246"/>
      <c r="AJ2068" s="255" t="str">
        <f t="shared" si="570"/>
        <v>HL1187</v>
      </c>
    </row>
    <row r="2069" spans="1:36" s="319" customFormat="1" ht="11.25" customHeight="1" thickBot="1" x14ac:dyDescent="0.25">
      <c r="A2069" s="1129">
        <v>1</v>
      </c>
      <c r="B2069" s="1113">
        <v>308266</v>
      </c>
      <c r="C2069" s="320"/>
      <c r="D2069" s="916" t="s">
        <v>3041</v>
      </c>
      <c r="E2069" s="245">
        <v>1</v>
      </c>
      <c r="F2069" s="241" t="s">
        <v>2130</v>
      </c>
      <c r="G2069" s="246"/>
      <c r="H2069" s="246"/>
      <c r="I2069" s="241"/>
      <c r="J2069" s="360"/>
      <c r="K2069" s="241"/>
      <c r="L2069" s="241" t="s">
        <v>2225</v>
      </c>
      <c r="M2069" s="245">
        <v>150</v>
      </c>
      <c r="N2069" s="238" t="s">
        <v>2138</v>
      </c>
      <c r="O2069" s="222">
        <v>95</v>
      </c>
      <c r="P2069" s="222">
        <v>140</v>
      </c>
      <c r="Q2069" s="222">
        <v>390</v>
      </c>
      <c r="R2069" s="174" t="s">
        <v>2143</v>
      </c>
      <c r="S2069" s="246"/>
      <c r="T2069" s="241" t="s">
        <v>811</v>
      </c>
      <c r="U2069" s="238" t="s">
        <v>44</v>
      </c>
      <c r="V2069" s="389">
        <v>1188</v>
      </c>
      <c r="W2069" s="320"/>
      <c r="X2069" s="320"/>
      <c r="Y2069" s="415">
        <v>42438</v>
      </c>
      <c r="Z2069" s="416">
        <f>Y2069+365</f>
        <v>42803</v>
      </c>
      <c r="AA2069" s="379">
        <v>43905</v>
      </c>
      <c r="AB2069" s="246"/>
      <c r="AC2069" s="250">
        <v>160</v>
      </c>
      <c r="AD2069" s="251"/>
      <c r="AE2069" s="177"/>
      <c r="AF2069" s="185" t="s">
        <v>3043</v>
      </c>
      <c r="AG2069" s="246"/>
      <c r="AJ2069" s="255" t="str">
        <f t="shared" si="570"/>
        <v>HL1188</v>
      </c>
    </row>
    <row r="2070" spans="1:36" s="319" customFormat="1" ht="11.25" customHeight="1" thickBot="1" x14ac:dyDescent="0.25">
      <c r="A2070" s="1129">
        <v>1</v>
      </c>
      <c r="B2070" s="1113">
        <v>308266</v>
      </c>
      <c r="C2070" s="320"/>
      <c r="D2070" s="916" t="s">
        <v>3041</v>
      </c>
      <c r="E2070" s="326">
        <v>1</v>
      </c>
      <c r="F2070" s="265" t="s">
        <v>2130</v>
      </c>
      <c r="G2070" s="327"/>
      <c r="H2070" s="327"/>
      <c r="I2070" s="265"/>
      <c r="J2070" s="360"/>
      <c r="K2070" s="265"/>
      <c r="L2070" s="241" t="s">
        <v>2225</v>
      </c>
      <c r="M2070" s="326">
        <v>150</v>
      </c>
      <c r="N2070" s="238" t="s">
        <v>2138</v>
      </c>
      <c r="O2070" s="222">
        <v>95</v>
      </c>
      <c r="P2070" s="222">
        <v>140</v>
      </c>
      <c r="Q2070" s="222">
        <v>390</v>
      </c>
      <c r="R2070" s="174" t="s">
        <v>2143</v>
      </c>
      <c r="S2070" s="327"/>
      <c r="T2070" s="241" t="s">
        <v>811</v>
      </c>
      <c r="U2070" s="238" t="s">
        <v>44</v>
      </c>
      <c r="V2070" s="389">
        <v>1189</v>
      </c>
      <c r="W2070" s="320"/>
      <c r="X2070" s="320"/>
      <c r="Y2070" s="415">
        <v>42438</v>
      </c>
      <c r="Z2070" s="416">
        <f>Y2070+365</f>
        <v>42803</v>
      </c>
      <c r="AA2070" s="379">
        <v>43905</v>
      </c>
      <c r="AB2070" s="327"/>
      <c r="AC2070" s="362">
        <v>160</v>
      </c>
      <c r="AD2070" s="329"/>
      <c r="AE2070" s="177"/>
      <c r="AF2070" s="185" t="s">
        <v>3044</v>
      </c>
      <c r="AG2070" s="246"/>
      <c r="AJ2070" s="255" t="str">
        <f t="shared" si="570"/>
        <v>HL1189</v>
      </c>
    </row>
    <row r="2071" spans="1:36" s="319" customFormat="1" ht="11.25" customHeight="1" thickBot="1" x14ac:dyDescent="0.25">
      <c r="A2071" s="1129">
        <v>1</v>
      </c>
      <c r="B2071" s="1113">
        <v>308266</v>
      </c>
      <c r="C2071" s="320"/>
      <c r="D2071" s="916" t="s">
        <v>3041</v>
      </c>
      <c r="E2071" s="326">
        <v>1</v>
      </c>
      <c r="F2071" s="265" t="s">
        <v>2130</v>
      </c>
      <c r="G2071" s="327"/>
      <c r="H2071" s="327"/>
      <c r="I2071" s="265"/>
      <c r="J2071" s="360"/>
      <c r="K2071" s="265"/>
      <c r="L2071" s="241" t="s">
        <v>2225</v>
      </c>
      <c r="M2071" s="326">
        <v>150</v>
      </c>
      <c r="N2071" s="238" t="s">
        <v>2138</v>
      </c>
      <c r="O2071" s="222">
        <v>95</v>
      </c>
      <c r="P2071" s="222">
        <v>140</v>
      </c>
      <c r="Q2071" s="222">
        <v>390</v>
      </c>
      <c r="R2071" s="174" t="s">
        <v>2143</v>
      </c>
      <c r="S2071" s="327"/>
      <c r="T2071" s="241" t="s">
        <v>811</v>
      </c>
      <c r="U2071" s="238" t="s">
        <v>44</v>
      </c>
      <c r="V2071" s="389">
        <v>1190</v>
      </c>
      <c r="W2071" s="320"/>
      <c r="X2071" s="320"/>
      <c r="Y2071" s="415">
        <v>42438</v>
      </c>
      <c r="Z2071" s="416">
        <f>Y2071+365</f>
        <v>42803</v>
      </c>
      <c r="AA2071" s="379">
        <v>43905</v>
      </c>
      <c r="AB2071" s="327"/>
      <c r="AC2071" s="362">
        <v>160</v>
      </c>
      <c r="AD2071" s="329"/>
      <c r="AE2071" s="177"/>
      <c r="AF2071" s="185" t="s">
        <v>3045</v>
      </c>
      <c r="AG2071" s="246"/>
      <c r="AJ2071" s="255" t="str">
        <f t="shared" si="570"/>
        <v>HL1190</v>
      </c>
    </row>
    <row r="2072" spans="1:36" s="147" customFormat="1" ht="11.25" customHeight="1" thickBot="1" x14ac:dyDescent="0.25">
      <c r="A2072" s="1129">
        <v>1</v>
      </c>
      <c r="B2072" s="1113">
        <v>308266</v>
      </c>
      <c r="C2072" s="266" t="s">
        <v>50</v>
      </c>
      <c r="D2072" s="892" t="s">
        <v>3041</v>
      </c>
      <c r="E2072" s="256">
        <f>SUM(E2068:E2071)</f>
        <v>4</v>
      </c>
      <c r="F2072" s="240" t="s">
        <v>2130</v>
      </c>
      <c r="G2072" s="257"/>
      <c r="H2072" s="257"/>
      <c r="I2072" s="240"/>
      <c r="J2072" s="358"/>
      <c r="K2072" s="240"/>
      <c r="L2072" s="240" t="s">
        <v>2225</v>
      </c>
      <c r="M2072" s="258">
        <v>150</v>
      </c>
      <c r="N2072" s="239" t="s">
        <v>2138</v>
      </c>
      <c r="O2072" s="364">
        <f ca="1">IF(MIN(OFFSET(O2072,-$E2072,0,$E2072,1))=MAX(OFFSET(O2072,-$E2072,0,$E2072,1)),OFFSET(O2072,-$E2072,0,1,1),CONCATENATE(MIN(OFFSET(O2072,-$E2072,0,$E2072,1)),"/",MAX(OFFSET(O2072,-$E2072,0,$E2072,1))))</f>
        <v>95</v>
      </c>
      <c r="P2072" s="364">
        <f ca="1">IF(MIN(OFFSET(P2072,-$E2072,0,$E2072,1))=MAX(OFFSET(P2072,-$E2072,0,$E2072,1)),OFFSET(P2072,-$E2072,0,1,1),CONCATENATE(MIN(OFFSET(P2072,-$E2072,0,$E2072,1)),"/",MAX(OFFSET(P2072,-$E2072,0,$E2072,1))))</f>
        <v>140</v>
      </c>
      <c r="Q2072" s="364">
        <f ca="1">IF(MIN(OFFSET(Q2072,-$E2072,0,$E2072,1))=MAX(OFFSET(Q2072,-$E2072,0,$E2072,1)),OFFSET(Q2072,-$E2072,0,1,1),CONCATENATE(MIN(OFFSET(Q2072,-$E2072,0,$E2072,1)),"/",MAX(OFFSET(Q2072,-$E2072,0,$E2072,1))))</f>
        <v>390</v>
      </c>
      <c r="R2072" s="239"/>
      <c r="S2072" s="257"/>
      <c r="T2072" s="240" t="s">
        <v>811</v>
      </c>
      <c r="U2072" s="239" t="s">
        <v>44</v>
      </c>
      <c r="V2072" s="239" t="s">
        <v>1100</v>
      </c>
      <c r="W2072" s="390" t="s">
        <v>3046</v>
      </c>
      <c r="X2072" s="237">
        <v>132</v>
      </c>
      <c r="Y2072" s="415">
        <v>42438</v>
      </c>
      <c r="Z2072" s="416">
        <f>Y2072+365</f>
        <v>42803</v>
      </c>
      <c r="AA2072" s="379">
        <v>43905</v>
      </c>
      <c r="AB2072" s="257"/>
      <c r="AC2072" s="260">
        <v>160</v>
      </c>
      <c r="AD2072" s="261"/>
      <c r="AE2072" s="262"/>
      <c r="AF2072" s="257"/>
      <c r="AG2072" s="257"/>
      <c r="AJ2072" s="255" t="str">
        <f t="shared" si="570"/>
        <v>HL1187-1190</v>
      </c>
    </row>
    <row r="2073" spans="1:36" s="147" customFormat="1" ht="11.25" customHeight="1" thickBot="1" x14ac:dyDescent="0.25">
      <c r="A2073" s="1129"/>
      <c r="B2073" s="1004"/>
      <c r="C2073" s="320"/>
      <c r="D2073" s="905"/>
      <c r="E2073" s="245"/>
      <c r="F2073" s="241"/>
      <c r="G2073" s="246"/>
      <c r="H2073" s="246"/>
      <c r="I2073" s="241"/>
      <c r="J2073" s="360"/>
      <c r="K2073" s="241"/>
      <c r="L2073" s="241"/>
      <c r="M2073" s="245"/>
      <c r="N2073" s="238"/>
      <c r="O2073" s="65"/>
      <c r="P2073" s="65"/>
      <c r="Q2073" s="65"/>
      <c r="R2073" s="238"/>
      <c r="S2073" s="246"/>
      <c r="T2073" s="241"/>
      <c r="U2073" s="238"/>
      <c r="V2073" s="238"/>
      <c r="W2073" s="238"/>
      <c r="X2073" s="272"/>
      <c r="Y2073" s="415"/>
      <c r="Z2073" s="416" t="s">
        <v>38</v>
      </c>
      <c r="AA2073" s="379" t="s">
        <v>38</v>
      </c>
      <c r="AB2073" s="246"/>
      <c r="AC2073" s="250"/>
      <c r="AD2073" s="251"/>
      <c r="AE2073" s="252"/>
      <c r="AF2073" s="246"/>
      <c r="AG2073" s="246"/>
      <c r="AJ2073" s="255" t="str">
        <f t="shared" si="570"/>
        <v/>
      </c>
    </row>
    <row r="2074" spans="1:36" s="319" customFormat="1" ht="11.25" customHeight="1" thickBot="1" x14ac:dyDescent="0.25">
      <c r="A2074" s="1129">
        <v>1</v>
      </c>
      <c r="B2074" s="1113">
        <v>313439</v>
      </c>
      <c r="C2074" s="320"/>
      <c r="D2074" s="916" t="s">
        <v>3047</v>
      </c>
      <c r="E2074" s="245">
        <v>1</v>
      </c>
      <c r="F2074" s="241" t="s">
        <v>2130</v>
      </c>
      <c r="G2074" s="246"/>
      <c r="H2074" s="246"/>
      <c r="I2074" s="241"/>
      <c r="J2074" s="360"/>
      <c r="K2074" s="241"/>
      <c r="L2074" s="241" t="s">
        <v>2486</v>
      </c>
      <c r="M2074" s="245">
        <v>150</v>
      </c>
      <c r="N2074" s="238" t="s">
        <v>2085</v>
      </c>
      <c r="O2074" s="65">
        <v>107</v>
      </c>
      <c r="P2074" s="65">
        <v>170</v>
      </c>
      <c r="Q2074" s="65">
        <v>412</v>
      </c>
      <c r="R2074" s="238" t="s">
        <v>2139</v>
      </c>
      <c r="S2074" s="246"/>
      <c r="T2074" s="241" t="s">
        <v>326</v>
      </c>
      <c r="U2074" s="238" t="s">
        <v>44</v>
      </c>
      <c r="V2074" s="238" t="s">
        <v>3048</v>
      </c>
      <c r="W2074" s="320"/>
      <c r="X2074" s="320"/>
      <c r="Y2074" s="415">
        <v>43971</v>
      </c>
      <c r="Z2074" s="416">
        <f t="shared" ref="Z2074:Z2078" si="575">Y2074+365</f>
        <v>44336</v>
      </c>
      <c r="AA2074" s="379">
        <v>45280</v>
      </c>
      <c r="AB2074" s="246"/>
      <c r="AC2074" s="250">
        <v>160</v>
      </c>
      <c r="AD2074" s="251"/>
      <c r="AE2074" s="252">
        <v>695</v>
      </c>
      <c r="AF2074" s="322" t="s">
        <v>3049</v>
      </c>
      <c r="AG2074" s="246"/>
      <c r="AJ2074" s="255" t="str">
        <f t="shared" si="570"/>
        <v>HL878</v>
      </c>
    </row>
    <row r="2075" spans="1:36" s="319" customFormat="1" ht="11.25" customHeight="1" thickBot="1" x14ac:dyDescent="0.25">
      <c r="A2075" s="1129">
        <v>1</v>
      </c>
      <c r="B2075" s="1113">
        <v>313439</v>
      </c>
      <c r="C2075" s="320"/>
      <c r="D2075" s="916" t="s">
        <v>3047</v>
      </c>
      <c r="E2075" s="245">
        <v>1</v>
      </c>
      <c r="F2075" s="241" t="s">
        <v>2130</v>
      </c>
      <c r="G2075" s="246"/>
      <c r="H2075" s="246"/>
      <c r="I2075" s="241"/>
      <c r="J2075" s="360"/>
      <c r="K2075" s="241"/>
      <c r="L2075" s="241" t="s">
        <v>2486</v>
      </c>
      <c r="M2075" s="245">
        <v>150</v>
      </c>
      <c r="N2075" s="238" t="s">
        <v>2085</v>
      </c>
      <c r="O2075" s="65">
        <v>107</v>
      </c>
      <c r="P2075" s="65">
        <v>169</v>
      </c>
      <c r="Q2075" s="65">
        <v>413</v>
      </c>
      <c r="R2075" s="238" t="s">
        <v>2139</v>
      </c>
      <c r="S2075" s="246"/>
      <c r="T2075" s="241" t="s">
        <v>326</v>
      </c>
      <c r="U2075" s="238" t="s">
        <v>44</v>
      </c>
      <c r="V2075" s="238" t="s">
        <v>3050</v>
      </c>
      <c r="W2075" s="320"/>
      <c r="X2075" s="320"/>
      <c r="Y2075" s="415">
        <v>43971</v>
      </c>
      <c r="Z2075" s="416">
        <f t="shared" si="575"/>
        <v>44336</v>
      </c>
      <c r="AA2075" s="379">
        <v>45280</v>
      </c>
      <c r="AB2075" s="246"/>
      <c r="AC2075" s="250">
        <v>160</v>
      </c>
      <c r="AD2075" s="251"/>
      <c r="AE2075" s="252">
        <v>695</v>
      </c>
      <c r="AF2075" s="322" t="s">
        <v>3051</v>
      </c>
      <c r="AG2075" s="246"/>
      <c r="AJ2075" s="255" t="str">
        <f t="shared" si="570"/>
        <v>HL879</v>
      </c>
    </row>
    <row r="2076" spans="1:36" s="319" customFormat="1" ht="11.25" customHeight="1" thickBot="1" x14ac:dyDescent="0.25">
      <c r="A2076" s="1129">
        <v>1</v>
      </c>
      <c r="B2076" s="1113">
        <v>313439</v>
      </c>
      <c r="C2076" s="320"/>
      <c r="D2076" s="916" t="s">
        <v>3047</v>
      </c>
      <c r="E2076" s="326">
        <v>1</v>
      </c>
      <c r="F2076" s="265" t="s">
        <v>2130</v>
      </c>
      <c r="G2076" s="327"/>
      <c r="H2076" s="327"/>
      <c r="I2076" s="265"/>
      <c r="J2076" s="360"/>
      <c r="K2076" s="265"/>
      <c r="L2076" s="265" t="s">
        <v>2486</v>
      </c>
      <c r="M2076" s="326">
        <v>150</v>
      </c>
      <c r="N2076" s="320" t="s">
        <v>2085</v>
      </c>
      <c r="O2076" s="74">
        <v>107</v>
      </c>
      <c r="P2076" s="74">
        <v>168</v>
      </c>
      <c r="Q2076" s="74">
        <v>410</v>
      </c>
      <c r="R2076" s="320" t="s">
        <v>2139</v>
      </c>
      <c r="S2076" s="327"/>
      <c r="T2076" s="265" t="s">
        <v>326</v>
      </c>
      <c r="U2076" s="320" t="s">
        <v>44</v>
      </c>
      <c r="V2076" s="320" t="s">
        <v>3052</v>
      </c>
      <c r="W2076" s="320"/>
      <c r="X2076" s="320"/>
      <c r="Y2076" s="415">
        <v>43971</v>
      </c>
      <c r="Z2076" s="416">
        <f t="shared" si="575"/>
        <v>44336</v>
      </c>
      <c r="AA2076" s="379">
        <v>45280</v>
      </c>
      <c r="AB2076" s="327"/>
      <c r="AC2076" s="362">
        <v>160</v>
      </c>
      <c r="AD2076" s="329"/>
      <c r="AE2076" s="302">
        <v>695</v>
      </c>
      <c r="AF2076" s="322" t="s">
        <v>3053</v>
      </c>
      <c r="AG2076" s="246"/>
      <c r="AJ2076" s="255" t="str">
        <f t="shared" si="570"/>
        <v>HL880</v>
      </c>
    </row>
    <row r="2077" spans="1:36" s="319" customFormat="1" ht="11.25" customHeight="1" thickBot="1" x14ac:dyDescent="0.25">
      <c r="A2077" s="1129">
        <v>1</v>
      </c>
      <c r="B2077" s="1113">
        <v>313439</v>
      </c>
      <c r="C2077" s="320"/>
      <c r="D2077" s="916" t="s">
        <v>3047</v>
      </c>
      <c r="E2077" s="326">
        <v>1</v>
      </c>
      <c r="F2077" s="265" t="s">
        <v>2130</v>
      </c>
      <c r="G2077" s="327"/>
      <c r="H2077" s="327"/>
      <c r="I2077" s="265"/>
      <c r="J2077" s="360"/>
      <c r="K2077" s="265"/>
      <c r="L2077" s="265" t="s">
        <v>2486</v>
      </c>
      <c r="M2077" s="326">
        <v>150</v>
      </c>
      <c r="N2077" s="320" t="s">
        <v>2085</v>
      </c>
      <c r="O2077" s="74">
        <v>108</v>
      </c>
      <c r="P2077" s="74">
        <v>168</v>
      </c>
      <c r="Q2077" s="74">
        <v>414</v>
      </c>
      <c r="R2077" s="320" t="s">
        <v>2139</v>
      </c>
      <c r="S2077" s="327"/>
      <c r="T2077" s="265" t="s">
        <v>326</v>
      </c>
      <c r="U2077" s="320" t="s">
        <v>44</v>
      </c>
      <c r="V2077" s="320" t="s">
        <v>3054</v>
      </c>
      <c r="W2077" s="320"/>
      <c r="X2077" s="320"/>
      <c r="Y2077" s="415">
        <v>43971</v>
      </c>
      <c r="Z2077" s="416">
        <f t="shared" si="575"/>
        <v>44336</v>
      </c>
      <c r="AA2077" s="379">
        <v>45280</v>
      </c>
      <c r="AB2077" s="327"/>
      <c r="AC2077" s="362">
        <v>160</v>
      </c>
      <c r="AD2077" s="329"/>
      <c r="AE2077" s="302">
        <v>695</v>
      </c>
      <c r="AF2077" s="322" t="s">
        <v>3055</v>
      </c>
      <c r="AG2077" s="246"/>
      <c r="AJ2077" s="255" t="str">
        <f t="shared" si="570"/>
        <v>HL881</v>
      </c>
    </row>
    <row r="2078" spans="1:36" s="147" customFormat="1" ht="11.25" customHeight="1" thickBot="1" x14ac:dyDescent="0.25">
      <c r="A2078" s="1129">
        <v>1</v>
      </c>
      <c r="B2078" s="1113">
        <v>313439</v>
      </c>
      <c r="C2078" s="266" t="s">
        <v>50</v>
      </c>
      <c r="D2078" s="892" t="s">
        <v>3047</v>
      </c>
      <c r="E2078" s="256">
        <f>SUM(E2074:E2077)</f>
        <v>4</v>
      </c>
      <c r="F2078" s="240" t="s">
        <v>2130</v>
      </c>
      <c r="G2078" s="257"/>
      <c r="H2078" s="257"/>
      <c r="I2078" s="240"/>
      <c r="J2078" s="358"/>
      <c r="K2078" s="240"/>
      <c r="L2078" s="240" t="s">
        <v>2486</v>
      </c>
      <c r="M2078" s="258">
        <v>150</v>
      </c>
      <c r="N2078" s="239" t="s">
        <v>2085</v>
      </c>
      <c r="O2078" s="364" t="str">
        <f ca="1">IF(MIN(OFFSET(O2078,-$E2078,0,$E2078,1))=MAX(OFFSET(O2078,-$E2078,0,$E2078,1)),OFFSET(O2078,-$E2078,0,1,1),CONCATENATE(MIN(OFFSET(O2078,-$E2078,0,$E2078,1)),"/",MAX(OFFSET(O2078,-$E2078,0,$E2078,1))))</f>
        <v>107/108</v>
      </c>
      <c r="P2078" s="364" t="str">
        <f ca="1">IF(MIN(OFFSET(P2078,-$E2078,0,$E2078,1))=MAX(OFFSET(P2078,-$E2078,0,$E2078,1)),OFFSET(P2078,-$E2078,0,1,1),CONCATENATE(MIN(OFFSET(P2078,-$E2078,0,$E2078,1)),"/",MAX(OFFSET(P2078,-$E2078,0,$E2078,1))))</f>
        <v>168/170</v>
      </c>
      <c r="Q2078" s="364" t="str">
        <f ca="1">IF(MIN(OFFSET(Q2078,-$E2078,0,$E2078,1))=MAX(OFFSET(Q2078,-$E2078,0,$E2078,1)),OFFSET(Q2078,-$E2078,0,1,1),CONCATENATE(MIN(OFFSET(Q2078,-$E2078,0,$E2078,1)),"/",MAX(OFFSET(Q2078,-$E2078,0,$E2078,1))))</f>
        <v>410/414</v>
      </c>
      <c r="R2078" s="239"/>
      <c r="S2078" s="257"/>
      <c r="T2078" s="240" t="s">
        <v>326</v>
      </c>
      <c r="U2078" s="239" t="s">
        <v>44</v>
      </c>
      <c r="V2078" s="239" t="s">
        <v>3056</v>
      </c>
      <c r="W2078" s="239"/>
      <c r="X2078" s="237">
        <v>132</v>
      </c>
      <c r="Y2078" s="415">
        <v>43971</v>
      </c>
      <c r="Z2078" s="416">
        <f t="shared" si="575"/>
        <v>44336</v>
      </c>
      <c r="AA2078" s="379">
        <v>45280</v>
      </c>
      <c r="AB2078" s="257"/>
      <c r="AC2078" s="260">
        <v>160</v>
      </c>
      <c r="AD2078" s="261"/>
      <c r="AE2078" s="262"/>
      <c r="AF2078" s="257"/>
      <c r="AG2078" s="257"/>
      <c r="AJ2078" s="255" t="str">
        <f t="shared" si="570"/>
        <v>HL878-881</v>
      </c>
    </row>
    <row r="2079" spans="1:36" s="147" customFormat="1" ht="11.25" customHeight="1" thickBot="1" x14ac:dyDescent="0.25">
      <c r="A2079" s="1129"/>
      <c r="B2079" s="1004"/>
      <c r="C2079" s="320"/>
      <c r="D2079" s="905"/>
      <c r="E2079" s="245"/>
      <c r="F2079" s="241"/>
      <c r="G2079" s="246"/>
      <c r="H2079" s="246"/>
      <c r="I2079" s="241"/>
      <c r="J2079" s="360"/>
      <c r="K2079" s="241"/>
      <c r="L2079" s="241"/>
      <c r="M2079" s="245"/>
      <c r="N2079" s="238"/>
      <c r="O2079" s="65"/>
      <c r="P2079" s="65"/>
      <c r="Q2079" s="65"/>
      <c r="R2079" s="238"/>
      <c r="S2079" s="246"/>
      <c r="T2079" s="241"/>
      <c r="U2079" s="238"/>
      <c r="V2079" s="238"/>
      <c r="W2079" s="238"/>
      <c r="X2079" s="272"/>
      <c r="Y2079" s="415"/>
      <c r="Z2079" s="416" t="s">
        <v>38</v>
      </c>
      <c r="AA2079" s="379" t="s">
        <v>38</v>
      </c>
      <c r="AB2079" s="246"/>
      <c r="AC2079" s="250"/>
      <c r="AD2079" s="251"/>
      <c r="AE2079" s="252"/>
      <c r="AF2079" s="246"/>
      <c r="AG2079" s="246"/>
      <c r="AJ2079" s="255" t="str">
        <f t="shared" si="570"/>
        <v/>
      </c>
    </row>
    <row r="2080" spans="1:36" s="319" customFormat="1" ht="11.25" customHeight="1" thickBot="1" x14ac:dyDescent="0.25">
      <c r="A2080" s="1129">
        <v>1</v>
      </c>
      <c r="B2080" s="1113">
        <v>308271</v>
      </c>
      <c r="C2080" s="320"/>
      <c r="D2080" s="916" t="s">
        <v>1557</v>
      </c>
      <c r="E2080" s="245">
        <v>1</v>
      </c>
      <c r="F2080" s="241" t="s">
        <v>2130</v>
      </c>
      <c r="G2080" s="246"/>
      <c r="H2080" s="246"/>
      <c r="I2080" s="241"/>
      <c r="J2080" s="360"/>
      <c r="K2080" s="241"/>
      <c r="L2080" s="241" t="s">
        <v>2486</v>
      </c>
      <c r="M2080" s="245">
        <v>150</v>
      </c>
      <c r="N2080" s="238" t="s">
        <v>2085</v>
      </c>
      <c r="O2080" s="65">
        <v>108</v>
      </c>
      <c r="P2080" s="65">
        <v>175</v>
      </c>
      <c r="Q2080" s="65">
        <v>410</v>
      </c>
      <c r="R2080" s="238" t="s">
        <v>2139</v>
      </c>
      <c r="S2080" s="246"/>
      <c r="T2080" s="241" t="s">
        <v>811</v>
      </c>
      <c r="U2080" s="238" t="s">
        <v>44</v>
      </c>
      <c r="V2080" s="238" t="s">
        <v>3057</v>
      </c>
      <c r="W2080" s="238" t="s">
        <v>1078</v>
      </c>
      <c r="X2080" s="320" t="s">
        <v>1078</v>
      </c>
      <c r="Y2080" s="415">
        <v>42438</v>
      </c>
      <c r="Z2080" s="416">
        <f>Y2080+366</f>
        <v>42804</v>
      </c>
      <c r="AA2080" s="379">
        <v>43535</v>
      </c>
      <c r="AB2080" s="246"/>
      <c r="AC2080" s="250">
        <v>160</v>
      </c>
      <c r="AD2080" s="251"/>
      <c r="AE2080" s="252">
        <v>695</v>
      </c>
      <c r="AF2080" s="246" t="s">
        <v>3058</v>
      </c>
      <c r="AG2080" s="246"/>
      <c r="AJ2080" s="255" t="str">
        <f t="shared" si="570"/>
        <v>HL839</v>
      </c>
    </row>
    <row r="2081" spans="1:36" s="319" customFormat="1" ht="11.25" customHeight="1" thickBot="1" x14ac:dyDescent="0.25">
      <c r="A2081" s="1129">
        <v>1</v>
      </c>
      <c r="B2081" s="1113">
        <v>308271</v>
      </c>
      <c r="C2081" s="320"/>
      <c r="D2081" s="916" t="s">
        <v>1557</v>
      </c>
      <c r="E2081" s="245">
        <v>1</v>
      </c>
      <c r="F2081" s="241" t="s">
        <v>2130</v>
      </c>
      <c r="G2081" s="246"/>
      <c r="H2081" s="246"/>
      <c r="I2081" s="241"/>
      <c r="J2081" s="360"/>
      <c r="K2081" s="241"/>
      <c r="L2081" s="241" t="s">
        <v>2486</v>
      </c>
      <c r="M2081" s="245">
        <v>150</v>
      </c>
      <c r="N2081" s="238" t="s">
        <v>2085</v>
      </c>
      <c r="O2081" s="65">
        <v>107</v>
      </c>
      <c r="P2081" s="65">
        <v>170</v>
      </c>
      <c r="Q2081" s="65">
        <v>400</v>
      </c>
      <c r="R2081" s="238" t="s">
        <v>2139</v>
      </c>
      <c r="S2081" s="246"/>
      <c r="T2081" s="241" t="s">
        <v>811</v>
      </c>
      <c r="U2081" s="238" t="s">
        <v>44</v>
      </c>
      <c r="V2081" s="238" t="s">
        <v>3059</v>
      </c>
      <c r="W2081" s="238"/>
      <c r="X2081" s="320" t="s">
        <v>1078</v>
      </c>
      <c r="Y2081" s="415">
        <v>42438</v>
      </c>
      <c r="Z2081" s="416">
        <f>Y2081+366</f>
        <v>42804</v>
      </c>
      <c r="AA2081" s="379">
        <v>43535</v>
      </c>
      <c r="AB2081" s="246"/>
      <c r="AC2081" s="250">
        <v>160</v>
      </c>
      <c r="AD2081" s="251"/>
      <c r="AE2081" s="252">
        <v>695</v>
      </c>
      <c r="AF2081" s="246" t="s">
        <v>3060</v>
      </c>
      <c r="AG2081" s="246"/>
      <c r="AJ2081" s="255" t="str">
        <f t="shared" si="570"/>
        <v>HL840</v>
      </c>
    </row>
    <row r="2082" spans="1:36" s="319" customFormat="1" ht="11.25" customHeight="1" thickBot="1" x14ac:dyDescent="0.25">
      <c r="A2082" s="1129">
        <v>1</v>
      </c>
      <c r="B2082" s="1113">
        <v>308271</v>
      </c>
      <c r="C2082" s="320"/>
      <c r="D2082" s="916" t="s">
        <v>1557</v>
      </c>
      <c r="E2082" s="245">
        <v>1</v>
      </c>
      <c r="F2082" s="241" t="s">
        <v>2130</v>
      </c>
      <c r="G2082" s="246"/>
      <c r="H2082" s="246"/>
      <c r="I2082" s="241"/>
      <c r="J2082" s="360"/>
      <c r="K2082" s="241"/>
      <c r="L2082" s="241" t="s">
        <v>2486</v>
      </c>
      <c r="M2082" s="245">
        <v>150</v>
      </c>
      <c r="N2082" s="238" t="s">
        <v>2085</v>
      </c>
      <c r="O2082" s="65">
        <v>108</v>
      </c>
      <c r="P2082" s="65">
        <v>170</v>
      </c>
      <c r="Q2082" s="65">
        <v>410</v>
      </c>
      <c r="R2082" s="238" t="s">
        <v>2139</v>
      </c>
      <c r="S2082" s="246"/>
      <c r="T2082" s="241" t="s">
        <v>811</v>
      </c>
      <c r="U2082" s="238" t="s">
        <v>44</v>
      </c>
      <c r="V2082" s="238" t="s">
        <v>3061</v>
      </c>
      <c r="W2082" s="238" t="s">
        <v>1078</v>
      </c>
      <c r="X2082" s="320" t="s">
        <v>1078</v>
      </c>
      <c r="Y2082" s="415">
        <v>42438</v>
      </c>
      <c r="Z2082" s="416">
        <f>Y2082+366</f>
        <v>42804</v>
      </c>
      <c r="AA2082" s="379">
        <v>43535</v>
      </c>
      <c r="AB2082" s="246"/>
      <c r="AC2082" s="250">
        <v>160</v>
      </c>
      <c r="AD2082" s="251"/>
      <c r="AE2082" s="252">
        <v>695</v>
      </c>
      <c r="AF2082" s="246" t="s">
        <v>3062</v>
      </c>
      <c r="AG2082" s="246"/>
      <c r="AJ2082" s="255" t="str">
        <f t="shared" si="570"/>
        <v>HL841</v>
      </c>
    </row>
    <row r="2083" spans="1:36" s="319" customFormat="1" ht="11.25" customHeight="1" thickBot="1" x14ac:dyDescent="0.25">
      <c r="A2083" s="1129">
        <v>1</v>
      </c>
      <c r="B2083" s="1113">
        <v>308271</v>
      </c>
      <c r="C2083" s="320"/>
      <c r="D2083" s="916" t="s">
        <v>1557</v>
      </c>
      <c r="E2083" s="245">
        <v>1</v>
      </c>
      <c r="F2083" s="241" t="s">
        <v>2130</v>
      </c>
      <c r="G2083" s="246"/>
      <c r="H2083" s="246"/>
      <c r="I2083" s="241"/>
      <c r="J2083" s="360"/>
      <c r="K2083" s="241"/>
      <c r="L2083" s="241" t="s">
        <v>2486</v>
      </c>
      <c r="M2083" s="245">
        <v>150</v>
      </c>
      <c r="N2083" s="238" t="s">
        <v>2085</v>
      </c>
      <c r="O2083" s="65">
        <v>107</v>
      </c>
      <c r="P2083" s="65">
        <v>168</v>
      </c>
      <c r="Q2083" s="65">
        <v>410</v>
      </c>
      <c r="R2083" s="238" t="s">
        <v>2139</v>
      </c>
      <c r="S2083" s="246"/>
      <c r="T2083" s="241" t="s">
        <v>811</v>
      </c>
      <c r="U2083" s="238" t="s">
        <v>44</v>
      </c>
      <c r="V2083" s="238" t="s">
        <v>3063</v>
      </c>
      <c r="W2083" s="238" t="s">
        <v>1078</v>
      </c>
      <c r="X2083" s="320" t="s">
        <v>1078</v>
      </c>
      <c r="Y2083" s="415">
        <v>42438</v>
      </c>
      <c r="Z2083" s="416">
        <f>Y2083+366</f>
        <v>42804</v>
      </c>
      <c r="AA2083" s="379">
        <v>43535</v>
      </c>
      <c r="AB2083" s="246"/>
      <c r="AC2083" s="250">
        <v>160</v>
      </c>
      <c r="AD2083" s="251"/>
      <c r="AE2083" s="252">
        <v>695</v>
      </c>
      <c r="AF2083" s="246" t="s">
        <v>3064</v>
      </c>
      <c r="AG2083" s="246"/>
      <c r="AJ2083" s="255" t="str">
        <f t="shared" si="570"/>
        <v>HL842</v>
      </c>
    </row>
    <row r="2084" spans="1:36" ht="11.25" customHeight="1" thickBot="1" x14ac:dyDescent="0.25">
      <c r="A2084" s="1129">
        <v>1</v>
      </c>
      <c r="B2084" s="1113">
        <v>308271</v>
      </c>
      <c r="C2084" s="266" t="s">
        <v>50</v>
      </c>
      <c r="D2084" s="892" t="s">
        <v>1557</v>
      </c>
      <c r="E2084" s="256">
        <f>SUM(E2080:E2083)</f>
        <v>4</v>
      </c>
      <c r="F2084" s="240" t="s">
        <v>2130</v>
      </c>
      <c r="G2084" s="257"/>
      <c r="H2084" s="257"/>
      <c r="I2084" s="240"/>
      <c r="J2084" s="358"/>
      <c r="K2084" s="240"/>
      <c r="L2084" s="240" t="s">
        <v>2486</v>
      </c>
      <c r="M2084" s="258">
        <v>150</v>
      </c>
      <c r="N2084" s="239" t="s">
        <v>2085</v>
      </c>
      <c r="O2084" s="364" t="str">
        <f ca="1">IF(MIN(OFFSET(O2084,-$E2084,0,$E2084,1))=MAX(OFFSET(O2084,-$E2084,0,$E2084,1)),OFFSET(O2084,-$E2084,0,1,1),CONCATENATE(MIN(OFFSET(O2084,-$E2084,0,$E2084,1)),"/",MAX(OFFSET(O2084,-$E2084,0,$E2084,1))))</f>
        <v>107/108</v>
      </c>
      <c r="P2084" s="364" t="str">
        <f ca="1">IF(MIN(OFFSET(P2084,-$E2084,0,$E2084,1))=MAX(OFFSET(P2084,-$E2084,0,$E2084,1)),OFFSET(P2084,-$E2084,0,1,1),CONCATENATE(MIN(OFFSET(P2084,-$E2084,0,$E2084,1)),"/",MAX(OFFSET(P2084,-$E2084,0,$E2084,1))))</f>
        <v>168/175</v>
      </c>
      <c r="Q2084" s="364" t="str">
        <f ca="1">IF(MIN(OFFSET(Q2084,-$E2084,0,$E2084,1))=MAX(OFFSET(Q2084,-$E2084,0,$E2084,1)),OFFSET(Q2084,-$E2084,0,1,1),CONCATENATE(MIN(OFFSET(Q2084,-$E2084,0,$E2084,1)),"/",MAX(OFFSET(Q2084,-$E2084,0,$E2084,1))))</f>
        <v>400/410</v>
      </c>
      <c r="R2084" s="239"/>
      <c r="S2084" s="257"/>
      <c r="T2084" s="240" t="s">
        <v>811</v>
      </c>
      <c r="U2084" s="239" t="s">
        <v>44</v>
      </c>
      <c r="V2084" s="239" t="s">
        <v>3065</v>
      </c>
      <c r="W2084" s="239"/>
      <c r="X2084" s="237">
        <v>1295</v>
      </c>
      <c r="Y2084" s="415">
        <v>42438</v>
      </c>
      <c r="Z2084" s="416">
        <f>Y2084+366</f>
        <v>42804</v>
      </c>
      <c r="AA2084" s="379">
        <v>43535</v>
      </c>
      <c r="AB2084" s="257"/>
      <c r="AC2084" s="260">
        <v>160</v>
      </c>
      <c r="AD2084" s="261"/>
      <c r="AE2084" s="262"/>
      <c r="AF2084" s="257"/>
      <c r="AG2084" s="257"/>
      <c r="AJ2084" s="255" t="str">
        <f t="shared" si="570"/>
        <v>HL839-842</v>
      </c>
    </row>
    <row r="2085" spans="1:36" ht="11.25" customHeight="1" thickBot="1" x14ac:dyDescent="0.25">
      <c r="A2085" s="1129"/>
      <c r="B2085" s="1005"/>
      <c r="C2085" s="320"/>
      <c r="D2085" s="916"/>
      <c r="E2085" s="245"/>
      <c r="F2085" s="241"/>
      <c r="G2085" s="246"/>
      <c r="H2085" s="238"/>
      <c r="I2085" s="249"/>
      <c r="J2085" s="384"/>
      <c r="K2085" s="241"/>
      <c r="L2085" s="241"/>
      <c r="M2085" s="245"/>
      <c r="N2085" s="238"/>
      <c r="O2085" s="65"/>
      <c r="P2085" s="65"/>
      <c r="Q2085" s="65"/>
      <c r="R2085" s="238"/>
      <c r="S2085" s="246"/>
      <c r="T2085" s="241"/>
      <c r="U2085" s="238"/>
      <c r="V2085" s="238"/>
      <c r="W2085" s="238"/>
      <c r="X2085" s="272"/>
      <c r="Y2085" s="420"/>
      <c r="Z2085" s="416" t="s">
        <v>38</v>
      </c>
      <c r="AA2085" s="379" t="s">
        <v>38</v>
      </c>
      <c r="AB2085" s="246"/>
      <c r="AC2085" s="250"/>
      <c r="AD2085" s="251"/>
      <c r="AE2085" s="252"/>
      <c r="AF2085" s="246"/>
      <c r="AG2085" s="246"/>
      <c r="AJ2085" s="255" t="str">
        <f t="shared" si="570"/>
        <v/>
      </c>
    </row>
    <row r="2086" spans="1:36" s="319" customFormat="1" ht="11.25" customHeight="1" thickBot="1" x14ac:dyDescent="0.25">
      <c r="A2086" s="1115">
        <v>1</v>
      </c>
      <c r="B2086" s="1044">
        <v>303391</v>
      </c>
      <c r="C2086" s="320"/>
      <c r="D2086" s="916" t="s">
        <v>2990</v>
      </c>
      <c r="E2086" s="245">
        <v>1</v>
      </c>
      <c r="F2086" s="241" t="s">
        <v>2130</v>
      </c>
      <c r="G2086" s="246"/>
      <c r="H2086" s="246"/>
      <c r="I2086" s="241"/>
      <c r="J2086" s="360"/>
      <c r="K2086" s="241"/>
      <c r="L2086" s="241" t="s">
        <v>2726</v>
      </c>
      <c r="M2086" s="245">
        <v>150</v>
      </c>
      <c r="N2086" s="238" t="s">
        <v>2085</v>
      </c>
      <c r="O2086" s="65">
        <v>108</v>
      </c>
      <c r="P2086" s="65">
        <v>170</v>
      </c>
      <c r="Q2086" s="65">
        <v>410</v>
      </c>
      <c r="R2086" s="238" t="s">
        <v>2139</v>
      </c>
      <c r="S2086" s="246"/>
      <c r="T2086" s="241" t="s">
        <v>61</v>
      </c>
      <c r="U2086" s="238" t="s">
        <v>44</v>
      </c>
      <c r="V2086" s="238" t="s">
        <v>3066</v>
      </c>
      <c r="W2086" s="238"/>
      <c r="X2086" s="320"/>
      <c r="Y2086" s="415">
        <v>43727</v>
      </c>
      <c r="Z2086" s="416">
        <f>Y2086+366</f>
        <v>44093</v>
      </c>
      <c r="AA2086" s="379">
        <v>45554</v>
      </c>
      <c r="AB2086" s="246"/>
      <c r="AC2086" s="250">
        <v>160</v>
      </c>
      <c r="AD2086" s="251"/>
      <c r="AE2086" s="252">
        <v>1160</v>
      </c>
      <c r="AF2086" s="246" t="s">
        <v>3067</v>
      </c>
      <c r="AG2086" s="246"/>
      <c r="AJ2086" s="255" t="str">
        <f t="shared" si="570"/>
        <v>HL9</v>
      </c>
    </row>
    <row r="2087" spans="1:36" s="319" customFormat="1" ht="11.25" customHeight="1" thickBot="1" x14ac:dyDescent="0.25">
      <c r="A2087" s="1115">
        <v>1</v>
      </c>
      <c r="B2087" s="1044">
        <v>303391</v>
      </c>
      <c r="C2087" s="320"/>
      <c r="D2087" s="916" t="s">
        <v>2990</v>
      </c>
      <c r="E2087" s="245">
        <v>1</v>
      </c>
      <c r="F2087" s="241" t="s">
        <v>2130</v>
      </c>
      <c r="G2087" s="246"/>
      <c r="H2087" s="246"/>
      <c r="I2087" s="241"/>
      <c r="J2087" s="360"/>
      <c r="K2087" s="241"/>
      <c r="L2087" s="241" t="s">
        <v>2726</v>
      </c>
      <c r="M2087" s="245">
        <v>150</v>
      </c>
      <c r="N2087" s="238" t="s">
        <v>2085</v>
      </c>
      <c r="O2087" s="65">
        <v>108</v>
      </c>
      <c r="P2087" s="65">
        <v>176</v>
      </c>
      <c r="Q2087" s="65">
        <v>412</v>
      </c>
      <c r="R2087" s="238" t="s">
        <v>2139</v>
      </c>
      <c r="S2087" s="246"/>
      <c r="T2087" s="241" t="s">
        <v>61</v>
      </c>
      <c r="U2087" s="238" t="s">
        <v>44</v>
      </c>
      <c r="V2087" s="238" t="s">
        <v>3068</v>
      </c>
      <c r="W2087" s="238"/>
      <c r="X2087" s="320"/>
      <c r="Y2087" s="415">
        <v>43727</v>
      </c>
      <c r="Z2087" s="416">
        <f t="shared" ref="Z2087:Z2090" si="576">Y2087+366</f>
        <v>44093</v>
      </c>
      <c r="AA2087" s="379">
        <v>45554</v>
      </c>
      <c r="AB2087" s="246"/>
      <c r="AC2087" s="250">
        <v>160</v>
      </c>
      <c r="AD2087" s="251"/>
      <c r="AE2087" s="252">
        <v>1160</v>
      </c>
      <c r="AF2087" s="246" t="s">
        <v>3067</v>
      </c>
      <c r="AG2087" s="246"/>
      <c r="AJ2087" s="255" t="str">
        <f t="shared" si="570"/>
        <v>HL10</v>
      </c>
    </row>
    <row r="2088" spans="1:36" s="319" customFormat="1" ht="11.25" customHeight="1" thickBot="1" x14ac:dyDescent="0.25">
      <c r="A2088" s="1115">
        <v>1</v>
      </c>
      <c r="B2088" s="1044">
        <v>303391</v>
      </c>
      <c r="C2088" s="320"/>
      <c r="D2088" s="916" t="s">
        <v>2990</v>
      </c>
      <c r="E2088" s="245">
        <v>1</v>
      </c>
      <c r="F2088" s="241" t="s">
        <v>2130</v>
      </c>
      <c r="G2088" s="246"/>
      <c r="H2088" s="246"/>
      <c r="I2088" s="241"/>
      <c r="J2088" s="360"/>
      <c r="K2088" s="241"/>
      <c r="L2088" s="241" t="s">
        <v>2486</v>
      </c>
      <c r="M2088" s="245">
        <v>150</v>
      </c>
      <c r="N2088" s="238" t="s">
        <v>2085</v>
      </c>
      <c r="O2088" s="65">
        <v>107</v>
      </c>
      <c r="P2088" s="65">
        <v>171</v>
      </c>
      <c r="Q2088" s="65">
        <v>406</v>
      </c>
      <c r="R2088" s="238" t="s">
        <v>2139</v>
      </c>
      <c r="S2088" s="246"/>
      <c r="T2088" s="241" t="s">
        <v>61</v>
      </c>
      <c r="U2088" s="238" t="s">
        <v>44</v>
      </c>
      <c r="V2088" s="238" t="s">
        <v>3069</v>
      </c>
      <c r="W2088" s="238"/>
      <c r="X2088" s="320"/>
      <c r="Y2088" s="415">
        <v>43727</v>
      </c>
      <c r="Z2088" s="416">
        <f t="shared" si="576"/>
        <v>44093</v>
      </c>
      <c r="AA2088" s="379">
        <v>45554</v>
      </c>
      <c r="AB2088" s="246"/>
      <c r="AC2088" s="250">
        <v>160</v>
      </c>
      <c r="AD2088" s="251"/>
      <c r="AE2088" s="252">
        <v>1160</v>
      </c>
      <c r="AF2088" s="246" t="s">
        <v>3067</v>
      </c>
      <c r="AG2088" s="246"/>
      <c r="AJ2088" s="255" t="str">
        <f t="shared" si="570"/>
        <v>HL398</v>
      </c>
    </row>
    <row r="2089" spans="1:36" s="319" customFormat="1" ht="11.25" customHeight="1" thickBot="1" x14ac:dyDescent="0.25">
      <c r="A2089" s="1115">
        <v>1</v>
      </c>
      <c r="B2089" s="1044">
        <v>303391</v>
      </c>
      <c r="C2089" s="320"/>
      <c r="D2089" s="916" t="s">
        <v>2990</v>
      </c>
      <c r="E2089" s="245">
        <v>1</v>
      </c>
      <c r="F2089" s="241" t="s">
        <v>2130</v>
      </c>
      <c r="G2089" s="246"/>
      <c r="H2089" s="246"/>
      <c r="I2089" s="241"/>
      <c r="J2089" s="360"/>
      <c r="K2089" s="241"/>
      <c r="L2089" s="241" t="s">
        <v>2486</v>
      </c>
      <c r="M2089" s="245">
        <v>150</v>
      </c>
      <c r="N2089" s="238" t="s">
        <v>2085</v>
      </c>
      <c r="O2089" s="65">
        <v>107</v>
      </c>
      <c r="P2089" s="65">
        <v>171</v>
      </c>
      <c r="Q2089" s="65">
        <v>405</v>
      </c>
      <c r="R2089" s="238" t="s">
        <v>2139</v>
      </c>
      <c r="S2089" s="246"/>
      <c r="T2089" s="241" t="s">
        <v>61</v>
      </c>
      <c r="U2089" s="238" t="s">
        <v>44</v>
      </c>
      <c r="V2089" s="238" t="s">
        <v>3070</v>
      </c>
      <c r="W2089" s="238"/>
      <c r="X2089" s="320"/>
      <c r="Y2089" s="415">
        <v>43727</v>
      </c>
      <c r="Z2089" s="416">
        <f t="shared" si="576"/>
        <v>44093</v>
      </c>
      <c r="AA2089" s="379">
        <v>45554</v>
      </c>
      <c r="AB2089" s="246"/>
      <c r="AC2089" s="250">
        <v>160</v>
      </c>
      <c r="AD2089" s="251"/>
      <c r="AE2089" s="252">
        <v>1160</v>
      </c>
      <c r="AF2089" s="246" t="s">
        <v>3067</v>
      </c>
      <c r="AG2089" s="246"/>
      <c r="AJ2089" s="255" t="str">
        <f t="shared" si="570"/>
        <v>HL399</v>
      </c>
    </row>
    <row r="2090" spans="1:36" s="147" customFormat="1" ht="11.25" customHeight="1" thickBot="1" x14ac:dyDescent="0.25">
      <c r="A2090" s="1115">
        <v>1</v>
      </c>
      <c r="B2090" s="1044">
        <v>303391</v>
      </c>
      <c r="C2090" s="266" t="s">
        <v>50</v>
      </c>
      <c r="D2090" s="892" t="s">
        <v>2990</v>
      </c>
      <c r="E2090" s="256">
        <f>SUM(E2086:E2089)</f>
        <v>4</v>
      </c>
      <c r="F2090" s="240" t="s">
        <v>2130</v>
      </c>
      <c r="G2090" s="257"/>
      <c r="H2090" s="257"/>
      <c r="I2090" s="240"/>
      <c r="J2090" s="358"/>
      <c r="K2090" s="240"/>
      <c r="L2090" s="240" t="s">
        <v>3071</v>
      </c>
      <c r="M2090" s="258">
        <v>150</v>
      </c>
      <c r="N2090" s="239" t="s">
        <v>2085</v>
      </c>
      <c r="O2090" s="364" t="str">
        <f ca="1">IF(MIN(OFFSET(O2090,-$E2090,0,$E2090,1))=MAX(OFFSET(O2090,-$E2090,0,$E2090,1)),OFFSET(O2090,-$E2090,0,1,1),CONCATENATE(MIN(OFFSET(O2090,-$E2090,0,$E2090,1)),"/",MAX(OFFSET(O2090,-$E2090,0,$E2090,1))))</f>
        <v>107/108</v>
      </c>
      <c r="P2090" s="364" t="str">
        <f ca="1">IF(MIN(OFFSET(P2090,-$E2090,0,$E2090,1))=MAX(OFFSET(P2090,-$E2090,0,$E2090,1)),OFFSET(P2090,-$E2090,0,1,1),CONCATENATE(MIN(OFFSET(P2090,-$E2090,0,$E2090,1)),"/",MAX(OFFSET(P2090,-$E2090,0,$E2090,1))))</f>
        <v>170/176</v>
      </c>
      <c r="Q2090" s="364" t="str">
        <f ca="1">IF(MIN(OFFSET(Q2090,-$E2090,0,$E2090,1))=MAX(OFFSET(Q2090,-$E2090,0,$E2090,1)),OFFSET(Q2090,-$E2090,0,1,1),CONCATENATE(MIN(OFFSET(Q2090,-$E2090,0,$E2090,1)),"/",MAX(OFFSET(Q2090,-$E2090,0,$E2090,1))))</f>
        <v>405/412</v>
      </c>
      <c r="R2090" s="239"/>
      <c r="S2090" s="257"/>
      <c r="T2090" s="240" t="s">
        <v>61</v>
      </c>
      <c r="U2090" s="239" t="s">
        <v>44</v>
      </c>
      <c r="V2090" s="239" t="s">
        <v>3072</v>
      </c>
      <c r="W2090" s="239"/>
      <c r="X2090" s="237">
        <v>1088</v>
      </c>
      <c r="Y2090" s="415">
        <v>43727</v>
      </c>
      <c r="Z2090" s="416">
        <f t="shared" si="576"/>
        <v>44093</v>
      </c>
      <c r="AA2090" s="379">
        <v>45554</v>
      </c>
      <c r="AB2090" s="257"/>
      <c r="AC2090" s="260">
        <v>160</v>
      </c>
      <c r="AD2090" s="261"/>
      <c r="AE2090" s="262"/>
      <c r="AF2090" s="257"/>
      <c r="AG2090" s="257"/>
      <c r="AJ2090" s="255" t="str">
        <f t="shared" si="570"/>
        <v>HL9-10+398-399</v>
      </c>
    </row>
    <row r="2091" spans="1:36" ht="11.25" customHeight="1" thickBot="1" x14ac:dyDescent="0.25">
      <c r="A2091" s="1129"/>
      <c r="B2091" s="1112"/>
      <c r="C2091" s="238"/>
      <c r="D2091" s="916"/>
      <c r="E2091" s="245"/>
      <c r="F2091" s="241"/>
      <c r="G2091" s="246"/>
      <c r="H2091" s="246"/>
      <c r="I2091" s="241"/>
      <c r="J2091" s="331"/>
      <c r="K2091" s="241"/>
      <c r="L2091" s="241"/>
      <c r="M2091" s="245"/>
      <c r="N2091" s="238"/>
      <c r="O2091" s="65"/>
      <c r="P2091" s="65"/>
      <c r="Q2091" s="65"/>
      <c r="R2091" s="238"/>
      <c r="S2091" s="246"/>
      <c r="T2091" s="241"/>
      <c r="U2091" s="238"/>
      <c r="V2091" s="238"/>
      <c r="W2091" s="238"/>
      <c r="X2091" s="315"/>
      <c r="Y2091" s="415"/>
      <c r="Z2091" s="416" t="s">
        <v>38</v>
      </c>
      <c r="AA2091" s="269" t="s">
        <v>38</v>
      </c>
      <c r="AB2091" s="246"/>
      <c r="AC2091" s="250"/>
      <c r="AD2091" s="251"/>
      <c r="AE2091" s="252"/>
      <c r="AF2091" s="246"/>
      <c r="AG2091" s="246"/>
      <c r="AJ2091" s="255" t="str">
        <f t="shared" si="570"/>
        <v/>
      </c>
    </row>
    <row r="2092" spans="1:36" ht="11.25" customHeight="1" thickBot="1" x14ac:dyDescent="0.25">
      <c r="A2092" s="1115">
        <v>1</v>
      </c>
      <c r="B2092" s="1044">
        <v>303397</v>
      </c>
      <c r="C2092" s="238"/>
      <c r="D2092" s="916" t="s">
        <v>1591</v>
      </c>
      <c r="E2092" s="245">
        <v>1</v>
      </c>
      <c r="F2092" s="241" t="s">
        <v>2130</v>
      </c>
      <c r="G2092" s="246"/>
      <c r="H2092" s="246"/>
      <c r="I2092" s="241"/>
      <c r="J2092" s="331"/>
      <c r="K2092" s="241"/>
      <c r="L2092" s="241" t="s">
        <v>2486</v>
      </c>
      <c r="M2092" s="245">
        <v>150</v>
      </c>
      <c r="N2092" s="238" t="s">
        <v>2085</v>
      </c>
      <c r="O2092" s="65">
        <v>107</v>
      </c>
      <c r="P2092" s="65">
        <v>175</v>
      </c>
      <c r="Q2092" s="65">
        <v>423</v>
      </c>
      <c r="R2092" s="238" t="s">
        <v>2139</v>
      </c>
      <c r="S2092" s="246"/>
      <c r="T2092" s="241" t="s">
        <v>61</v>
      </c>
      <c r="U2092" s="238" t="s">
        <v>44</v>
      </c>
      <c r="V2092" s="238" t="s">
        <v>3073</v>
      </c>
      <c r="W2092" s="238" t="s">
        <v>1078</v>
      </c>
      <c r="X2092" s="315" t="s">
        <v>1078</v>
      </c>
      <c r="Y2092" s="415">
        <v>43727</v>
      </c>
      <c r="Z2092" s="416">
        <f>Y2092+366</f>
        <v>44093</v>
      </c>
      <c r="AA2092" s="379">
        <v>45554</v>
      </c>
      <c r="AB2092" s="246"/>
      <c r="AC2092" s="250">
        <v>160</v>
      </c>
      <c r="AD2092" s="251"/>
      <c r="AE2092" s="252">
        <v>695</v>
      </c>
      <c r="AF2092" s="246" t="s">
        <v>3074</v>
      </c>
      <c r="AG2092" s="246"/>
      <c r="AJ2092" s="255" t="str">
        <f t="shared" si="570"/>
        <v>HL140</v>
      </c>
    </row>
    <row r="2093" spans="1:36" ht="11.25" customHeight="1" thickBot="1" x14ac:dyDescent="0.25">
      <c r="A2093" s="1115">
        <v>1</v>
      </c>
      <c r="B2093" s="1044">
        <v>303397</v>
      </c>
      <c r="C2093" s="238"/>
      <c r="D2093" s="916" t="s">
        <v>1591</v>
      </c>
      <c r="E2093" s="245">
        <v>1</v>
      </c>
      <c r="F2093" s="241" t="s">
        <v>2130</v>
      </c>
      <c r="G2093" s="246"/>
      <c r="H2093" s="246"/>
      <c r="I2093" s="241"/>
      <c r="J2093" s="331"/>
      <c r="K2093" s="241"/>
      <c r="L2093" s="241" t="s">
        <v>2486</v>
      </c>
      <c r="M2093" s="245">
        <v>150</v>
      </c>
      <c r="N2093" s="238" t="s">
        <v>2085</v>
      </c>
      <c r="O2093" s="65">
        <v>105</v>
      </c>
      <c r="P2093" s="65">
        <v>170</v>
      </c>
      <c r="Q2093" s="65">
        <v>425</v>
      </c>
      <c r="R2093" s="238" t="s">
        <v>2139</v>
      </c>
      <c r="S2093" s="246"/>
      <c r="T2093" s="241" t="s">
        <v>61</v>
      </c>
      <c r="U2093" s="238" t="s">
        <v>44</v>
      </c>
      <c r="V2093" s="238" t="s">
        <v>3075</v>
      </c>
      <c r="W2093" s="238" t="s">
        <v>1078</v>
      </c>
      <c r="X2093" s="315" t="s">
        <v>1078</v>
      </c>
      <c r="Y2093" s="415">
        <v>43727</v>
      </c>
      <c r="Z2093" s="416">
        <f>Y2093+366</f>
        <v>44093</v>
      </c>
      <c r="AA2093" s="379">
        <v>45554</v>
      </c>
      <c r="AB2093" s="246"/>
      <c r="AC2093" s="250">
        <v>160</v>
      </c>
      <c r="AD2093" s="251"/>
      <c r="AE2093" s="252">
        <v>695</v>
      </c>
      <c r="AF2093" s="246" t="s">
        <v>3076</v>
      </c>
      <c r="AG2093" s="246"/>
      <c r="AJ2093" s="255" t="str">
        <f t="shared" si="570"/>
        <v>HL141</v>
      </c>
    </row>
    <row r="2094" spans="1:36" ht="11.25" customHeight="1" thickBot="1" x14ac:dyDescent="0.25">
      <c r="A2094" s="1115">
        <v>1</v>
      </c>
      <c r="B2094" s="1044">
        <v>303397</v>
      </c>
      <c r="C2094" s="238"/>
      <c r="D2094" s="916" t="s">
        <v>1591</v>
      </c>
      <c r="E2094" s="245">
        <v>1</v>
      </c>
      <c r="F2094" s="241" t="s">
        <v>2130</v>
      </c>
      <c r="G2094" s="246"/>
      <c r="H2094" s="246"/>
      <c r="I2094" s="241"/>
      <c r="J2094" s="331"/>
      <c r="K2094" s="241"/>
      <c r="L2094" s="241" t="s">
        <v>2486</v>
      </c>
      <c r="M2094" s="245">
        <v>150</v>
      </c>
      <c r="N2094" s="238" t="s">
        <v>2085</v>
      </c>
      <c r="O2094" s="65">
        <v>107</v>
      </c>
      <c r="P2094" s="65">
        <v>175</v>
      </c>
      <c r="Q2094" s="65">
        <v>423</v>
      </c>
      <c r="R2094" s="238" t="s">
        <v>2139</v>
      </c>
      <c r="S2094" s="246"/>
      <c r="T2094" s="241" t="s">
        <v>61</v>
      </c>
      <c r="U2094" s="238" t="s">
        <v>44</v>
      </c>
      <c r="V2094" s="238" t="s">
        <v>3077</v>
      </c>
      <c r="W2094" s="238" t="s">
        <v>1078</v>
      </c>
      <c r="X2094" s="315" t="s">
        <v>1078</v>
      </c>
      <c r="Y2094" s="415">
        <v>43727</v>
      </c>
      <c r="Z2094" s="416">
        <f>Y2094+366</f>
        <v>44093</v>
      </c>
      <c r="AA2094" s="379">
        <v>45554</v>
      </c>
      <c r="AB2094" s="246"/>
      <c r="AC2094" s="250">
        <v>160</v>
      </c>
      <c r="AD2094" s="251"/>
      <c r="AE2094" s="252">
        <v>695</v>
      </c>
      <c r="AF2094" s="246" t="s">
        <v>3078</v>
      </c>
      <c r="AG2094" s="246"/>
      <c r="AJ2094" s="255" t="str">
        <f t="shared" si="570"/>
        <v>HL142</v>
      </c>
    </row>
    <row r="2095" spans="1:36" ht="11.25" customHeight="1" thickBot="1" x14ac:dyDescent="0.25">
      <c r="A2095" s="1115">
        <v>1</v>
      </c>
      <c r="B2095" s="1044">
        <v>303397</v>
      </c>
      <c r="C2095" s="238"/>
      <c r="D2095" s="904" t="s">
        <v>1591</v>
      </c>
      <c r="E2095" s="245">
        <v>1</v>
      </c>
      <c r="F2095" s="241" t="s">
        <v>2130</v>
      </c>
      <c r="G2095" s="246"/>
      <c r="H2095" s="246"/>
      <c r="I2095" s="241"/>
      <c r="J2095" s="331"/>
      <c r="K2095" s="241"/>
      <c r="L2095" s="241" t="s">
        <v>2486</v>
      </c>
      <c r="M2095" s="245">
        <v>150</v>
      </c>
      <c r="N2095" s="238" t="s">
        <v>2085</v>
      </c>
      <c r="O2095" s="65">
        <v>108</v>
      </c>
      <c r="P2095" s="65">
        <v>173</v>
      </c>
      <c r="Q2095" s="65">
        <v>419</v>
      </c>
      <c r="R2095" s="238" t="s">
        <v>2139</v>
      </c>
      <c r="S2095" s="246"/>
      <c r="T2095" s="241" t="s">
        <v>61</v>
      </c>
      <c r="U2095" s="238" t="s">
        <v>44</v>
      </c>
      <c r="V2095" s="238" t="s">
        <v>3079</v>
      </c>
      <c r="W2095" s="238" t="s">
        <v>1078</v>
      </c>
      <c r="X2095" s="238" t="s">
        <v>1078</v>
      </c>
      <c r="Y2095" s="415">
        <v>43727</v>
      </c>
      <c r="Z2095" s="416">
        <f>Y2095+366</f>
        <v>44093</v>
      </c>
      <c r="AA2095" s="379">
        <v>45554</v>
      </c>
      <c r="AB2095" s="246"/>
      <c r="AC2095" s="250">
        <v>160</v>
      </c>
      <c r="AD2095" s="251"/>
      <c r="AE2095" s="252">
        <v>695</v>
      </c>
      <c r="AF2095" s="246" t="s">
        <v>3080</v>
      </c>
      <c r="AG2095" s="246"/>
      <c r="AJ2095" s="255" t="str">
        <f t="shared" si="570"/>
        <v>HL1181</v>
      </c>
    </row>
    <row r="2096" spans="1:36" ht="11.25" customHeight="1" thickBot="1" x14ac:dyDescent="0.25">
      <c r="A2096" s="1115">
        <v>1</v>
      </c>
      <c r="B2096" s="1044">
        <v>303397</v>
      </c>
      <c r="C2096" s="266" t="s">
        <v>50</v>
      </c>
      <c r="D2096" s="892">
        <v>1020</v>
      </c>
      <c r="E2096" s="256">
        <f>SUM(E2092:E2095)</f>
        <v>4</v>
      </c>
      <c r="F2096" s="240" t="s">
        <v>2130</v>
      </c>
      <c r="G2096" s="257"/>
      <c r="H2096" s="257"/>
      <c r="I2096" s="240"/>
      <c r="J2096" s="358"/>
      <c r="K2096" s="240"/>
      <c r="L2096" s="240" t="s">
        <v>2486</v>
      </c>
      <c r="M2096" s="258">
        <v>150</v>
      </c>
      <c r="N2096" s="239" t="s">
        <v>2085</v>
      </c>
      <c r="O2096" s="364" t="str">
        <f ca="1">IF(MIN(OFFSET(O2096,-$E2096,0,$E2096,1))=MAX(OFFSET(O2096,-$E2096,0,$E2096,1)),OFFSET(O2096,-$E2096,0,1,1),CONCATENATE(MIN(OFFSET(O2096,-$E2096,0,$E2096,1)),"/",MAX(OFFSET(O2096,-$E2096,0,$E2096,1))))</f>
        <v>105/108</v>
      </c>
      <c r="P2096" s="364" t="str">
        <f ca="1">IF(MIN(OFFSET(P2096,-$E2096,0,$E2096,1))=MAX(OFFSET(P2096,-$E2096,0,$E2096,1)),OFFSET(P2096,-$E2096,0,1,1),CONCATENATE(MIN(OFFSET(P2096,-$E2096,0,$E2096,1)),"/",MAX(OFFSET(P2096,-$E2096,0,$E2096,1))))</f>
        <v>170/175</v>
      </c>
      <c r="Q2096" s="364" t="str">
        <f ca="1">IF(MIN(OFFSET(Q2096,-$E2096,0,$E2096,1))=MAX(OFFSET(Q2096,-$E2096,0,$E2096,1)),OFFSET(Q2096,-$E2096,0,1,1),CONCATENATE(MIN(OFFSET(Q2096,-$E2096,0,$E2096,1)),"/",MAX(OFFSET(Q2096,-$E2096,0,$E2096,1))))</f>
        <v>419/425</v>
      </c>
      <c r="R2096" s="239"/>
      <c r="S2096" s="257"/>
      <c r="T2096" s="240" t="s">
        <v>61</v>
      </c>
      <c r="U2096" s="239" t="s">
        <v>44</v>
      </c>
      <c r="V2096" s="239" t="s">
        <v>3081</v>
      </c>
      <c r="W2096" s="239"/>
      <c r="X2096" s="237" t="s">
        <v>1591</v>
      </c>
      <c r="Y2096" s="415">
        <v>43727</v>
      </c>
      <c r="Z2096" s="416">
        <f>Y2096+366</f>
        <v>44093</v>
      </c>
      <c r="AA2096" s="379">
        <v>45554</v>
      </c>
      <c r="AB2096" s="257"/>
      <c r="AC2096" s="260">
        <v>160</v>
      </c>
      <c r="AD2096" s="261"/>
      <c r="AE2096" s="262"/>
      <c r="AF2096" s="257"/>
      <c r="AG2096" s="257"/>
      <c r="AJ2096" s="255" t="str">
        <f t="shared" si="570"/>
        <v>HL140-142+1181</v>
      </c>
    </row>
    <row r="2097" spans="1:36" ht="11.25" customHeight="1" thickBot="1" x14ac:dyDescent="0.25">
      <c r="A2097" s="1129"/>
      <c r="B2097" s="1055"/>
      <c r="C2097" s="238"/>
      <c r="D2097" s="916"/>
      <c r="E2097" s="245"/>
      <c r="F2097" s="241"/>
      <c r="G2097" s="246"/>
      <c r="H2097" s="246"/>
      <c r="I2097" s="241"/>
      <c r="J2097" s="331"/>
      <c r="K2097" s="241"/>
      <c r="L2097" s="241"/>
      <c r="M2097" s="245"/>
      <c r="N2097" s="238"/>
      <c r="O2097" s="65"/>
      <c r="P2097" s="65"/>
      <c r="Q2097" s="65"/>
      <c r="R2097" s="238"/>
      <c r="S2097" s="246"/>
      <c r="T2097" s="241"/>
      <c r="U2097" s="238"/>
      <c r="V2097" s="238"/>
      <c r="W2097" s="238"/>
      <c r="X2097" s="315"/>
      <c r="Y2097" s="415"/>
      <c r="Z2097" s="416" t="s">
        <v>38</v>
      </c>
      <c r="AA2097" s="269" t="s">
        <v>38</v>
      </c>
      <c r="AB2097" s="246"/>
      <c r="AC2097" s="250"/>
      <c r="AD2097" s="251"/>
      <c r="AE2097" s="252"/>
      <c r="AF2097" s="246"/>
      <c r="AG2097" s="246"/>
      <c r="AJ2097" s="255" t="str">
        <f t="shared" si="570"/>
        <v/>
      </c>
    </row>
    <row r="2098" spans="1:36" s="319" customFormat="1" ht="11.25" customHeight="1" thickBot="1" x14ac:dyDescent="0.25">
      <c r="A2098" s="1129">
        <v>1</v>
      </c>
      <c r="B2098" s="1113">
        <v>313435</v>
      </c>
      <c r="C2098" s="320"/>
      <c r="D2098" s="916" t="s">
        <v>3082</v>
      </c>
      <c r="E2098" s="326">
        <v>1</v>
      </c>
      <c r="F2098" s="265" t="s">
        <v>2130</v>
      </c>
      <c r="G2098" s="327"/>
      <c r="H2098" s="327"/>
      <c r="I2098" s="265"/>
      <c r="J2098" s="360"/>
      <c r="K2098" s="265"/>
      <c r="L2098" s="265" t="s">
        <v>2486</v>
      </c>
      <c r="M2098" s="326">
        <v>150</v>
      </c>
      <c r="N2098" s="320" t="s">
        <v>2085</v>
      </c>
      <c r="O2098" s="74">
        <v>107</v>
      </c>
      <c r="P2098" s="74">
        <v>168</v>
      </c>
      <c r="Q2098" s="74">
        <v>418</v>
      </c>
      <c r="R2098" s="320" t="s">
        <v>2139</v>
      </c>
      <c r="S2098" s="327"/>
      <c r="T2098" s="265" t="s">
        <v>326</v>
      </c>
      <c r="U2098" s="320" t="s">
        <v>44</v>
      </c>
      <c r="V2098" s="320" t="s">
        <v>1092</v>
      </c>
      <c r="W2098" s="238"/>
      <c r="X2098" s="320"/>
      <c r="Y2098" s="415">
        <v>43971</v>
      </c>
      <c r="Z2098" s="416">
        <f t="shared" ref="Z2098:Z2102" si="577">Y2098+365</f>
        <v>44336</v>
      </c>
      <c r="AA2098" s="268">
        <v>44915</v>
      </c>
      <c r="AB2098" s="327"/>
      <c r="AC2098" s="362">
        <v>160</v>
      </c>
      <c r="AD2098" s="329"/>
      <c r="AE2098" s="302">
        <v>695</v>
      </c>
      <c r="AF2098" s="173" t="s">
        <v>3083</v>
      </c>
      <c r="AG2098" s="327"/>
      <c r="AJ2098" s="255" t="str">
        <f t="shared" si="570"/>
        <v>HL1187</v>
      </c>
    </row>
    <row r="2099" spans="1:36" s="319" customFormat="1" ht="11.25" customHeight="1" thickBot="1" x14ac:dyDescent="0.25">
      <c r="A2099" s="1129">
        <v>1</v>
      </c>
      <c r="B2099" s="1113">
        <v>313435</v>
      </c>
      <c r="C2099" s="320"/>
      <c r="D2099" s="916" t="s">
        <v>3082</v>
      </c>
      <c r="E2099" s="326">
        <v>1</v>
      </c>
      <c r="F2099" s="265" t="s">
        <v>2130</v>
      </c>
      <c r="G2099" s="327"/>
      <c r="H2099" s="327"/>
      <c r="I2099" s="265"/>
      <c r="J2099" s="360"/>
      <c r="K2099" s="265"/>
      <c r="L2099" s="265" t="s">
        <v>2486</v>
      </c>
      <c r="M2099" s="326">
        <v>150</v>
      </c>
      <c r="N2099" s="320" t="s">
        <v>2085</v>
      </c>
      <c r="O2099" s="74">
        <v>107</v>
      </c>
      <c r="P2099" s="74">
        <v>162</v>
      </c>
      <c r="Q2099" s="74">
        <v>414</v>
      </c>
      <c r="R2099" s="320" t="s">
        <v>2139</v>
      </c>
      <c r="S2099" s="327"/>
      <c r="T2099" s="265" t="s">
        <v>326</v>
      </c>
      <c r="U2099" s="320" t="s">
        <v>44</v>
      </c>
      <c r="V2099" s="320" t="s">
        <v>1094</v>
      </c>
      <c r="W2099" s="238"/>
      <c r="X2099" s="320"/>
      <c r="Y2099" s="415">
        <v>43971</v>
      </c>
      <c r="Z2099" s="416">
        <f t="shared" si="577"/>
        <v>44336</v>
      </c>
      <c r="AA2099" s="268">
        <v>44915</v>
      </c>
      <c r="AB2099" s="327"/>
      <c r="AC2099" s="362">
        <v>160</v>
      </c>
      <c r="AD2099" s="329"/>
      <c r="AE2099" s="302">
        <v>695</v>
      </c>
      <c r="AF2099" s="173" t="s">
        <v>3084</v>
      </c>
      <c r="AG2099" s="327"/>
      <c r="AJ2099" s="255" t="str">
        <f t="shared" si="570"/>
        <v>HL1188</v>
      </c>
    </row>
    <row r="2100" spans="1:36" s="319" customFormat="1" ht="11.25" customHeight="1" thickBot="1" x14ac:dyDescent="0.25">
      <c r="A2100" s="1129">
        <v>1</v>
      </c>
      <c r="B2100" s="1113">
        <v>313435</v>
      </c>
      <c r="C2100" s="320"/>
      <c r="D2100" s="916" t="s">
        <v>3082</v>
      </c>
      <c r="E2100" s="326">
        <v>1</v>
      </c>
      <c r="F2100" s="265" t="s">
        <v>2130</v>
      </c>
      <c r="G2100" s="327"/>
      <c r="H2100" s="327"/>
      <c r="I2100" s="265"/>
      <c r="J2100" s="360"/>
      <c r="K2100" s="265"/>
      <c r="L2100" s="265" t="s">
        <v>2486</v>
      </c>
      <c r="M2100" s="326">
        <v>150</v>
      </c>
      <c r="N2100" s="320" t="s">
        <v>2085</v>
      </c>
      <c r="O2100" s="74">
        <v>107</v>
      </c>
      <c r="P2100" s="74">
        <v>170</v>
      </c>
      <c r="Q2100" s="74">
        <v>417</v>
      </c>
      <c r="R2100" s="320" t="s">
        <v>2139</v>
      </c>
      <c r="S2100" s="327"/>
      <c r="T2100" s="265" t="s">
        <v>326</v>
      </c>
      <c r="U2100" s="320" t="s">
        <v>44</v>
      </c>
      <c r="V2100" s="320" t="s">
        <v>1096</v>
      </c>
      <c r="W2100" s="238"/>
      <c r="X2100" s="320"/>
      <c r="Y2100" s="415">
        <v>43971</v>
      </c>
      <c r="Z2100" s="416">
        <f t="shared" si="577"/>
        <v>44336</v>
      </c>
      <c r="AA2100" s="268">
        <v>44915</v>
      </c>
      <c r="AB2100" s="327"/>
      <c r="AC2100" s="362">
        <v>160</v>
      </c>
      <c r="AD2100" s="329"/>
      <c r="AE2100" s="302">
        <v>695</v>
      </c>
      <c r="AF2100" s="173" t="s">
        <v>3085</v>
      </c>
      <c r="AG2100" s="327"/>
      <c r="AJ2100" s="255" t="str">
        <f t="shared" ref="AJ2100:AJ2199" si="578">CONCATENATE(U2100,AK2100,V2100)</f>
        <v>HL1189</v>
      </c>
    </row>
    <row r="2101" spans="1:36" s="319" customFormat="1" ht="11.25" customHeight="1" thickBot="1" x14ac:dyDescent="0.25">
      <c r="A2101" s="1129">
        <v>1</v>
      </c>
      <c r="B2101" s="1113">
        <v>313435</v>
      </c>
      <c r="C2101" s="320"/>
      <c r="D2101" s="916" t="s">
        <v>3082</v>
      </c>
      <c r="E2101" s="326">
        <v>1</v>
      </c>
      <c r="F2101" s="265" t="s">
        <v>2130</v>
      </c>
      <c r="G2101" s="327"/>
      <c r="H2101" s="327"/>
      <c r="I2101" s="265"/>
      <c r="J2101" s="360"/>
      <c r="K2101" s="265"/>
      <c r="L2101" s="265" t="s">
        <v>2486</v>
      </c>
      <c r="M2101" s="326">
        <v>150</v>
      </c>
      <c r="N2101" s="320" t="s">
        <v>2085</v>
      </c>
      <c r="O2101" s="74">
        <v>107</v>
      </c>
      <c r="P2101" s="74">
        <v>169</v>
      </c>
      <c r="Q2101" s="74">
        <v>415</v>
      </c>
      <c r="R2101" s="320" t="s">
        <v>2139</v>
      </c>
      <c r="S2101" s="327"/>
      <c r="T2101" s="265" t="s">
        <v>326</v>
      </c>
      <c r="U2101" s="320" t="s">
        <v>44</v>
      </c>
      <c r="V2101" s="320" t="s">
        <v>1098</v>
      </c>
      <c r="W2101" s="238"/>
      <c r="X2101" s="320"/>
      <c r="Y2101" s="415">
        <v>43971</v>
      </c>
      <c r="Z2101" s="416">
        <f t="shared" si="577"/>
        <v>44336</v>
      </c>
      <c r="AA2101" s="268">
        <v>44915</v>
      </c>
      <c r="AB2101" s="327"/>
      <c r="AC2101" s="362">
        <v>160</v>
      </c>
      <c r="AD2101" s="329"/>
      <c r="AE2101" s="302">
        <v>695</v>
      </c>
      <c r="AF2101" s="173" t="s">
        <v>3086</v>
      </c>
      <c r="AJ2101" s="255" t="str">
        <f t="shared" si="578"/>
        <v>HL1190</v>
      </c>
    </row>
    <row r="2102" spans="1:36" s="147" customFormat="1" ht="11.25" customHeight="1" thickBot="1" x14ac:dyDescent="0.25">
      <c r="A2102" s="1129">
        <v>1</v>
      </c>
      <c r="B2102" s="1113">
        <v>313435</v>
      </c>
      <c r="C2102" s="266" t="s">
        <v>50</v>
      </c>
      <c r="D2102" s="892">
        <v>1410</v>
      </c>
      <c r="E2102" s="256">
        <f>SUM(E2098:E2101)</f>
        <v>4</v>
      </c>
      <c r="F2102" s="240" t="s">
        <v>2130</v>
      </c>
      <c r="G2102" s="257"/>
      <c r="H2102" s="257"/>
      <c r="I2102" s="240"/>
      <c r="J2102" s="358"/>
      <c r="K2102" s="240"/>
      <c r="L2102" s="240" t="s">
        <v>2486</v>
      </c>
      <c r="M2102" s="258">
        <v>150</v>
      </c>
      <c r="N2102" s="239" t="s">
        <v>2085</v>
      </c>
      <c r="O2102" s="364">
        <f ca="1">IF(MIN(OFFSET(O2102,-$E2102,0,$E2102,1))=MAX(OFFSET(O2102,-$E2102,0,$E2102,1)),OFFSET(O2102,-$E2102,0,1,1),CONCATENATE(MIN(OFFSET(O2102,-$E2102,0,$E2102,1)),"/",MAX(OFFSET(O2102,-$E2102,0,$E2102,1))))</f>
        <v>107</v>
      </c>
      <c r="P2102" s="364" t="str">
        <f ca="1">IF(MIN(OFFSET(P2102,-$E2102,0,$E2102,1))=MAX(OFFSET(P2102,-$E2102,0,$E2102,1)),OFFSET(P2102,-$E2102,0,1,1),CONCATENATE(MIN(OFFSET(P2102,-$E2102,0,$E2102,1)),"/",MAX(OFFSET(P2102,-$E2102,0,$E2102,1))))</f>
        <v>162/170</v>
      </c>
      <c r="Q2102" s="364" t="str">
        <f ca="1">IF(MIN(OFFSET(Q2102,-$E2102,0,$E2102,1))=MAX(OFFSET(Q2102,-$E2102,0,$E2102,1)),OFFSET(Q2102,-$E2102,0,1,1),CONCATENATE(MIN(OFFSET(Q2102,-$E2102,0,$E2102,1)),"/",MAX(OFFSET(Q2102,-$E2102,0,$E2102,1))))</f>
        <v>414/418</v>
      </c>
      <c r="R2102" s="239"/>
      <c r="S2102" s="257"/>
      <c r="T2102" s="240" t="s">
        <v>326</v>
      </c>
      <c r="U2102" s="239" t="s">
        <v>44</v>
      </c>
      <c r="V2102" s="239" t="s">
        <v>1100</v>
      </c>
      <c r="W2102" s="239"/>
      <c r="X2102" s="237" t="s">
        <v>3082</v>
      </c>
      <c r="Y2102" s="415">
        <v>43971</v>
      </c>
      <c r="Z2102" s="416">
        <f t="shared" si="577"/>
        <v>44336</v>
      </c>
      <c r="AA2102" s="268">
        <v>44915</v>
      </c>
      <c r="AB2102" s="257"/>
      <c r="AC2102" s="260">
        <v>160</v>
      </c>
      <c r="AD2102" s="261"/>
      <c r="AE2102" s="262"/>
      <c r="AF2102" s="257"/>
      <c r="AG2102" s="257"/>
      <c r="AJ2102" s="255" t="str">
        <f t="shared" si="578"/>
        <v>HL1187-1190</v>
      </c>
    </row>
    <row r="2103" spans="1:36" s="147" customFormat="1" ht="11.25" customHeight="1" thickBot="1" x14ac:dyDescent="0.25">
      <c r="A2103" s="1129"/>
      <c r="B2103" s="1004"/>
      <c r="C2103" s="320"/>
      <c r="D2103" s="905"/>
      <c r="E2103" s="324"/>
      <c r="F2103" s="241"/>
      <c r="G2103" s="246"/>
      <c r="H2103" s="246"/>
      <c r="I2103" s="241"/>
      <c r="J2103" s="360"/>
      <c r="K2103" s="241"/>
      <c r="L2103" s="241"/>
      <c r="M2103" s="245"/>
      <c r="N2103" s="238"/>
      <c r="O2103" s="65"/>
      <c r="P2103" s="65"/>
      <c r="Q2103" s="65"/>
      <c r="R2103" s="238"/>
      <c r="S2103" s="246"/>
      <c r="T2103" s="241"/>
      <c r="U2103" s="238"/>
      <c r="V2103" s="238"/>
      <c r="W2103" s="238"/>
      <c r="X2103" s="498"/>
      <c r="Y2103" s="415"/>
      <c r="Z2103" s="416" t="s">
        <v>38</v>
      </c>
      <c r="AA2103" s="268" t="s">
        <v>38</v>
      </c>
      <c r="AB2103" s="246"/>
      <c r="AC2103" s="250"/>
      <c r="AD2103" s="251"/>
      <c r="AE2103" s="252"/>
      <c r="AF2103" s="246"/>
      <c r="AG2103" s="246"/>
      <c r="AJ2103" s="255" t="str">
        <f t="shared" si="578"/>
        <v/>
      </c>
    </row>
    <row r="2104" spans="1:36" ht="11.25" customHeight="1" thickBot="1" x14ac:dyDescent="0.25">
      <c r="A2104" s="1115">
        <v>1</v>
      </c>
      <c r="B2104" s="995"/>
      <c r="C2104" s="238"/>
      <c r="D2104" s="904" t="s">
        <v>3087</v>
      </c>
      <c r="E2104" s="245">
        <v>1</v>
      </c>
      <c r="F2104" s="241" t="s">
        <v>2130</v>
      </c>
      <c r="G2104" s="246"/>
      <c r="H2104" s="246"/>
      <c r="I2104" s="241"/>
      <c r="J2104" s="331"/>
      <c r="K2104" s="241"/>
      <c r="L2104" s="241" t="s">
        <v>2270</v>
      </c>
      <c r="M2104" s="245">
        <v>125</v>
      </c>
      <c r="N2104" s="238" t="s">
        <v>2138</v>
      </c>
      <c r="O2104" s="65">
        <v>80</v>
      </c>
      <c r="P2104" s="65">
        <v>140</v>
      </c>
      <c r="Q2104" s="65">
        <v>368</v>
      </c>
      <c r="R2104" s="238" t="s">
        <v>2139</v>
      </c>
      <c r="S2104" s="246"/>
      <c r="T2104" s="241" t="s">
        <v>61</v>
      </c>
      <c r="U2104" s="238" t="s">
        <v>44</v>
      </c>
      <c r="V2104" s="238" t="s">
        <v>1784</v>
      </c>
      <c r="W2104" s="238" t="s">
        <v>3088</v>
      </c>
      <c r="X2104" s="238"/>
      <c r="Y2104" s="415">
        <v>44533</v>
      </c>
      <c r="Z2104" s="417">
        <f>Y2104+365</f>
        <v>44898</v>
      </c>
      <c r="AA2104" s="379">
        <v>45994</v>
      </c>
      <c r="AB2104" s="246"/>
      <c r="AC2104" s="250">
        <v>84</v>
      </c>
      <c r="AD2104" s="251"/>
      <c r="AE2104" s="252"/>
      <c r="AF2104" s="246" t="s">
        <v>3089</v>
      </c>
      <c r="AG2104" s="246"/>
      <c r="AJ2104" s="255" t="str">
        <f t="shared" si="578"/>
        <v>HL1831</v>
      </c>
    </row>
    <row r="2105" spans="1:36" ht="11.25" customHeight="1" thickBot="1" x14ac:dyDescent="0.25">
      <c r="A2105" s="1115">
        <v>1</v>
      </c>
      <c r="B2105" s="995"/>
      <c r="C2105" s="238"/>
      <c r="D2105" s="904" t="s">
        <v>3087</v>
      </c>
      <c r="E2105" s="245">
        <v>1</v>
      </c>
      <c r="F2105" s="241" t="s">
        <v>2130</v>
      </c>
      <c r="G2105" s="246"/>
      <c r="H2105" s="246"/>
      <c r="I2105" s="241"/>
      <c r="J2105" s="331"/>
      <c r="K2105" s="241"/>
      <c r="L2105" s="241" t="s">
        <v>2270</v>
      </c>
      <c r="M2105" s="245">
        <v>125</v>
      </c>
      <c r="N2105" s="238" t="s">
        <v>2138</v>
      </c>
      <c r="O2105" s="65">
        <v>79</v>
      </c>
      <c r="P2105" s="65">
        <v>141</v>
      </c>
      <c r="Q2105" s="65">
        <v>374</v>
      </c>
      <c r="R2105" s="238" t="s">
        <v>2139</v>
      </c>
      <c r="S2105" s="246"/>
      <c r="T2105" s="241" t="s">
        <v>61</v>
      </c>
      <c r="U2105" s="238" t="s">
        <v>44</v>
      </c>
      <c r="V2105" s="238" t="s">
        <v>1782</v>
      </c>
      <c r="W2105" s="238" t="s">
        <v>3090</v>
      </c>
      <c r="X2105" s="238"/>
      <c r="Y2105" s="415">
        <v>44533</v>
      </c>
      <c r="Z2105" s="417">
        <f>Y2105+365</f>
        <v>44898</v>
      </c>
      <c r="AA2105" s="379">
        <v>45994</v>
      </c>
      <c r="AB2105" s="246"/>
      <c r="AC2105" s="250">
        <v>84</v>
      </c>
      <c r="AD2105" s="251"/>
      <c r="AE2105" s="252"/>
      <c r="AF2105" s="246" t="s">
        <v>3091</v>
      </c>
      <c r="AG2105" s="246"/>
      <c r="AJ2105" s="255" t="str">
        <f t="shared" si="578"/>
        <v>HL1832</v>
      </c>
    </row>
    <row r="2106" spans="1:36" ht="11.25" customHeight="1" thickBot="1" x14ac:dyDescent="0.25">
      <c r="A2106" s="1115">
        <v>1</v>
      </c>
      <c r="B2106" s="995"/>
      <c r="C2106" s="238"/>
      <c r="D2106" s="904" t="s">
        <v>3087</v>
      </c>
      <c r="E2106" s="245">
        <v>1</v>
      </c>
      <c r="F2106" s="241" t="s">
        <v>2130</v>
      </c>
      <c r="G2106" s="246"/>
      <c r="H2106" s="246"/>
      <c r="I2106" s="241"/>
      <c r="J2106" s="331"/>
      <c r="K2106" s="241"/>
      <c r="L2106" s="241" t="s">
        <v>2270</v>
      </c>
      <c r="M2106" s="245">
        <v>125</v>
      </c>
      <c r="N2106" s="238" t="s">
        <v>2138</v>
      </c>
      <c r="O2106" s="65">
        <v>81</v>
      </c>
      <c r="P2106" s="65">
        <v>135</v>
      </c>
      <c r="Q2106" s="65">
        <v>372</v>
      </c>
      <c r="R2106" s="238" t="s">
        <v>2139</v>
      </c>
      <c r="S2106" s="246"/>
      <c r="T2106" s="241" t="s">
        <v>61</v>
      </c>
      <c r="U2106" s="238" t="s">
        <v>44</v>
      </c>
      <c r="V2106" s="238" t="s">
        <v>1778</v>
      </c>
      <c r="W2106" s="238" t="s">
        <v>3092</v>
      </c>
      <c r="X2106" s="238"/>
      <c r="Y2106" s="415">
        <v>44533</v>
      </c>
      <c r="Z2106" s="415">
        <v>44533</v>
      </c>
      <c r="AA2106" s="379">
        <v>45994</v>
      </c>
      <c r="AB2106" s="415"/>
      <c r="AC2106" s="250">
        <v>84</v>
      </c>
      <c r="AD2106" s="251"/>
      <c r="AE2106" s="252"/>
      <c r="AF2106" s="246" t="s">
        <v>3093</v>
      </c>
      <c r="AG2106" s="246"/>
      <c r="AJ2106" s="255" t="str">
        <f t="shared" si="578"/>
        <v>HL1833</v>
      </c>
    </row>
    <row r="2107" spans="1:36" ht="11.25" customHeight="1" thickBot="1" x14ac:dyDescent="0.25">
      <c r="A2107" s="1115">
        <v>1</v>
      </c>
      <c r="B2107" s="995"/>
      <c r="C2107" s="238"/>
      <c r="D2107" s="904" t="s">
        <v>3087</v>
      </c>
      <c r="E2107" s="245">
        <v>1</v>
      </c>
      <c r="F2107" s="241" t="s">
        <v>2130</v>
      </c>
      <c r="G2107" s="246"/>
      <c r="H2107" s="246"/>
      <c r="I2107" s="241"/>
      <c r="J2107" s="331"/>
      <c r="K2107" s="241"/>
      <c r="L2107" s="241" t="s">
        <v>2270</v>
      </c>
      <c r="M2107" s="245">
        <v>125</v>
      </c>
      <c r="N2107" s="238" t="s">
        <v>2138</v>
      </c>
      <c r="O2107" s="65">
        <v>78</v>
      </c>
      <c r="P2107" s="65">
        <v>139</v>
      </c>
      <c r="Q2107" s="65">
        <v>369</v>
      </c>
      <c r="R2107" s="238" t="s">
        <v>2139</v>
      </c>
      <c r="S2107" s="246"/>
      <c r="T2107" s="241" t="s">
        <v>61</v>
      </c>
      <c r="U2107" s="238" t="s">
        <v>44</v>
      </c>
      <c r="V2107" s="238" t="s">
        <v>1774</v>
      </c>
      <c r="W2107" s="238" t="s">
        <v>3094</v>
      </c>
      <c r="X2107" s="238"/>
      <c r="Y2107" s="415">
        <v>44533</v>
      </c>
      <c r="Z2107" s="415">
        <v>44533</v>
      </c>
      <c r="AA2107" s="379">
        <v>45994</v>
      </c>
      <c r="AB2107" s="246"/>
      <c r="AC2107" s="250">
        <v>84</v>
      </c>
      <c r="AD2107" s="251"/>
      <c r="AE2107" s="252"/>
      <c r="AF2107" s="246" t="s">
        <v>3095</v>
      </c>
      <c r="AG2107" s="246"/>
      <c r="AJ2107" s="255" t="str">
        <f t="shared" si="578"/>
        <v>HL1834</v>
      </c>
    </row>
    <row r="2108" spans="1:36" ht="11.25" customHeight="1" thickBot="1" x14ac:dyDescent="0.25">
      <c r="A2108" s="1115">
        <v>1</v>
      </c>
      <c r="B2108" s="995"/>
      <c r="C2108" s="238"/>
      <c r="D2108" s="904" t="s">
        <v>3087</v>
      </c>
      <c r="E2108" s="245">
        <v>1</v>
      </c>
      <c r="F2108" s="241" t="s">
        <v>2130</v>
      </c>
      <c r="G2108" s="246"/>
      <c r="H2108" s="246"/>
      <c r="I2108" s="241"/>
      <c r="J2108" s="331"/>
      <c r="K2108" s="241"/>
      <c r="L2108" s="241" t="s">
        <v>2270</v>
      </c>
      <c r="M2108" s="245">
        <v>125</v>
      </c>
      <c r="N2108" s="238" t="s">
        <v>2138</v>
      </c>
      <c r="O2108" s="65">
        <v>80</v>
      </c>
      <c r="P2108" s="65">
        <v>143</v>
      </c>
      <c r="Q2108" s="65">
        <v>368</v>
      </c>
      <c r="R2108" s="238" t="s">
        <v>2139</v>
      </c>
      <c r="S2108" s="246"/>
      <c r="T2108" s="241" t="s">
        <v>61</v>
      </c>
      <c r="U2108" s="238" t="s">
        <v>44</v>
      </c>
      <c r="V2108" s="238" t="s">
        <v>1770</v>
      </c>
      <c r="W2108" s="238" t="s">
        <v>3096</v>
      </c>
      <c r="X2108" s="238"/>
      <c r="Y2108" s="415">
        <v>44533</v>
      </c>
      <c r="Z2108" s="415">
        <v>44533</v>
      </c>
      <c r="AA2108" s="379">
        <v>45994</v>
      </c>
      <c r="AB2108" s="246"/>
      <c r="AC2108" s="250">
        <v>84</v>
      </c>
      <c r="AD2108" s="251"/>
      <c r="AE2108" s="252"/>
      <c r="AF2108" s="246" t="s">
        <v>3097</v>
      </c>
      <c r="AG2108" s="246"/>
      <c r="AJ2108" s="255" t="str">
        <f t="shared" si="578"/>
        <v>HL1835</v>
      </c>
    </row>
    <row r="2109" spans="1:36" ht="11.25" customHeight="1" thickBot="1" x14ac:dyDescent="0.25">
      <c r="A2109" s="1115">
        <v>1</v>
      </c>
      <c r="B2109" s="995"/>
      <c r="C2109" s="266" t="s">
        <v>50</v>
      </c>
      <c r="D2109" s="892" t="s">
        <v>3087</v>
      </c>
      <c r="E2109" s="256">
        <f>SUM(E2104:E2108)</f>
        <v>5</v>
      </c>
      <c r="F2109" s="240" t="s">
        <v>2130</v>
      </c>
      <c r="G2109" s="257"/>
      <c r="H2109" s="257"/>
      <c r="I2109" s="240"/>
      <c r="J2109" s="358"/>
      <c r="K2109" s="240"/>
      <c r="L2109" s="240" t="s">
        <v>2270</v>
      </c>
      <c r="M2109" s="258">
        <v>125</v>
      </c>
      <c r="N2109" s="239" t="s">
        <v>2138</v>
      </c>
      <c r="O2109" s="364" t="str">
        <f ca="1">IF(MIN(OFFSET(O2109,-$E2109,0,$E2109,1))=MAX(OFFSET(O2109,-$E2109,0,$E2109,1)),OFFSET(O2109,-$E2109,0,1,1),CONCATENATE(MIN(OFFSET(O2109,-$E2109,0,$E2109,1)),"/",MAX(OFFSET(O2109,-$E2109,0,$E2109,1))))</f>
        <v>78/81</v>
      </c>
      <c r="P2109" s="364" t="str">
        <f ca="1">IF(MIN(OFFSET(P2109,-$E2109,0,$E2109,1))=MAX(OFFSET(P2109,-$E2109,0,$E2109,1)),OFFSET(P2109,-$E2109,0,1,1),CONCATENATE(MIN(OFFSET(P2109,-$E2109,0,$E2109,1)),"/",MAX(OFFSET(P2109,-$E2109,0,$E2109,1))))</f>
        <v>135/143</v>
      </c>
      <c r="Q2109" s="364" t="str">
        <f ca="1">IF(MIN(OFFSET(Q2109,-$E2109,0,$E2109,1))=MAX(OFFSET(Q2109,-$E2109,0,$E2109,1)),OFFSET(Q2109,-$E2109,0,1,1),CONCATENATE(MIN(OFFSET(Q2109,-$E2109,0,$E2109,1)),"/",MAX(OFFSET(Q2109,-$E2109,0,$E2109,1))))</f>
        <v>368/374</v>
      </c>
      <c r="R2109" s="239"/>
      <c r="S2109" s="257"/>
      <c r="T2109" s="240" t="s">
        <v>61</v>
      </c>
      <c r="U2109" s="239" t="s">
        <v>44</v>
      </c>
      <c r="V2109" s="239" t="s">
        <v>3098</v>
      </c>
      <c r="W2109" s="239"/>
      <c r="X2109" s="237" t="s">
        <v>3087</v>
      </c>
      <c r="Y2109" s="415">
        <v>44533</v>
      </c>
      <c r="Z2109" s="415">
        <v>44533</v>
      </c>
      <c r="AA2109" s="379">
        <v>45994</v>
      </c>
      <c r="AB2109" s="257"/>
      <c r="AC2109" s="260">
        <v>84</v>
      </c>
      <c r="AD2109" s="261"/>
      <c r="AE2109" s="262"/>
      <c r="AF2109" s="257"/>
      <c r="AG2109" s="257"/>
      <c r="AJ2109" s="255" t="str">
        <f t="shared" si="578"/>
        <v>HL1831-1835</v>
      </c>
    </row>
    <row r="2110" spans="1:36" s="147" customFormat="1" ht="11.25" customHeight="1" thickBot="1" x14ac:dyDescent="0.25">
      <c r="A2110" s="1129"/>
      <c r="B2110" s="1004"/>
      <c r="C2110" s="320"/>
      <c r="D2110" s="916"/>
      <c r="E2110" s="245"/>
      <c r="F2110" s="241"/>
      <c r="G2110" s="246"/>
      <c r="H2110" s="246"/>
      <c r="I2110" s="241"/>
      <c r="J2110" s="360"/>
      <c r="K2110" s="241"/>
      <c r="L2110" s="241"/>
      <c r="M2110" s="245"/>
      <c r="N2110" s="238"/>
      <c r="O2110" s="65"/>
      <c r="P2110" s="65"/>
      <c r="Q2110" s="65"/>
      <c r="R2110" s="238"/>
      <c r="S2110" s="246"/>
      <c r="T2110" s="241"/>
      <c r="U2110" s="238"/>
      <c r="V2110" s="238"/>
      <c r="W2110" s="238"/>
      <c r="X2110" s="272"/>
      <c r="Y2110" s="415"/>
      <c r="Z2110" s="416" t="s">
        <v>38</v>
      </c>
      <c r="AA2110" s="269" t="s">
        <v>38</v>
      </c>
      <c r="AB2110" s="246"/>
      <c r="AC2110" s="250"/>
      <c r="AD2110" s="251"/>
      <c r="AE2110" s="252"/>
      <c r="AF2110" s="246"/>
      <c r="AG2110" s="246"/>
      <c r="AJ2110" s="255" t="str">
        <f t="shared" si="578"/>
        <v/>
      </c>
    </row>
    <row r="2111" spans="1:36" s="319" customFormat="1" ht="11.25" customHeight="1" thickBot="1" x14ac:dyDescent="0.25">
      <c r="A2111" s="1129">
        <v>1</v>
      </c>
      <c r="B2111" s="1113">
        <v>308680</v>
      </c>
      <c r="C2111" s="320"/>
      <c r="D2111" s="916" t="s">
        <v>1169</v>
      </c>
      <c r="E2111" s="245">
        <v>1</v>
      </c>
      <c r="F2111" s="241" t="s">
        <v>2130</v>
      </c>
      <c r="G2111" s="246"/>
      <c r="H2111" s="246"/>
      <c r="I2111" s="241"/>
      <c r="J2111" s="360"/>
      <c r="K2111" s="241"/>
      <c r="L2111" s="241" t="s">
        <v>2225</v>
      </c>
      <c r="M2111" s="245">
        <v>125</v>
      </c>
      <c r="N2111" s="238" t="s">
        <v>2138</v>
      </c>
      <c r="O2111" s="65">
        <v>79</v>
      </c>
      <c r="P2111" s="65">
        <v>134</v>
      </c>
      <c r="Q2111" s="65">
        <v>353</v>
      </c>
      <c r="R2111" s="238" t="s">
        <v>2139</v>
      </c>
      <c r="S2111" s="246"/>
      <c r="T2111" s="241" t="s">
        <v>326</v>
      </c>
      <c r="U2111" s="238" t="s">
        <v>44</v>
      </c>
      <c r="V2111" s="238" t="s">
        <v>3099</v>
      </c>
      <c r="W2111" s="238"/>
      <c r="X2111" s="320"/>
      <c r="Y2111" s="415">
        <v>43971</v>
      </c>
      <c r="Z2111" s="416">
        <f t="shared" ref="Z2111:Z2113" si="579">Y2111+365</f>
        <v>44336</v>
      </c>
      <c r="AA2111" s="269">
        <v>45280</v>
      </c>
      <c r="AB2111" s="246"/>
      <c r="AC2111" s="250">
        <v>110</v>
      </c>
      <c r="AD2111" s="251"/>
      <c r="AE2111" s="252"/>
      <c r="AF2111" s="322" t="s">
        <v>3100</v>
      </c>
      <c r="AG2111" s="246"/>
      <c r="AJ2111" s="255" t="str">
        <f t="shared" si="578"/>
        <v>HL873</v>
      </c>
    </row>
    <row r="2112" spans="1:36" s="319" customFormat="1" ht="11.25" customHeight="1" thickBot="1" x14ac:dyDescent="0.25">
      <c r="A2112" s="1129">
        <v>1</v>
      </c>
      <c r="B2112" s="1113">
        <v>308680</v>
      </c>
      <c r="C2112" s="320"/>
      <c r="D2112" s="916" t="s">
        <v>1169</v>
      </c>
      <c r="E2112" s="245">
        <v>1</v>
      </c>
      <c r="F2112" s="241" t="s">
        <v>2130</v>
      </c>
      <c r="G2112" s="246"/>
      <c r="H2112" s="246"/>
      <c r="I2112" s="241"/>
      <c r="J2112" s="360"/>
      <c r="K2112" s="241"/>
      <c r="L2112" s="241" t="s">
        <v>2225</v>
      </c>
      <c r="M2112" s="245">
        <v>125</v>
      </c>
      <c r="N2112" s="238" t="s">
        <v>2138</v>
      </c>
      <c r="O2112" s="65">
        <v>80</v>
      </c>
      <c r="P2112" s="65">
        <v>129</v>
      </c>
      <c r="Q2112" s="65">
        <v>354</v>
      </c>
      <c r="R2112" s="238" t="s">
        <v>2139</v>
      </c>
      <c r="S2112" s="246"/>
      <c r="T2112" s="241" t="s">
        <v>326</v>
      </c>
      <c r="U2112" s="238" t="s">
        <v>44</v>
      </c>
      <c r="V2112" s="238" t="s">
        <v>3101</v>
      </c>
      <c r="W2112" s="238"/>
      <c r="X2112" s="320"/>
      <c r="Y2112" s="415">
        <v>43971</v>
      </c>
      <c r="Z2112" s="416">
        <f t="shared" si="579"/>
        <v>44336</v>
      </c>
      <c r="AA2112" s="269">
        <v>45280</v>
      </c>
      <c r="AB2112" s="246"/>
      <c r="AC2112" s="250">
        <v>110</v>
      </c>
      <c r="AD2112" s="251"/>
      <c r="AE2112" s="252"/>
      <c r="AF2112" s="322" t="s">
        <v>3102</v>
      </c>
      <c r="AG2112" s="246"/>
      <c r="AJ2112" s="255" t="str">
        <f t="shared" si="578"/>
        <v>HL874</v>
      </c>
    </row>
    <row r="2113" spans="1:36" s="147" customFormat="1" ht="11.25" customHeight="1" thickBot="1" x14ac:dyDescent="0.25">
      <c r="A2113" s="1129">
        <v>1</v>
      </c>
      <c r="B2113" s="1113">
        <v>308680</v>
      </c>
      <c r="C2113" s="266" t="s">
        <v>50</v>
      </c>
      <c r="D2113" s="892" t="s">
        <v>1169</v>
      </c>
      <c r="E2113" s="256">
        <f>SUM(E2111:E2112)</f>
        <v>2</v>
      </c>
      <c r="F2113" s="240" t="s">
        <v>2130</v>
      </c>
      <c r="G2113" s="257"/>
      <c r="H2113" s="257"/>
      <c r="I2113" s="240"/>
      <c r="J2113" s="358"/>
      <c r="K2113" s="240"/>
      <c r="L2113" s="240" t="s">
        <v>2225</v>
      </c>
      <c r="M2113" s="258">
        <v>125</v>
      </c>
      <c r="N2113" s="239" t="s">
        <v>2138</v>
      </c>
      <c r="O2113" s="364" t="str">
        <f ca="1">IF(MIN(OFFSET(O2113,-$E2113,0,$E2113,1))=MAX(OFFSET(O2113,-$E2113,0,$E2113,1)),OFFSET(O2113,-$E2113,0,1,1),CONCATENATE(MIN(OFFSET(O2113,-$E2113,0,$E2113,1)),"/",MAX(OFFSET(O2113,-$E2113,0,$E2113,1))))</f>
        <v>79/80</v>
      </c>
      <c r="P2113" s="364" t="str">
        <f ca="1">IF(MIN(OFFSET(P2113,-$E2113,0,$E2113,1))=MAX(OFFSET(P2113,-$E2113,0,$E2113,1)),OFFSET(P2113,-$E2113,0,1,1),CONCATENATE(MIN(OFFSET(P2113,-$E2113,0,$E2113,1)),"/",MAX(OFFSET(P2113,-$E2113,0,$E2113,1))))</f>
        <v>129/134</v>
      </c>
      <c r="Q2113" s="364" t="str">
        <f ca="1">IF(MIN(OFFSET(Q2113,-$E2113,0,$E2113,1))=MAX(OFFSET(Q2113,-$E2113,0,$E2113,1)),OFFSET(Q2113,-$E2113,0,1,1),CONCATENATE(MIN(OFFSET(Q2113,-$E2113,0,$E2113,1)),"/",MAX(OFFSET(Q2113,-$E2113,0,$E2113,1))))</f>
        <v>353/354</v>
      </c>
      <c r="R2113" s="239"/>
      <c r="S2113" s="257"/>
      <c r="T2113" s="240" t="s">
        <v>326</v>
      </c>
      <c r="U2113" s="239" t="s">
        <v>44</v>
      </c>
      <c r="V2113" s="239" t="s">
        <v>3103</v>
      </c>
      <c r="W2113" s="239"/>
      <c r="X2113" s="237">
        <v>1306</v>
      </c>
      <c r="Y2113" s="415">
        <v>43971</v>
      </c>
      <c r="Z2113" s="416">
        <f t="shared" si="579"/>
        <v>44336</v>
      </c>
      <c r="AA2113" s="269">
        <v>45280</v>
      </c>
      <c r="AB2113" s="257"/>
      <c r="AC2113" s="260">
        <v>110</v>
      </c>
      <c r="AD2113" s="261"/>
      <c r="AE2113" s="262"/>
      <c r="AF2113" s="257"/>
      <c r="AG2113" s="257"/>
      <c r="AJ2113" s="255" t="str">
        <f t="shared" si="578"/>
        <v>HL873-875</v>
      </c>
    </row>
    <row r="2114" spans="1:36" ht="11.25" customHeight="1" thickBot="1" x14ac:dyDescent="0.25">
      <c r="A2114" s="1129"/>
      <c r="B2114" s="1005"/>
      <c r="C2114" s="238"/>
      <c r="D2114" s="916"/>
      <c r="E2114" s="245"/>
      <c r="F2114" s="241"/>
      <c r="G2114" s="246"/>
      <c r="H2114" s="246"/>
      <c r="I2114" s="241"/>
      <c r="J2114" s="331"/>
      <c r="K2114" s="241"/>
      <c r="L2114" s="241"/>
      <c r="M2114" s="245"/>
      <c r="N2114" s="238"/>
      <c r="O2114" s="65"/>
      <c r="P2114" s="65"/>
      <c r="Q2114" s="65"/>
      <c r="R2114" s="238"/>
      <c r="S2114" s="246"/>
      <c r="T2114" s="241"/>
      <c r="U2114" s="238"/>
      <c r="V2114" s="238"/>
      <c r="W2114" s="238"/>
      <c r="X2114" s="272"/>
      <c r="Y2114" s="415"/>
      <c r="Z2114" s="416" t="s">
        <v>38</v>
      </c>
      <c r="AA2114" s="269" t="s">
        <v>38</v>
      </c>
      <c r="AB2114" s="246"/>
      <c r="AC2114" s="250"/>
      <c r="AD2114" s="251"/>
      <c r="AE2114" s="252"/>
      <c r="AF2114" s="246"/>
      <c r="AG2114" s="246"/>
      <c r="AJ2114" s="255" t="str">
        <f t="shared" si="578"/>
        <v/>
      </c>
    </row>
    <row r="2115" spans="1:36" ht="11.25" customHeight="1" thickBot="1" x14ac:dyDescent="0.25">
      <c r="A2115" s="1115">
        <v>1</v>
      </c>
      <c r="B2115" s="1044">
        <v>303401</v>
      </c>
      <c r="C2115" s="238"/>
      <c r="D2115" s="916" t="s">
        <v>1551</v>
      </c>
      <c r="E2115" s="245">
        <v>1</v>
      </c>
      <c r="F2115" s="241" t="s">
        <v>2130</v>
      </c>
      <c r="G2115" s="246"/>
      <c r="H2115" s="246"/>
      <c r="I2115" s="241"/>
      <c r="J2115" s="331"/>
      <c r="K2115" s="241"/>
      <c r="L2115" s="241" t="s">
        <v>2270</v>
      </c>
      <c r="M2115" s="245">
        <v>125</v>
      </c>
      <c r="N2115" s="238" t="s">
        <v>2138</v>
      </c>
      <c r="O2115" s="65">
        <v>80</v>
      </c>
      <c r="P2115" s="65">
        <v>134</v>
      </c>
      <c r="Q2115" s="65">
        <v>363</v>
      </c>
      <c r="R2115" s="238" t="s">
        <v>2139</v>
      </c>
      <c r="S2115" s="246"/>
      <c r="T2115" s="241" t="s">
        <v>61</v>
      </c>
      <c r="U2115" s="238" t="s">
        <v>44</v>
      </c>
      <c r="V2115" s="238" t="s">
        <v>3104</v>
      </c>
      <c r="W2115" s="238"/>
      <c r="X2115" s="238"/>
      <c r="Y2115" s="415">
        <v>43944</v>
      </c>
      <c r="Z2115" s="416">
        <f>Y2115+365</f>
        <v>44309</v>
      </c>
      <c r="AA2115" s="379">
        <v>44517</v>
      </c>
      <c r="AB2115" s="246"/>
      <c r="AC2115" s="250">
        <v>84</v>
      </c>
      <c r="AD2115" s="251"/>
      <c r="AE2115" s="252"/>
      <c r="AF2115" s="246" t="s">
        <v>3105</v>
      </c>
      <c r="AG2115" s="246"/>
      <c r="AJ2115" s="255" t="str">
        <f t="shared" si="578"/>
        <v>HL831</v>
      </c>
    </row>
    <row r="2116" spans="1:36" ht="11.25" customHeight="1" thickBot="1" x14ac:dyDescent="0.25">
      <c r="A2116" s="1115">
        <v>1</v>
      </c>
      <c r="B2116" s="1044">
        <v>303401</v>
      </c>
      <c r="C2116" s="238"/>
      <c r="D2116" s="916" t="s">
        <v>1551</v>
      </c>
      <c r="E2116" s="245">
        <v>1</v>
      </c>
      <c r="F2116" s="241" t="s">
        <v>2130</v>
      </c>
      <c r="G2116" s="246"/>
      <c r="H2116" s="246"/>
      <c r="I2116" s="241"/>
      <c r="J2116" s="331"/>
      <c r="K2116" s="241"/>
      <c r="L2116" s="241" t="s">
        <v>2270</v>
      </c>
      <c r="M2116" s="245">
        <v>125</v>
      </c>
      <c r="N2116" s="238" t="s">
        <v>2138</v>
      </c>
      <c r="O2116" s="65">
        <v>80</v>
      </c>
      <c r="P2116" s="65">
        <v>138</v>
      </c>
      <c r="Q2116" s="65">
        <v>361</v>
      </c>
      <c r="R2116" s="238" t="s">
        <v>2139</v>
      </c>
      <c r="S2116" s="246"/>
      <c r="T2116" s="241" t="s">
        <v>61</v>
      </c>
      <c r="U2116" s="238" t="s">
        <v>44</v>
      </c>
      <c r="V2116" s="238" t="s">
        <v>3106</v>
      </c>
      <c r="W2116" s="238"/>
      <c r="X2116" s="238"/>
      <c r="Y2116" s="415">
        <v>43944</v>
      </c>
      <c r="Z2116" s="416">
        <f t="shared" ref="Z2116:Z2119" si="580">Y2116+365</f>
        <v>44309</v>
      </c>
      <c r="AA2116" s="379">
        <v>44517</v>
      </c>
      <c r="AB2116" s="246"/>
      <c r="AC2116" s="250">
        <v>84</v>
      </c>
      <c r="AD2116" s="251"/>
      <c r="AE2116" s="252"/>
      <c r="AF2116" s="246" t="s">
        <v>3107</v>
      </c>
      <c r="AG2116" s="246"/>
      <c r="AJ2116" s="255" t="str">
        <f t="shared" si="578"/>
        <v>HL832</v>
      </c>
    </row>
    <row r="2117" spans="1:36" ht="11.25" customHeight="1" thickBot="1" x14ac:dyDescent="0.25">
      <c r="A2117" s="1115">
        <v>1</v>
      </c>
      <c r="B2117" s="1044">
        <v>303401</v>
      </c>
      <c r="C2117" s="238"/>
      <c r="D2117" s="916" t="s">
        <v>1551</v>
      </c>
      <c r="E2117" s="245">
        <v>1</v>
      </c>
      <c r="F2117" s="241" t="s">
        <v>2130</v>
      </c>
      <c r="G2117" s="246"/>
      <c r="H2117" s="246"/>
      <c r="I2117" s="241"/>
      <c r="J2117" s="331"/>
      <c r="K2117" s="241"/>
      <c r="L2117" s="241" t="s">
        <v>2270</v>
      </c>
      <c r="M2117" s="245">
        <v>125</v>
      </c>
      <c r="N2117" s="238" t="s">
        <v>2138</v>
      </c>
      <c r="O2117" s="65">
        <v>80</v>
      </c>
      <c r="P2117" s="65">
        <v>138</v>
      </c>
      <c r="Q2117" s="65">
        <v>363</v>
      </c>
      <c r="R2117" s="238" t="s">
        <v>2139</v>
      </c>
      <c r="S2117" s="246"/>
      <c r="T2117" s="241" t="s">
        <v>61</v>
      </c>
      <c r="U2117" s="238" t="s">
        <v>44</v>
      </c>
      <c r="V2117" s="238" t="s">
        <v>3108</v>
      </c>
      <c r="W2117" s="238"/>
      <c r="X2117" s="238"/>
      <c r="Y2117" s="415">
        <v>43944</v>
      </c>
      <c r="Z2117" s="416">
        <f t="shared" si="580"/>
        <v>44309</v>
      </c>
      <c r="AA2117" s="379">
        <v>44517</v>
      </c>
      <c r="AB2117" s="246"/>
      <c r="AC2117" s="250">
        <v>84</v>
      </c>
      <c r="AD2117" s="251"/>
      <c r="AE2117" s="252"/>
      <c r="AF2117" s="246" t="s">
        <v>3109</v>
      </c>
      <c r="AG2117" s="246"/>
      <c r="AJ2117" s="255" t="str">
        <f t="shared" si="578"/>
        <v>HL833</v>
      </c>
    </row>
    <row r="2118" spans="1:36" ht="11.25" customHeight="1" thickBot="1" x14ac:dyDescent="0.25">
      <c r="A2118" s="1115">
        <v>1</v>
      </c>
      <c r="B2118" s="1044">
        <v>303401</v>
      </c>
      <c r="C2118" s="238"/>
      <c r="D2118" s="916" t="s">
        <v>1551</v>
      </c>
      <c r="E2118" s="245">
        <v>1</v>
      </c>
      <c r="F2118" s="241" t="s">
        <v>2130</v>
      </c>
      <c r="G2118" s="246"/>
      <c r="H2118" s="246"/>
      <c r="I2118" s="241"/>
      <c r="J2118" s="331"/>
      <c r="K2118" s="241"/>
      <c r="L2118" s="241" t="s">
        <v>2270</v>
      </c>
      <c r="M2118" s="245">
        <v>125</v>
      </c>
      <c r="N2118" s="238" t="s">
        <v>2138</v>
      </c>
      <c r="O2118" s="65">
        <v>80</v>
      </c>
      <c r="P2118" s="65">
        <v>135</v>
      </c>
      <c r="Q2118" s="65">
        <v>361</v>
      </c>
      <c r="R2118" s="238" t="s">
        <v>2139</v>
      </c>
      <c r="S2118" s="246"/>
      <c r="T2118" s="241" t="s">
        <v>61</v>
      </c>
      <c r="U2118" s="238" t="s">
        <v>44</v>
      </c>
      <c r="V2118" s="238" t="s">
        <v>3110</v>
      </c>
      <c r="W2118" s="238"/>
      <c r="X2118" s="238"/>
      <c r="Y2118" s="415">
        <v>43944</v>
      </c>
      <c r="Z2118" s="416">
        <f t="shared" si="580"/>
        <v>44309</v>
      </c>
      <c r="AA2118" s="379">
        <v>44517</v>
      </c>
      <c r="AB2118" s="246"/>
      <c r="AC2118" s="250">
        <v>84</v>
      </c>
      <c r="AD2118" s="251"/>
      <c r="AE2118" s="252"/>
      <c r="AF2118" s="246" t="s">
        <v>3111</v>
      </c>
      <c r="AG2118" s="246"/>
      <c r="AJ2118" s="255" t="str">
        <f t="shared" si="578"/>
        <v>HL834</v>
      </c>
    </row>
    <row r="2119" spans="1:36" ht="11.25" customHeight="1" thickBot="1" x14ac:dyDescent="0.25">
      <c r="A2119" s="1115">
        <v>1</v>
      </c>
      <c r="B2119" s="1044">
        <v>303401</v>
      </c>
      <c r="C2119" s="266" t="s">
        <v>50</v>
      </c>
      <c r="D2119" s="892" t="s">
        <v>1551</v>
      </c>
      <c r="E2119" s="256">
        <f>SUM(E2115:E2118)</f>
        <v>4</v>
      </c>
      <c r="F2119" s="240" t="s">
        <v>2130</v>
      </c>
      <c r="G2119" s="257"/>
      <c r="H2119" s="257"/>
      <c r="I2119" s="240"/>
      <c r="J2119" s="358"/>
      <c r="K2119" s="240"/>
      <c r="L2119" s="240" t="s">
        <v>2270</v>
      </c>
      <c r="M2119" s="258">
        <v>125</v>
      </c>
      <c r="N2119" s="239" t="s">
        <v>2138</v>
      </c>
      <c r="O2119" s="364">
        <f ca="1">IF(MIN(OFFSET(O2119,-$E2119,0,$E2119,1))=MAX(OFFSET(O2119,-$E2119,0,$E2119,1)),OFFSET(O2119,-$E2119,0,1,1),CONCATENATE(MIN(OFFSET(O2119,-$E2119,0,$E2119,1)),"/",MAX(OFFSET(O2119,-$E2119,0,$E2119,1))))</f>
        <v>80</v>
      </c>
      <c r="P2119" s="364" t="str">
        <f ca="1">IF(MIN(OFFSET(P2119,-$E2119,0,$E2119,1))=MAX(OFFSET(P2119,-$E2119,0,$E2119,1)),OFFSET(P2119,-$E2119,0,1,1),CONCATENATE(MIN(OFFSET(P2119,-$E2119,0,$E2119,1)),"/",MAX(OFFSET(P2119,-$E2119,0,$E2119,1))))</f>
        <v>134/138</v>
      </c>
      <c r="Q2119" s="364" t="str">
        <f ca="1">IF(MIN(OFFSET(Q2119,-$E2119,0,$E2119,1))=MAX(OFFSET(Q2119,-$E2119,0,$E2119,1)),OFFSET(Q2119,-$E2119,0,1,1),CONCATENATE(MIN(OFFSET(Q2119,-$E2119,0,$E2119,1)),"/",MAX(OFFSET(Q2119,-$E2119,0,$E2119,1))))</f>
        <v>361/363</v>
      </c>
      <c r="R2119" s="239"/>
      <c r="S2119" s="257"/>
      <c r="T2119" s="240" t="s">
        <v>61</v>
      </c>
      <c r="U2119" s="239" t="s">
        <v>44</v>
      </c>
      <c r="V2119" s="239" t="s">
        <v>3112</v>
      </c>
      <c r="W2119" s="239"/>
      <c r="X2119" s="237">
        <v>1292</v>
      </c>
      <c r="Y2119" s="415">
        <v>43944</v>
      </c>
      <c r="Z2119" s="416">
        <f t="shared" si="580"/>
        <v>44309</v>
      </c>
      <c r="AA2119" s="379">
        <v>44517</v>
      </c>
      <c r="AB2119" s="257"/>
      <c r="AC2119" s="260">
        <v>84</v>
      </c>
      <c r="AD2119" s="261"/>
      <c r="AE2119" s="262"/>
      <c r="AF2119" s="257"/>
      <c r="AG2119" s="257"/>
      <c r="AJ2119" s="255" t="str">
        <f t="shared" si="578"/>
        <v>HL831-834</v>
      </c>
    </row>
    <row r="2120" spans="1:36" ht="11.25" customHeight="1" thickBot="1" x14ac:dyDescent="0.25">
      <c r="A2120" s="1129"/>
      <c r="B2120" s="1055"/>
      <c r="C2120" s="238"/>
      <c r="D2120" s="916"/>
      <c r="E2120" s="245"/>
      <c r="F2120" s="241"/>
      <c r="G2120" s="246"/>
      <c r="H2120" s="246"/>
      <c r="I2120" s="241"/>
      <c r="J2120" s="331"/>
      <c r="K2120" s="241"/>
      <c r="L2120" s="241"/>
      <c r="M2120" s="245"/>
      <c r="N2120" s="238"/>
      <c r="O2120" s="65"/>
      <c r="P2120" s="65"/>
      <c r="Q2120" s="65"/>
      <c r="R2120" s="238"/>
      <c r="S2120" s="246"/>
      <c r="T2120" s="241"/>
      <c r="U2120" s="238"/>
      <c r="V2120" s="238"/>
      <c r="W2120" s="238"/>
      <c r="X2120" s="272"/>
      <c r="Y2120" s="415"/>
      <c r="Z2120" s="416" t="s">
        <v>38</v>
      </c>
      <c r="AA2120" s="269" t="s">
        <v>38</v>
      </c>
      <c r="AB2120" s="246"/>
      <c r="AC2120" s="250"/>
      <c r="AD2120" s="251"/>
      <c r="AE2120" s="252"/>
      <c r="AF2120" s="246"/>
      <c r="AG2120" s="246"/>
      <c r="AJ2120" s="255" t="str">
        <f t="shared" si="578"/>
        <v/>
      </c>
    </row>
    <row r="2121" spans="1:36" s="319" customFormat="1" ht="11.25" customHeight="1" thickBot="1" x14ac:dyDescent="0.25">
      <c r="A2121" s="1129">
        <v>1</v>
      </c>
      <c r="B2121" s="1113">
        <v>308668</v>
      </c>
      <c r="C2121" s="320"/>
      <c r="D2121" s="916" t="s">
        <v>1712</v>
      </c>
      <c r="E2121" s="245">
        <v>1</v>
      </c>
      <c r="F2121" s="241" t="s">
        <v>2130</v>
      </c>
      <c r="G2121" s="246"/>
      <c r="H2121" s="246"/>
      <c r="I2121" s="241"/>
      <c r="J2121" s="360"/>
      <c r="K2121" s="241"/>
      <c r="L2121" s="241" t="s">
        <v>2225</v>
      </c>
      <c r="M2121" s="245">
        <v>125</v>
      </c>
      <c r="N2121" s="238" t="s">
        <v>2138</v>
      </c>
      <c r="O2121" s="65">
        <v>81</v>
      </c>
      <c r="P2121" s="65">
        <v>137</v>
      </c>
      <c r="Q2121" s="65">
        <v>348</v>
      </c>
      <c r="R2121" s="238" t="s">
        <v>2139</v>
      </c>
      <c r="S2121" s="246"/>
      <c r="T2121" s="241" t="s">
        <v>326</v>
      </c>
      <c r="U2121" s="238" t="s">
        <v>44</v>
      </c>
      <c r="V2121" s="238" t="s">
        <v>3113</v>
      </c>
      <c r="W2121" s="238"/>
      <c r="X2121" s="320"/>
      <c r="Y2121" s="415">
        <v>43971</v>
      </c>
      <c r="Z2121" s="416">
        <f t="shared" ref="Z2121:Z2125" si="581">Y2121+365</f>
        <v>44336</v>
      </c>
      <c r="AA2121" s="269">
        <v>44882</v>
      </c>
      <c r="AB2121" s="246"/>
      <c r="AC2121" s="250">
        <v>110</v>
      </c>
      <c r="AD2121" s="251"/>
      <c r="AE2121" s="252"/>
      <c r="AF2121" s="246" t="s">
        <v>3114</v>
      </c>
      <c r="AG2121" s="246"/>
      <c r="AJ2121" s="255" t="str">
        <f t="shared" si="578"/>
        <v>HL394</v>
      </c>
    </row>
    <row r="2122" spans="1:36" s="319" customFormat="1" ht="11.25" customHeight="1" thickBot="1" x14ac:dyDescent="0.25">
      <c r="A2122" s="1129">
        <v>1</v>
      </c>
      <c r="B2122" s="1113">
        <v>308668</v>
      </c>
      <c r="C2122" s="320"/>
      <c r="D2122" s="916" t="s">
        <v>1712</v>
      </c>
      <c r="E2122" s="245">
        <v>1</v>
      </c>
      <c r="F2122" s="241" t="s">
        <v>2130</v>
      </c>
      <c r="G2122" s="246"/>
      <c r="H2122" s="246"/>
      <c r="I2122" s="241"/>
      <c r="J2122" s="360"/>
      <c r="K2122" s="241"/>
      <c r="L2122" s="241" t="s">
        <v>2225</v>
      </c>
      <c r="M2122" s="245">
        <v>125</v>
      </c>
      <c r="N2122" s="238" t="s">
        <v>2138</v>
      </c>
      <c r="O2122" s="65">
        <v>80</v>
      </c>
      <c r="P2122" s="65">
        <v>134</v>
      </c>
      <c r="Q2122" s="65">
        <v>350</v>
      </c>
      <c r="R2122" s="238" t="s">
        <v>2139</v>
      </c>
      <c r="S2122" s="246"/>
      <c r="T2122" s="241" t="s">
        <v>326</v>
      </c>
      <c r="U2122" s="238" t="s">
        <v>44</v>
      </c>
      <c r="V2122" s="238" t="s">
        <v>3115</v>
      </c>
      <c r="W2122" s="238"/>
      <c r="X2122" s="320"/>
      <c r="Y2122" s="415">
        <v>43971</v>
      </c>
      <c r="Z2122" s="416">
        <f t="shared" si="581"/>
        <v>44336</v>
      </c>
      <c r="AA2122" s="269">
        <v>44882</v>
      </c>
      <c r="AB2122" s="246"/>
      <c r="AC2122" s="250">
        <v>110</v>
      </c>
      <c r="AD2122" s="251"/>
      <c r="AE2122" s="252"/>
      <c r="AF2122" s="246" t="s">
        <v>3116</v>
      </c>
      <c r="AG2122" s="246"/>
      <c r="AJ2122" s="255" t="str">
        <f t="shared" si="578"/>
        <v>HL395</v>
      </c>
    </row>
    <row r="2123" spans="1:36" s="319" customFormat="1" ht="11.25" customHeight="1" thickBot="1" x14ac:dyDescent="0.25">
      <c r="A2123" s="1129">
        <v>1</v>
      </c>
      <c r="B2123" s="1113">
        <v>308668</v>
      </c>
      <c r="C2123" s="320"/>
      <c r="D2123" s="916" t="s">
        <v>1712</v>
      </c>
      <c r="E2123" s="245">
        <v>1</v>
      </c>
      <c r="F2123" s="241" t="s">
        <v>2130</v>
      </c>
      <c r="G2123" s="246"/>
      <c r="H2123" s="246"/>
      <c r="I2123" s="241"/>
      <c r="J2123" s="360"/>
      <c r="K2123" s="241"/>
      <c r="L2123" s="241" t="s">
        <v>2225</v>
      </c>
      <c r="M2123" s="245">
        <v>125</v>
      </c>
      <c r="N2123" s="238" t="s">
        <v>2138</v>
      </c>
      <c r="O2123" s="65">
        <v>80</v>
      </c>
      <c r="P2123" s="65">
        <v>136</v>
      </c>
      <c r="Q2123" s="65">
        <v>343</v>
      </c>
      <c r="R2123" s="238" t="s">
        <v>2139</v>
      </c>
      <c r="S2123" s="246"/>
      <c r="T2123" s="241" t="s">
        <v>326</v>
      </c>
      <c r="U2123" s="238" t="s">
        <v>44</v>
      </c>
      <c r="V2123" s="238" t="s">
        <v>3117</v>
      </c>
      <c r="W2123" s="238"/>
      <c r="X2123" s="320"/>
      <c r="Y2123" s="415">
        <v>43971</v>
      </c>
      <c r="Z2123" s="416">
        <f t="shared" si="581"/>
        <v>44336</v>
      </c>
      <c r="AA2123" s="269">
        <v>44882</v>
      </c>
      <c r="AB2123" s="246"/>
      <c r="AC2123" s="250">
        <v>110</v>
      </c>
      <c r="AD2123" s="251"/>
      <c r="AE2123" s="252"/>
      <c r="AF2123" s="246" t="s">
        <v>3118</v>
      </c>
      <c r="AG2123" s="246"/>
      <c r="AJ2123" s="255" t="str">
        <f t="shared" si="578"/>
        <v>HL396</v>
      </c>
    </row>
    <row r="2124" spans="1:36" s="319" customFormat="1" ht="11.25" customHeight="1" thickBot="1" x14ac:dyDescent="0.25">
      <c r="A2124" s="1129">
        <v>1</v>
      </c>
      <c r="B2124" s="1113">
        <v>308668</v>
      </c>
      <c r="C2124" s="320"/>
      <c r="D2124" s="916" t="s">
        <v>1712</v>
      </c>
      <c r="E2124" s="245">
        <v>1</v>
      </c>
      <c r="F2124" s="241" t="s">
        <v>2130</v>
      </c>
      <c r="G2124" s="246"/>
      <c r="H2124" s="246"/>
      <c r="I2124" s="241"/>
      <c r="J2124" s="360"/>
      <c r="K2124" s="241"/>
      <c r="L2124" s="241" t="s">
        <v>2225</v>
      </c>
      <c r="M2124" s="245">
        <v>125</v>
      </c>
      <c r="N2124" s="238" t="s">
        <v>2138</v>
      </c>
      <c r="O2124" s="65">
        <v>80</v>
      </c>
      <c r="P2124" s="65">
        <v>130</v>
      </c>
      <c r="Q2124" s="65">
        <v>346</v>
      </c>
      <c r="R2124" s="238" t="s">
        <v>2139</v>
      </c>
      <c r="S2124" s="246"/>
      <c r="T2124" s="241" t="s">
        <v>326</v>
      </c>
      <c r="U2124" s="238" t="s">
        <v>44</v>
      </c>
      <c r="V2124" s="238" t="s">
        <v>3119</v>
      </c>
      <c r="W2124" s="238"/>
      <c r="X2124" s="320"/>
      <c r="Y2124" s="415">
        <v>43971</v>
      </c>
      <c r="Z2124" s="416">
        <f t="shared" si="581"/>
        <v>44336</v>
      </c>
      <c r="AA2124" s="269">
        <v>44882</v>
      </c>
      <c r="AB2124" s="246"/>
      <c r="AC2124" s="250">
        <v>110</v>
      </c>
      <c r="AD2124" s="251"/>
      <c r="AE2124" s="252"/>
      <c r="AF2124" s="246" t="s">
        <v>3120</v>
      </c>
      <c r="AG2124" s="246"/>
      <c r="AJ2124" s="255" t="str">
        <f t="shared" si="578"/>
        <v>HL397</v>
      </c>
    </row>
    <row r="2125" spans="1:36" ht="11.25" customHeight="1" thickBot="1" x14ac:dyDescent="0.25">
      <c r="A2125" s="1129">
        <v>1</v>
      </c>
      <c r="B2125" s="1113">
        <v>308668</v>
      </c>
      <c r="C2125" s="266" t="s">
        <v>50</v>
      </c>
      <c r="D2125" s="892" t="s">
        <v>1712</v>
      </c>
      <c r="E2125" s="256">
        <v>4</v>
      </c>
      <c r="F2125" s="240" t="s">
        <v>2130</v>
      </c>
      <c r="G2125" s="257"/>
      <c r="H2125" s="257"/>
      <c r="I2125" s="240"/>
      <c r="J2125" s="358"/>
      <c r="K2125" s="240"/>
      <c r="L2125" s="240" t="s">
        <v>2225</v>
      </c>
      <c r="M2125" s="258">
        <v>125</v>
      </c>
      <c r="N2125" s="239" t="s">
        <v>2138</v>
      </c>
      <c r="O2125" s="364" t="str">
        <f ca="1">IF(MIN(OFFSET(O2125,-$E2125,0,$E2125,1))=MAX(OFFSET(O2125,-$E2125,0,$E2125,1)),OFFSET(O2125,-$E2125,0,1,1),CONCATENATE(MIN(OFFSET(O2125,-$E2125,0,$E2125,1)),"/",MAX(OFFSET(O2125,-$E2125,0,$E2125,1))))</f>
        <v>80/81</v>
      </c>
      <c r="P2125" s="364" t="str">
        <f ca="1">IF(MIN(OFFSET(P2125,-$E2125,0,$E2125,1))=MAX(OFFSET(P2125,-$E2125,0,$E2125,1)),OFFSET(P2125,-$E2125,0,1,1),CONCATENATE(MIN(OFFSET(P2125,-$E2125,0,$E2125,1)),"/",MAX(OFFSET(P2125,-$E2125,0,$E2125,1))))</f>
        <v>130/137</v>
      </c>
      <c r="Q2125" s="364" t="str">
        <f ca="1">IF(MIN(OFFSET(Q2125,-$E2125,0,$E2125,1))=MAX(OFFSET(Q2125,-$E2125,0,$E2125,1)),OFFSET(Q2125,-$E2125,0,1,1),CONCATENATE(MIN(OFFSET(Q2125,-$E2125,0,$E2125,1)),"/",MAX(OFFSET(Q2125,-$E2125,0,$E2125,1))))</f>
        <v>343/350</v>
      </c>
      <c r="R2125" s="239"/>
      <c r="S2125" s="257"/>
      <c r="T2125" s="240" t="s">
        <v>326</v>
      </c>
      <c r="U2125" s="239" t="s">
        <v>44</v>
      </c>
      <c r="V2125" s="239" t="s">
        <v>3121</v>
      </c>
      <c r="W2125" s="239"/>
      <c r="X2125" s="237">
        <v>1194</v>
      </c>
      <c r="Y2125" s="415">
        <v>43971</v>
      </c>
      <c r="Z2125" s="416">
        <f t="shared" si="581"/>
        <v>44336</v>
      </c>
      <c r="AA2125" s="269">
        <v>44882</v>
      </c>
      <c r="AB2125" s="257"/>
      <c r="AC2125" s="260">
        <v>110</v>
      </c>
      <c r="AD2125" s="261"/>
      <c r="AE2125" s="262"/>
      <c r="AF2125" s="257"/>
      <c r="AG2125" s="257"/>
      <c r="AJ2125" s="255" t="str">
        <f t="shared" si="578"/>
        <v>HL394-397</v>
      </c>
    </row>
    <row r="2126" spans="1:36" ht="11.25" customHeight="1" thickBot="1" x14ac:dyDescent="0.25">
      <c r="A2126" s="1129"/>
      <c r="B2126" s="995"/>
      <c r="C2126" s="320"/>
      <c r="D2126" s="905"/>
      <c r="E2126" s="324"/>
      <c r="F2126" s="241"/>
      <c r="G2126" s="246"/>
      <c r="H2126" s="246"/>
      <c r="I2126" s="241"/>
      <c r="J2126" s="360"/>
      <c r="K2126" s="241"/>
      <c r="L2126" s="241"/>
      <c r="M2126" s="245"/>
      <c r="N2126" s="238"/>
      <c r="O2126" s="65"/>
      <c r="P2126" s="65"/>
      <c r="Q2126" s="65"/>
      <c r="R2126" s="238"/>
      <c r="S2126" s="246"/>
      <c r="T2126" s="241"/>
      <c r="U2126" s="238"/>
      <c r="V2126" s="238"/>
      <c r="W2126" s="238"/>
      <c r="X2126" s="272"/>
      <c r="Y2126" s="415"/>
      <c r="Z2126" s="416" t="s">
        <v>38</v>
      </c>
      <c r="AA2126" s="269" t="s">
        <v>38</v>
      </c>
      <c r="AB2126" s="246"/>
      <c r="AC2126" s="250"/>
      <c r="AD2126" s="251"/>
      <c r="AE2126" s="252"/>
      <c r="AF2126" s="246"/>
      <c r="AG2126" s="246"/>
      <c r="AJ2126" s="255" t="str">
        <f t="shared" si="578"/>
        <v/>
      </c>
    </row>
    <row r="2127" spans="1:36" ht="11.25" customHeight="1" thickBot="1" x14ac:dyDescent="0.25">
      <c r="A2127" s="1129">
        <v>1</v>
      </c>
      <c r="B2127" s="1113">
        <v>308659</v>
      </c>
      <c r="C2127" s="320"/>
      <c r="D2127" s="916" t="s">
        <v>1221</v>
      </c>
      <c r="E2127" s="245">
        <v>1</v>
      </c>
      <c r="F2127" s="241" t="s">
        <v>2130</v>
      </c>
      <c r="G2127" s="246"/>
      <c r="H2127" s="246"/>
      <c r="I2127" s="241"/>
      <c r="J2127" s="360"/>
      <c r="K2127" s="241"/>
      <c r="L2127" s="241" t="s">
        <v>3122</v>
      </c>
      <c r="M2127" s="245">
        <v>125</v>
      </c>
      <c r="N2127" s="238" t="s">
        <v>2138</v>
      </c>
      <c r="O2127" s="65">
        <v>80</v>
      </c>
      <c r="P2127" s="65">
        <v>139</v>
      </c>
      <c r="Q2127" s="65">
        <v>375</v>
      </c>
      <c r="R2127" s="238" t="s">
        <v>2143</v>
      </c>
      <c r="S2127" s="246"/>
      <c r="T2127" s="241" t="s">
        <v>326</v>
      </c>
      <c r="U2127" s="238" t="s">
        <v>3123</v>
      </c>
      <c r="V2127" s="238" t="s">
        <v>3124</v>
      </c>
      <c r="W2127" s="238"/>
      <c r="X2127" s="272"/>
      <c r="Y2127" s="415">
        <v>43971</v>
      </c>
      <c r="Z2127" s="416">
        <f>Y2127+365</f>
        <v>44336</v>
      </c>
      <c r="AA2127" s="269">
        <v>44231</v>
      </c>
      <c r="AB2127" s="246"/>
      <c r="AC2127" s="250">
        <v>84</v>
      </c>
      <c r="AD2127" s="251"/>
      <c r="AE2127" s="252"/>
      <c r="AF2127" s="246" t="s">
        <v>3125</v>
      </c>
      <c r="AG2127" s="246"/>
      <c r="AJ2127" s="255" t="str">
        <f t="shared" si="578"/>
        <v>AMS1</v>
      </c>
    </row>
    <row r="2128" spans="1:36" ht="11.25" customHeight="1" thickBot="1" x14ac:dyDescent="0.25">
      <c r="A2128" s="1129">
        <v>1</v>
      </c>
      <c r="B2128" s="1113">
        <v>308659</v>
      </c>
      <c r="C2128" s="320"/>
      <c r="D2128" s="916" t="s">
        <v>1221</v>
      </c>
      <c r="E2128" s="245">
        <v>1</v>
      </c>
      <c r="F2128" s="241" t="s">
        <v>2130</v>
      </c>
      <c r="G2128" s="246"/>
      <c r="H2128" s="246"/>
      <c r="I2128" s="241"/>
      <c r="J2128" s="360"/>
      <c r="K2128" s="241"/>
      <c r="L2128" s="241" t="s">
        <v>3122</v>
      </c>
      <c r="M2128" s="245">
        <v>125</v>
      </c>
      <c r="N2128" s="238" t="s">
        <v>2138</v>
      </c>
      <c r="O2128" s="65">
        <v>80</v>
      </c>
      <c r="P2128" s="65">
        <v>138</v>
      </c>
      <c r="Q2128" s="65">
        <v>373</v>
      </c>
      <c r="R2128" s="238" t="s">
        <v>2143</v>
      </c>
      <c r="S2128" s="246"/>
      <c r="T2128" s="241" t="s">
        <v>326</v>
      </c>
      <c r="U2128" s="238" t="s">
        <v>3123</v>
      </c>
      <c r="V2128" s="238" t="s">
        <v>3126</v>
      </c>
      <c r="W2128" s="238"/>
      <c r="X2128" s="272"/>
      <c r="Y2128" s="415">
        <v>43971</v>
      </c>
      <c r="Z2128" s="416">
        <f t="shared" ref="Z2128:Z2134" si="582">Y2128+365</f>
        <v>44336</v>
      </c>
      <c r="AA2128" s="269">
        <v>44231</v>
      </c>
      <c r="AB2128" s="246"/>
      <c r="AC2128" s="250">
        <v>84</v>
      </c>
      <c r="AD2128" s="251"/>
      <c r="AE2128" s="252"/>
      <c r="AF2128" s="246" t="s">
        <v>3127</v>
      </c>
      <c r="AG2128" s="246"/>
      <c r="AJ2128" s="255" t="str">
        <f t="shared" si="578"/>
        <v>AMS5</v>
      </c>
    </row>
    <row r="2129" spans="1:36" ht="11.25" customHeight="1" thickBot="1" x14ac:dyDescent="0.25">
      <c r="A2129" s="1129">
        <v>1</v>
      </c>
      <c r="B2129" s="1113">
        <v>308659</v>
      </c>
      <c r="C2129" s="320"/>
      <c r="D2129" s="916" t="s">
        <v>1221</v>
      </c>
      <c r="E2129" s="245">
        <v>1</v>
      </c>
      <c r="F2129" s="241" t="s">
        <v>2130</v>
      </c>
      <c r="G2129" s="246"/>
      <c r="H2129" s="246"/>
      <c r="I2129" s="241"/>
      <c r="J2129" s="360"/>
      <c r="K2129" s="241"/>
      <c r="L2129" s="241" t="s">
        <v>3122</v>
      </c>
      <c r="M2129" s="245">
        <v>125</v>
      </c>
      <c r="N2129" s="238" t="s">
        <v>2138</v>
      </c>
      <c r="O2129" s="65">
        <v>81</v>
      </c>
      <c r="P2129" s="65">
        <v>140</v>
      </c>
      <c r="Q2129" s="65">
        <v>373</v>
      </c>
      <c r="R2129" s="238" t="s">
        <v>2143</v>
      </c>
      <c r="S2129" s="246"/>
      <c r="T2129" s="241" t="s">
        <v>326</v>
      </c>
      <c r="U2129" s="238" t="s">
        <v>3123</v>
      </c>
      <c r="V2129" s="238" t="s">
        <v>3128</v>
      </c>
      <c r="W2129" s="238"/>
      <c r="X2129" s="272"/>
      <c r="Y2129" s="415">
        <v>43971</v>
      </c>
      <c r="Z2129" s="416">
        <f t="shared" si="582"/>
        <v>44336</v>
      </c>
      <c r="AA2129" s="269">
        <v>44231</v>
      </c>
      <c r="AB2129" s="246"/>
      <c r="AC2129" s="250">
        <v>84</v>
      </c>
      <c r="AD2129" s="251"/>
      <c r="AE2129" s="252"/>
      <c r="AF2129" s="246" t="s">
        <v>3129</v>
      </c>
      <c r="AG2129" s="246"/>
      <c r="AJ2129" s="255" t="str">
        <f t="shared" si="578"/>
        <v>AMS6</v>
      </c>
    </row>
    <row r="2130" spans="1:36" s="319" customFormat="1" ht="11.25" customHeight="1" thickBot="1" x14ac:dyDescent="0.25">
      <c r="A2130" s="1129">
        <v>1</v>
      </c>
      <c r="B2130" s="1113">
        <v>308659</v>
      </c>
      <c r="C2130" s="320"/>
      <c r="D2130" s="916" t="s">
        <v>1221</v>
      </c>
      <c r="E2130" s="245">
        <v>1</v>
      </c>
      <c r="F2130" s="241" t="s">
        <v>2130</v>
      </c>
      <c r="G2130" s="246"/>
      <c r="H2130" s="246"/>
      <c r="I2130" s="241"/>
      <c r="J2130" s="360"/>
      <c r="K2130" s="241"/>
      <c r="L2130" s="241" t="s">
        <v>3122</v>
      </c>
      <c r="M2130" s="245">
        <v>125</v>
      </c>
      <c r="N2130" s="238" t="s">
        <v>2138</v>
      </c>
      <c r="O2130" s="65">
        <v>80</v>
      </c>
      <c r="P2130" s="65">
        <v>141</v>
      </c>
      <c r="Q2130" s="65">
        <v>372</v>
      </c>
      <c r="R2130" s="238" t="s">
        <v>2143</v>
      </c>
      <c r="S2130" s="246"/>
      <c r="T2130" s="241" t="s">
        <v>326</v>
      </c>
      <c r="U2130" s="238" t="s">
        <v>3123</v>
      </c>
      <c r="V2130" s="238" t="s">
        <v>3068</v>
      </c>
      <c r="W2130" s="238"/>
      <c r="X2130" s="320"/>
      <c r="Y2130" s="415">
        <v>43971</v>
      </c>
      <c r="Z2130" s="416">
        <f t="shared" si="582"/>
        <v>44336</v>
      </c>
      <c r="AA2130" s="269">
        <v>44231</v>
      </c>
      <c r="AB2130" s="246"/>
      <c r="AC2130" s="250">
        <v>84</v>
      </c>
      <c r="AD2130" s="251"/>
      <c r="AE2130" s="252"/>
      <c r="AF2130" s="246" t="s">
        <v>3130</v>
      </c>
      <c r="AG2130" s="246"/>
      <c r="AJ2130" s="255" t="str">
        <f t="shared" si="578"/>
        <v>AMS10</v>
      </c>
    </row>
    <row r="2131" spans="1:36" s="319" customFormat="1" ht="11.25" customHeight="1" thickBot="1" x14ac:dyDescent="0.25">
      <c r="A2131" s="1129">
        <v>1</v>
      </c>
      <c r="B2131" s="1113">
        <v>308659</v>
      </c>
      <c r="C2131" s="320"/>
      <c r="D2131" s="916" t="s">
        <v>1221</v>
      </c>
      <c r="E2131" s="245">
        <v>1</v>
      </c>
      <c r="F2131" s="241" t="s">
        <v>2130</v>
      </c>
      <c r="G2131" s="246"/>
      <c r="H2131" s="246"/>
      <c r="I2131" s="241"/>
      <c r="J2131" s="360"/>
      <c r="K2131" s="241"/>
      <c r="L2131" s="241" t="s">
        <v>3122</v>
      </c>
      <c r="M2131" s="245">
        <v>125</v>
      </c>
      <c r="N2131" s="238" t="s">
        <v>2138</v>
      </c>
      <c r="O2131" s="65">
        <v>80</v>
      </c>
      <c r="P2131" s="65">
        <v>138</v>
      </c>
      <c r="Q2131" s="65">
        <v>374</v>
      </c>
      <c r="R2131" s="238" t="s">
        <v>2143</v>
      </c>
      <c r="S2131" s="246"/>
      <c r="T2131" s="241" t="s">
        <v>326</v>
      </c>
      <c r="U2131" s="238" t="s">
        <v>3123</v>
      </c>
      <c r="V2131" s="238" t="s">
        <v>3131</v>
      </c>
      <c r="W2131" s="238"/>
      <c r="X2131" s="320"/>
      <c r="Y2131" s="415">
        <v>43971</v>
      </c>
      <c r="Z2131" s="416">
        <f t="shared" si="582"/>
        <v>44336</v>
      </c>
      <c r="AA2131" s="269">
        <v>44231</v>
      </c>
      <c r="AB2131" s="246"/>
      <c r="AC2131" s="250">
        <v>84</v>
      </c>
      <c r="AD2131" s="251"/>
      <c r="AE2131" s="252"/>
      <c r="AF2131" s="246" t="s">
        <v>3132</v>
      </c>
      <c r="AG2131" s="246"/>
      <c r="AJ2131" s="255" t="str">
        <f t="shared" si="578"/>
        <v>AMS11</v>
      </c>
    </row>
    <row r="2132" spans="1:36" s="319" customFormat="1" ht="11.25" customHeight="1" thickBot="1" x14ac:dyDescent="0.25">
      <c r="A2132" s="1129">
        <v>1</v>
      </c>
      <c r="B2132" s="1113">
        <v>308659</v>
      </c>
      <c r="C2132" s="320"/>
      <c r="D2132" s="916" t="s">
        <v>1221</v>
      </c>
      <c r="E2132" s="245">
        <v>1</v>
      </c>
      <c r="F2132" s="241" t="s">
        <v>2130</v>
      </c>
      <c r="G2132" s="246"/>
      <c r="H2132" s="246"/>
      <c r="I2132" s="241"/>
      <c r="J2132" s="360"/>
      <c r="K2132" s="241"/>
      <c r="L2132" s="241" t="s">
        <v>3122</v>
      </c>
      <c r="M2132" s="245">
        <v>125</v>
      </c>
      <c r="N2132" s="238" t="s">
        <v>2138</v>
      </c>
      <c r="O2132" s="65">
        <v>80</v>
      </c>
      <c r="P2132" s="65">
        <v>141</v>
      </c>
      <c r="Q2132" s="65">
        <v>372</v>
      </c>
      <c r="R2132" s="238" t="s">
        <v>2143</v>
      </c>
      <c r="S2132" s="246"/>
      <c r="T2132" s="241" t="s">
        <v>326</v>
      </c>
      <c r="U2132" s="238" t="s">
        <v>3123</v>
      </c>
      <c r="V2132" s="238" t="s">
        <v>3133</v>
      </c>
      <c r="W2132" s="238"/>
      <c r="X2132" s="320"/>
      <c r="Y2132" s="415">
        <v>43971</v>
      </c>
      <c r="Z2132" s="416">
        <f t="shared" si="582"/>
        <v>44336</v>
      </c>
      <c r="AA2132" s="269">
        <v>44231</v>
      </c>
      <c r="AB2132" s="246"/>
      <c r="AC2132" s="250">
        <v>84</v>
      </c>
      <c r="AD2132" s="251"/>
      <c r="AE2132" s="252"/>
      <c r="AF2132" s="246" t="s">
        <v>3134</v>
      </c>
      <c r="AG2132" s="246"/>
      <c r="AJ2132" s="255" t="str">
        <f t="shared" si="578"/>
        <v>AMS12</v>
      </c>
    </row>
    <row r="2133" spans="1:36" s="319" customFormat="1" ht="11.25" customHeight="1" thickBot="1" x14ac:dyDescent="0.25">
      <c r="A2133" s="1129">
        <v>1</v>
      </c>
      <c r="B2133" s="1113">
        <v>308659</v>
      </c>
      <c r="C2133" s="320"/>
      <c r="D2133" s="916" t="s">
        <v>1221</v>
      </c>
      <c r="E2133" s="245">
        <v>1</v>
      </c>
      <c r="F2133" s="241" t="s">
        <v>2130</v>
      </c>
      <c r="G2133" s="246"/>
      <c r="H2133" s="246"/>
      <c r="I2133" s="241"/>
      <c r="J2133" s="360"/>
      <c r="K2133" s="241"/>
      <c r="L2133" s="241" t="s">
        <v>3122</v>
      </c>
      <c r="M2133" s="245">
        <v>125</v>
      </c>
      <c r="N2133" s="238" t="s">
        <v>2138</v>
      </c>
      <c r="O2133" s="65">
        <v>80</v>
      </c>
      <c r="P2133" s="65">
        <v>141</v>
      </c>
      <c r="Q2133" s="65">
        <v>370</v>
      </c>
      <c r="R2133" s="238" t="s">
        <v>2143</v>
      </c>
      <c r="S2133" s="246"/>
      <c r="T2133" s="241" t="s">
        <v>326</v>
      </c>
      <c r="U2133" s="238" t="s">
        <v>3123</v>
      </c>
      <c r="V2133" s="238" t="s">
        <v>3135</v>
      </c>
      <c r="W2133" s="238"/>
      <c r="X2133" s="320"/>
      <c r="Y2133" s="415">
        <v>43971</v>
      </c>
      <c r="Z2133" s="416">
        <f t="shared" si="582"/>
        <v>44336</v>
      </c>
      <c r="AA2133" s="269">
        <v>44231</v>
      </c>
      <c r="AB2133" s="246"/>
      <c r="AC2133" s="250">
        <v>84</v>
      </c>
      <c r="AD2133" s="251"/>
      <c r="AE2133" s="252"/>
      <c r="AF2133" s="246" t="s">
        <v>3136</v>
      </c>
      <c r="AG2133" s="246"/>
      <c r="AJ2133" s="255" t="str">
        <f t="shared" si="578"/>
        <v>AMS14</v>
      </c>
    </row>
    <row r="2134" spans="1:36" ht="11.25" customHeight="1" thickBot="1" x14ac:dyDescent="0.25">
      <c r="A2134" s="1129">
        <v>1</v>
      </c>
      <c r="B2134" s="1113">
        <v>308659</v>
      </c>
      <c r="C2134" s="266" t="s">
        <v>50</v>
      </c>
      <c r="D2134" s="892" t="s">
        <v>1221</v>
      </c>
      <c r="E2134" s="256">
        <f>SUBTOTAL(9,E2127:E2133)</f>
        <v>7</v>
      </c>
      <c r="F2134" s="240" t="s">
        <v>2130</v>
      </c>
      <c r="G2134" s="257"/>
      <c r="H2134" s="257"/>
      <c r="I2134" s="240"/>
      <c r="J2134" s="358"/>
      <c r="K2134" s="240"/>
      <c r="L2134" s="240" t="s">
        <v>3122</v>
      </c>
      <c r="M2134" s="258">
        <v>125</v>
      </c>
      <c r="N2134" s="239" t="s">
        <v>2138</v>
      </c>
      <c r="O2134" s="364" t="str">
        <f ca="1">IF(MIN(OFFSET(O2134,-$E2134,0,$E2134,1))=MAX(OFFSET(O2134,-$E2134,0,$E2134,1)),OFFSET(O2134,-$E2134,0,1,1),CONCATENATE(MIN(OFFSET(O2134,-$E2134,0,$E2134,1)),"/",MAX(OFFSET(O2134,-$E2134,0,$E2134,1))))</f>
        <v>80/81</v>
      </c>
      <c r="P2134" s="364" t="str">
        <f ca="1">IF(MIN(OFFSET(P2134,-$E2134,0,$E2134,1))=MAX(OFFSET(P2134,-$E2134,0,$E2134,1)),OFFSET(P2134,-$E2134,0,1,1),CONCATENATE(MIN(OFFSET(P2134,-$E2134,0,$E2134,1)),"/",MAX(OFFSET(P2134,-$E2134,0,$E2134,1))))</f>
        <v>138/141</v>
      </c>
      <c r="Q2134" s="364" t="str">
        <f ca="1">IF(MIN(OFFSET(Q2134,-$E2134,0,$E2134,1))=MAX(OFFSET(Q2134,-$E2134,0,$E2134,1)),OFFSET(Q2134,-$E2134,0,1,1),CONCATENATE(MIN(OFFSET(Q2134,-$E2134,0,$E2134,1)),"/",MAX(OFFSET(Q2134,-$E2134,0,$E2134,1))))</f>
        <v>370/375</v>
      </c>
      <c r="R2134" s="239"/>
      <c r="S2134" s="257"/>
      <c r="T2134" s="240" t="s">
        <v>326</v>
      </c>
      <c r="U2134" s="239" t="s">
        <v>3123</v>
      </c>
      <c r="V2134" s="239" t="s">
        <v>3137</v>
      </c>
      <c r="W2134" s="239"/>
      <c r="X2134" s="237" t="s">
        <v>1221</v>
      </c>
      <c r="Y2134" s="415">
        <v>43971</v>
      </c>
      <c r="Z2134" s="416">
        <f t="shared" si="582"/>
        <v>44336</v>
      </c>
      <c r="AA2134" s="269">
        <v>44231</v>
      </c>
      <c r="AB2134" s="257"/>
      <c r="AC2134" s="260">
        <v>84</v>
      </c>
      <c r="AD2134" s="261"/>
      <c r="AE2134" s="262"/>
      <c r="AF2134" s="257"/>
      <c r="AG2134" s="257"/>
      <c r="AJ2134" s="255" t="str">
        <f t="shared" si="578"/>
        <v>AMS  1, 5, 6, 10, 11, 12 and 14</v>
      </c>
    </row>
    <row r="2135" spans="1:36" ht="11.25" customHeight="1" thickBot="1" x14ac:dyDescent="0.25">
      <c r="A2135" s="1129"/>
      <c r="B2135" s="995"/>
      <c r="C2135" s="320"/>
      <c r="D2135" s="905"/>
      <c r="E2135" s="245"/>
      <c r="F2135" s="241"/>
      <c r="G2135" s="246"/>
      <c r="H2135" s="246"/>
      <c r="I2135" s="241"/>
      <c r="J2135" s="360"/>
      <c r="K2135" s="241"/>
      <c r="L2135" s="241"/>
      <c r="M2135" s="245"/>
      <c r="N2135" s="238"/>
      <c r="O2135" s="65"/>
      <c r="P2135" s="65"/>
      <c r="Q2135" s="65"/>
      <c r="R2135" s="238"/>
      <c r="S2135" s="246"/>
      <c r="T2135" s="241"/>
      <c r="U2135" s="238"/>
      <c r="V2135" s="238"/>
      <c r="W2135" s="238"/>
      <c r="X2135" s="272"/>
      <c r="Y2135" s="415"/>
      <c r="Z2135" s="416" t="s">
        <v>38</v>
      </c>
      <c r="AA2135" s="269" t="s">
        <v>38</v>
      </c>
      <c r="AB2135" s="246"/>
      <c r="AC2135" s="250"/>
      <c r="AD2135" s="251"/>
      <c r="AE2135" s="252"/>
      <c r="AF2135" s="246"/>
      <c r="AG2135" s="246"/>
      <c r="AJ2135" s="255" t="str">
        <f t="shared" si="578"/>
        <v/>
      </c>
    </row>
    <row r="2136" spans="1:36" s="319" customFormat="1" ht="11.25" customHeight="1" thickBot="1" x14ac:dyDescent="0.25">
      <c r="A2136" s="1129">
        <v>1</v>
      </c>
      <c r="B2136" s="1113">
        <v>308279</v>
      </c>
      <c r="C2136" s="320"/>
      <c r="D2136" s="916" t="s">
        <v>2994</v>
      </c>
      <c r="E2136" s="326">
        <v>1</v>
      </c>
      <c r="F2136" s="265" t="s">
        <v>2130</v>
      </c>
      <c r="G2136" s="327"/>
      <c r="H2136" s="327"/>
      <c r="I2136" s="265"/>
      <c r="J2136" s="360"/>
      <c r="K2136" s="265"/>
      <c r="L2136" s="265" t="s">
        <v>2225</v>
      </c>
      <c r="M2136" s="326">
        <v>125</v>
      </c>
      <c r="N2136" s="320" t="s">
        <v>2138</v>
      </c>
      <c r="O2136" s="74">
        <v>80</v>
      </c>
      <c r="P2136" s="74">
        <v>130</v>
      </c>
      <c r="Q2136" s="74">
        <v>344</v>
      </c>
      <c r="R2136" s="320" t="s">
        <v>2139</v>
      </c>
      <c r="S2136" s="327"/>
      <c r="T2136" s="265" t="s">
        <v>811</v>
      </c>
      <c r="U2136" s="320" t="s">
        <v>44</v>
      </c>
      <c r="V2136" s="320" t="s">
        <v>3138</v>
      </c>
      <c r="W2136" s="320"/>
      <c r="X2136" s="320"/>
      <c r="Y2136" s="415">
        <v>42438</v>
      </c>
      <c r="Z2136" s="416">
        <f>Y2136+366</f>
        <v>42804</v>
      </c>
      <c r="AA2136" s="269">
        <v>43535</v>
      </c>
      <c r="AB2136" s="327"/>
      <c r="AC2136" s="362">
        <v>110</v>
      </c>
      <c r="AD2136" s="329"/>
      <c r="AE2136" s="302">
        <v>1280</v>
      </c>
      <c r="AF2136" s="327" t="s">
        <v>3139</v>
      </c>
      <c r="AG2136" s="327"/>
      <c r="AJ2136" s="255" t="str">
        <f t="shared" si="578"/>
        <v>HL762</v>
      </c>
    </row>
    <row r="2137" spans="1:36" s="319" customFormat="1" ht="11.25" customHeight="1" thickBot="1" x14ac:dyDescent="0.25">
      <c r="A2137" s="1129">
        <v>1</v>
      </c>
      <c r="B2137" s="1113">
        <v>308279</v>
      </c>
      <c r="C2137" s="320"/>
      <c r="D2137" s="916" t="s">
        <v>2994</v>
      </c>
      <c r="E2137" s="326">
        <v>1</v>
      </c>
      <c r="F2137" s="265" t="s">
        <v>2130</v>
      </c>
      <c r="G2137" s="327"/>
      <c r="H2137" s="327"/>
      <c r="I2137" s="265"/>
      <c r="J2137" s="360"/>
      <c r="K2137" s="265"/>
      <c r="L2137" s="265" t="s">
        <v>2934</v>
      </c>
      <c r="M2137" s="326">
        <v>125</v>
      </c>
      <c r="N2137" s="320" t="s">
        <v>2138</v>
      </c>
      <c r="O2137" s="74">
        <v>80</v>
      </c>
      <c r="P2137" s="74">
        <v>141</v>
      </c>
      <c r="Q2137" s="74">
        <v>357</v>
      </c>
      <c r="R2137" s="320" t="s">
        <v>2139</v>
      </c>
      <c r="S2137" s="327"/>
      <c r="T2137" s="265" t="s">
        <v>811</v>
      </c>
      <c r="U2137" s="320" t="s">
        <v>44</v>
      </c>
      <c r="V2137" s="320" t="s">
        <v>3140</v>
      </c>
      <c r="W2137" s="320"/>
      <c r="X2137" s="320"/>
      <c r="Y2137" s="415">
        <v>42438</v>
      </c>
      <c r="Z2137" s="416">
        <f>Y2137+366</f>
        <v>42804</v>
      </c>
      <c r="AA2137" s="269">
        <v>43535</v>
      </c>
      <c r="AB2137" s="327"/>
      <c r="AC2137" s="362">
        <v>110</v>
      </c>
      <c r="AD2137" s="329"/>
      <c r="AE2137" s="302">
        <v>1280</v>
      </c>
      <c r="AF2137" s="327" t="s">
        <v>3141</v>
      </c>
      <c r="AG2137" s="327"/>
      <c r="AJ2137" s="255" t="str">
        <f t="shared" si="578"/>
        <v>HL763</v>
      </c>
    </row>
    <row r="2138" spans="1:36" s="319" customFormat="1" ht="11.25" customHeight="1" thickBot="1" x14ac:dyDescent="0.25">
      <c r="A2138" s="1129">
        <v>1</v>
      </c>
      <c r="B2138" s="1113">
        <v>308279</v>
      </c>
      <c r="C2138" s="320"/>
      <c r="D2138" s="916" t="s">
        <v>2994</v>
      </c>
      <c r="E2138" s="326">
        <v>1</v>
      </c>
      <c r="F2138" s="265" t="s">
        <v>2130</v>
      </c>
      <c r="G2138" s="327"/>
      <c r="H2138" s="327"/>
      <c r="I2138" s="265"/>
      <c r="J2138" s="360"/>
      <c r="K2138" s="265"/>
      <c r="L2138" s="265" t="s">
        <v>2225</v>
      </c>
      <c r="M2138" s="326">
        <v>125</v>
      </c>
      <c r="N2138" s="320" t="s">
        <v>2138</v>
      </c>
      <c r="O2138" s="74">
        <v>80</v>
      </c>
      <c r="P2138" s="74">
        <v>135</v>
      </c>
      <c r="Q2138" s="74">
        <v>350</v>
      </c>
      <c r="R2138" s="320" t="s">
        <v>2139</v>
      </c>
      <c r="S2138" s="327"/>
      <c r="T2138" s="265" t="s">
        <v>811</v>
      </c>
      <c r="U2138" s="320" t="s">
        <v>44</v>
      </c>
      <c r="V2138" s="320" t="s">
        <v>3142</v>
      </c>
      <c r="W2138" s="320"/>
      <c r="X2138" s="320"/>
      <c r="Y2138" s="415">
        <v>42438</v>
      </c>
      <c r="Z2138" s="416">
        <f>Y2138+366</f>
        <v>42804</v>
      </c>
      <c r="AA2138" s="269">
        <v>43535</v>
      </c>
      <c r="AB2138" s="327"/>
      <c r="AC2138" s="362">
        <v>110</v>
      </c>
      <c r="AD2138" s="329"/>
      <c r="AE2138" s="391">
        <v>1280</v>
      </c>
      <c r="AF2138" s="327" t="s">
        <v>3143</v>
      </c>
      <c r="AG2138" s="327"/>
      <c r="AJ2138" s="255" t="str">
        <f t="shared" si="578"/>
        <v>HL764</v>
      </c>
    </row>
    <row r="2139" spans="1:36" s="147" customFormat="1" ht="11.25" customHeight="1" thickBot="1" x14ac:dyDescent="0.25">
      <c r="A2139" s="1129">
        <v>1</v>
      </c>
      <c r="B2139" s="1113">
        <v>308279</v>
      </c>
      <c r="C2139" s="266" t="s">
        <v>50</v>
      </c>
      <c r="D2139" s="892" t="s">
        <v>2994</v>
      </c>
      <c r="E2139" s="256">
        <f>SUM(E2135:E2138)</f>
        <v>3</v>
      </c>
      <c r="F2139" s="240" t="s">
        <v>2130</v>
      </c>
      <c r="G2139" s="257"/>
      <c r="H2139" s="257"/>
      <c r="I2139" s="240"/>
      <c r="J2139" s="358"/>
      <c r="K2139" s="240"/>
      <c r="L2139" s="240" t="s">
        <v>3144</v>
      </c>
      <c r="M2139" s="258">
        <v>125</v>
      </c>
      <c r="N2139" s="239" t="s">
        <v>2138</v>
      </c>
      <c r="O2139" s="364">
        <f ca="1">IF(MIN(OFFSET(O2139,-$E2139,0,$E2139,1))=MAX(OFFSET(O2139,-$E2139,0,$E2139,1)),OFFSET(O2139,-$E2139,0,1,1),CONCATENATE(MIN(OFFSET(O2139,-$E2139,0,$E2139,1)),"/",MAX(OFFSET(O2139,-$E2139,0,$E2139,1))))</f>
        <v>80</v>
      </c>
      <c r="P2139" s="364" t="str">
        <f ca="1">IF(MIN(OFFSET(P2139,-$E2139,0,$E2139,1))=MAX(OFFSET(P2139,-$E2139,0,$E2139,1)),OFFSET(P2139,-$E2139,0,1,1),CONCATENATE(MIN(OFFSET(P2139,-$E2139,0,$E2139,1)),"/",MAX(OFFSET(P2139,-$E2139,0,$E2139,1))))</f>
        <v>130/141</v>
      </c>
      <c r="Q2139" s="364" t="str">
        <f ca="1">IF(MIN(OFFSET(Q2139,-$E2139,0,$E2139,1))=MAX(OFFSET(Q2139,-$E2139,0,$E2139,1)),OFFSET(Q2139,-$E2139,0,1,1),CONCATENATE(MIN(OFFSET(Q2139,-$E2139,0,$E2139,1)),"/",MAX(OFFSET(Q2139,-$E2139,0,$E2139,1))))</f>
        <v>344/357</v>
      </c>
      <c r="R2139" s="239"/>
      <c r="S2139" s="257"/>
      <c r="T2139" s="240" t="s">
        <v>811</v>
      </c>
      <c r="U2139" s="239" t="s">
        <v>44</v>
      </c>
      <c r="V2139" s="239" t="s">
        <v>3145</v>
      </c>
      <c r="W2139" s="239"/>
      <c r="X2139" s="237">
        <v>1083</v>
      </c>
      <c r="Y2139" s="415">
        <v>42438</v>
      </c>
      <c r="Z2139" s="416">
        <f>Y2139+366</f>
        <v>42804</v>
      </c>
      <c r="AA2139" s="269">
        <v>43535</v>
      </c>
      <c r="AB2139" s="257"/>
      <c r="AC2139" s="260">
        <v>110</v>
      </c>
      <c r="AD2139" s="261"/>
      <c r="AE2139" s="392"/>
      <c r="AF2139" s="257"/>
      <c r="AG2139" s="257"/>
      <c r="AJ2139" s="255" t="str">
        <f t="shared" si="578"/>
        <v>HL762-764</v>
      </c>
    </row>
    <row r="2140" spans="1:36" ht="11.25" customHeight="1" thickBot="1" x14ac:dyDescent="0.25">
      <c r="A2140" s="1129"/>
      <c r="B2140" s="995"/>
      <c r="C2140" s="238"/>
      <c r="D2140" s="916"/>
      <c r="E2140" s="245"/>
      <c r="F2140" s="241"/>
      <c r="G2140" s="246"/>
      <c r="H2140" s="246"/>
      <c r="I2140" s="241"/>
      <c r="J2140" s="331"/>
      <c r="K2140" s="241"/>
      <c r="L2140" s="241"/>
      <c r="M2140" s="245"/>
      <c r="N2140" s="238"/>
      <c r="O2140" s="65"/>
      <c r="P2140" s="65"/>
      <c r="Q2140" s="65"/>
      <c r="R2140" s="238"/>
      <c r="S2140" s="246"/>
      <c r="T2140" s="241"/>
      <c r="U2140" s="238"/>
      <c r="V2140" s="238"/>
      <c r="W2140" s="238"/>
      <c r="X2140" s="315"/>
      <c r="Y2140" s="415"/>
      <c r="Z2140" s="416" t="s">
        <v>38</v>
      </c>
      <c r="AA2140" s="269" t="s">
        <v>38</v>
      </c>
      <c r="AB2140" s="246"/>
      <c r="AC2140" s="250"/>
      <c r="AD2140" s="251"/>
      <c r="AE2140" s="252"/>
      <c r="AF2140" s="246"/>
      <c r="AG2140" s="246"/>
      <c r="AJ2140" s="255" t="str">
        <f t="shared" si="578"/>
        <v/>
      </c>
    </row>
    <row r="2141" spans="1:36" s="319" customFormat="1" ht="11.25" customHeight="1" thickBot="1" x14ac:dyDescent="0.25">
      <c r="A2141" s="1129">
        <v>1</v>
      </c>
      <c r="B2141" s="1113">
        <v>308283</v>
      </c>
      <c r="C2141" s="320"/>
      <c r="D2141" s="916" t="s">
        <v>3146</v>
      </c>
      <c r="E2141" s="245">
        <v>1</v>
      </c>
      <c r="F2141" s="241" t="s">
        <v>2130</v>
      </c>
      <c r="G2141" s="246"/>
      <c r="H2141" s="246"/>
      <c r="I2141" s="241"/>
      <c r="J2141" s="360"/>
      <c r="K2141" s="241"/>
      <c r="L2141" s="241" t="s">
        <v>2320</v>
      </c>
      <c r="M2141" s="245">
        <v>125</v>
      </c>
      <c r="N2141" s="238" t="s">
        <v>2138</v>
      </c>
      <c r="O2141" s="65">
        <v>79</v>
      </c>
      <c r="P2141" s="65">
        <v>125</v>
      </c>
      <c r="Q2141" s="65">
        <v>367</v>
      </c>
      <c r="R2141" s="238" t="s">
        <v>2139</v>
      </c>
      <c r="S2141" s="246"/>
      <c r="T2141" s="241" t="s">
        <v>811</v>
      </c>
      <c r="U2141" s="238" t="s">
        <v>44</v>
      </c>
      <c r="V2141" s="238" t="s">
        <v>3147</v>
      </c>
      <c r="W2141" s="238"/>
      <c r="X2141" s="320"/>
      <c r="Y2141" s="415">
        <v>42438</v>
      </c>
      <c r="Z2141" s="416">
        <f>Y2141+366</f>
        <v>42804</v>
      </c>
      <c r="AA2141" s="269">
        <v>43535</v>
      </c>
      <c r="AB2141" s="246"/>
      <c r="AC2141" s="250">
        <v>110</v>
      </c>
      <c r="AD2141" s="251"/>
      <c r="AE2141" s="252"/>
      <c r="AF2141" s="246"/>
      <c r="AG2141" s="246"/>
      <c r="AJ2141" s="255" t="str">
        <f t="shared" si="578"/>
        <v>HL877</v>
      </c>
    </row>
    <row r="2142" spans="1:36" s="147" customFormat="1" ht="11.25" customHeight="1" thickBot="1" x14ac:dyDescent="0.25">
      <c r="A2142" s="1129">
        <v>1</v>
      </c>
      <c r="B2142" s="1113">
        <v>308283</v>
      </c>
      <c r="C2142" s="266" t="s">
        <v>50</v>
      </c>
      <c r="D2142" s="892" t="s">
        <v>3146</v>
      </c>
      <c r="E2142" s="256">
        <f>SUM(E2141)</f>
        <v>1</v>
      </c>
      <c r="F2142" s="240" t="s">
        <v>2130</v>
      </c>
      <c r="G2142" s="257"/>
      <c r="H2142" s="257"/>
      <c r="I2142" s="240"/>
      <c r="J2142" s="358"/>
      <c r="K2142" s="240"/>
      <c r="L2142" s="240" t="s">
        <v>2320</v>
      </c>
      <c r="M2142" s="258">
        <v>125</v>
      </c>
      <c r="N2142" s="239" t="s">
        <v>2138</v>
      </c>
      <c r="O2142" s="364">
        <f ca="1">IF(MIN(OFFSET(O2142,-$E2142,0,$E2142,1))=MAX(OFFSET(O2142,-$E2142,0,$E2142,1)),OFFSET(O2142,-$E2142,0,1,1),CONCATENATE(MIN(OFFSET(O2142,-$E2142,0,$E2142,1)),"/",MAX(OFFSET(O2142,-$E2142,0,$E2142,1))))</f>
        <v>79</v>
      </c>
      <c r="P2142" s="364">
        <f ca="1">IF(MIN(OFFSET(P2142,-$E2142,0,$E2142,1))=MAX(OFFSET(P2142,-$E2142,0,$E2142,1)),OFFSET(P2142,-$E2142,0,1,1),CONCATENATE(MIN(OFFSET(P2142,-$E2142,0,$E2142,1)),"/",MAX(OFFSET(P2142,-$E2142,0,$E2142,1))))</f>
        <v>125</v>
      </c>
      <c r="Q2142" s="364">
        <f ca="1">IF(MIN(OFFSET(Q2142,-$E2142,0,$E2142,1))=MAX(OFFSET(Q2142,-$E2142,0,$E2142,1)),OFFSET(Q2142,-$E2142,0,1,1),CONCATENATE(MIN(OFFSET(Q2142,-$E2142,0,$E2142,1)),"/",MAX(OFFSET(Q2142,-$E2142,0,$E2142,1))))</f>
        <v>367</v>
      </c>
      <c r="R2142" s="239"/>
      <c r="S2142" s="257"/>
      <c r="T2142" s="240" t="s">
        <v>811</v>
      </c>
      <c r="U2142" s="239" t="s">
        <v>44</v>
      </c>
      <c r="V2142" s="239" t="s">
        <v>3147</v>
      </c>
      <c r="W2142" s="239"/>
      <c r="X2142" s="237">
        <v>149</v>
      </c>
      <c r="Y2142" s="415">
        <v>42438</v>
      </c>
      <c r="Z2142" s="416">
        <f>Y2142+366</f>
        <v>42804</v>
      </c>
      <c r="AA2142" s="269">
        <v>43535</v>
      </c>
      <c r="AB2142" s="257"/>
      <c r="AC2142" s="260">
        <v>110</v>
      </c>
      <c r="AD2142" s="261"/>
      <c r="AE2142" s="262"/>
      <c r="AF2142" s="257"/>
      <c r="AG2142" s="257"/>
      <c r="AJ2142" s="255" t="str">
        <f t="shared" si="578"/>
        <v>HL877</v>
      </c>
    </row>
    <row r="2143" spans="1:36" s="147" customFormat="1" ht="11.25" customHeight="1" thickBot="1" x14ac:dyDescent="0.25">
      <c r="A2143" s="1129"/>
      <c r="B2143" s="1004"/>
      <c r="C2143" s="320"/>
      <c r="D2143" s="905"/>
      <c r="E2143" s="324"/>
      <c r="F2143" s="241"/>
      <c r="G2143" s="246"/>
      <c r="H2143" s="246"/>
      <c r="I2143" s="241"/>
      <c r="J2143" s="360"/>
      <c r="K2143" s="241"/>
      <c r="L2143" s="241"/>
      <c r="M2143" s="245"/>
      <c r="N2143" s="238"/>
      <c r="O2143" s="65"/>
      <c r="P2143" s="65"/>
      <c r="Q2143" s="65"/>
      <c r="R2143" s="238"/>
      <c r="S2143" s="246"/>
      <c r="T2143" s="241"/>
      <c r="U2143" s="238"/>
      <c r="V2143" s="238"/>
      <c r="W2143" s="238"/>
      <c r="X2143" s="498"/>
      <c r="Y2143" s="415"/>
      <c r="Z2143" s="416" t="s">
        <v>38</v>
      </c>
      <c r="AA2143" s="269" t="s">
        <v>38</v>
      </c>
      <c r="AB2143" s="246"/>
      <c r="AC2143" s="250"/>
      <c r="AD2143" s="251"/>
      <c r="AE2143" s="252"/>
      <c r="AF2143" s="246"/>
      <c r="AG2143" s="246"/>
      <c r="AJ2143" s="255"/>
    </row>
    <row r="2144" spans="1:36" s="156" customFormat="1" ht="11.25" customHeight="1" thickBot="1" x14ac:dyDescent="0.25">
      <c r="A2144" s="1115">
        <v>1</v>
      </c>
      <c r="B2144" s="1113">
        <v>307966</v>
      </c>
      <c r="C2144" s="151"/>
      <c r="D2144" s="897" t="s">
        <v>3148</v>
      </c>
      <c r="E2144" s="148">
        <v>1</v>
      </c>
      <c r="F2144" s="149" t="s">
        <v>3149</v>
      </c>
      <c r="G2144" s="150"/>
      <c r="H2144" s="151"/>
      <c r="I2144" s="149"/>
      <c r="J2144" s="619"/>
      <c r="K2144" s="149"/>
      <c r="L2144" s="149" t="s">
        <v>3150</v>
      </c>
      <c r="M2144" s="148">
        <v>120</v>
      </c>
      <c r="N2144" s="151" t="s">
        <v>2085</v>
      </c>
      <c r="O2144" s="522">
        <v>84</v>
      </c>
      <c r="P2144" s="522">
        <v>127</v>
      </c>
      <c r="Q2144" s="522">
        <v>338</v>
      </c>
      <c r="R2144" s="151" t="s">
        <v>2139</v>
      </c>
      <c r="S2144" s="150"/>
      <c r="T2144" s="149" t="s">
        <v>61</v>
      </c>
      <c r="U2144" s="151" t="s">
        <v>44</v>
      </c>
      <c r="V2144" s="447" t="s">
        <v>3151</v>
      </c>
      <c r="W2144" s="151"/>
      <c r="X2144" s="448"/>
      <c r="Y2144" s="429">
        <v>44180</v>
      </c>
      <c r="Z2144" s="427">
        <f t="shared" ref="Z2144:Z2172" si="583">Y2144+366</f>
        <v>44546</v>
      </c>
      <c r="AA2144" s="610" t="s">
        <v>38</v>
      </c>
      <c r="AB2144" s="447"/>
      <c r="AC2144" s="153">
        <v>84</v>
      </c>
      <c r="AD2144" s="620"/>
      <c r="AE2144" s="155"/>
      <c r="AF2144" s="150" t="s">
        <v>3152</v>
      </c>
      <c r="AG2144" s="447"/>
      <c r="AJ2144" s="156" t="str">
        <f t="shared" ref="AJ2144:AJ2172" si="584">CONCATENATE(U2144,AK2144,V2144)</f>
        <v>HL2205</v>
      </c>
    </row>
    <row r="2145" spans="1:36" s="156" customFormat="1" ht="11.25" customHeight="1" thickBot="1" x14ac:dyDescent="0.25">
      <c r="A2145" s="1115">
        <v>1</v>
      </c>
      <c r="B2145" s="1114">
        <v>307966</v>
      </c>
      <c r="C2145" s="151"/>
      <c r="D2145" s="897" t="s">
        <v>3148</v>
      </c>
      <c r="E2145" s="148">
        <v>1</v>
      </c>
      <c r="F2145" s="149" t="s">
        <v>3149</v>
      </c>
      <c r="G2145" s="150"/>
      <c r="H2145" s="151"/>
      <c r="I2145" s="149"/>
      <c r="J2145" s="619"/>
      <c r="K2145" s="149"/>
      <c r="L2145" s="149" t="s">
        <v>3150</v>
      </c>
      <c r="M2145" s="148">
        <v>120</v>
      </c>
      <c r="N2145" s="151" t="s">
        <v>2085</v>
      </c>
      <c r="O2145" s="522">
        <v>84</v>
      </c>
      <c r="P2145" s="522">
        <v>127</v>
      </c>
      <c r="Q2145" s="522">
        <v>338</v>
      </c>
      <c r="R2145" s="151" t="s">
        <v>2139</v>
      </c>
      <c r="S2145" s="150"/>
      <c r="T2145" s="149" t="s">
        <v>61</v>
      </c>
      <c r="U2145" s="151" t="s">
        <v>44</v>
      </c>
      <c r="V2145" s="626">
        <f>V2144+1</f>
        <v>2206</v>
      </c>
      <c r="W2145" s="151"/>
      <c r="X2145" s="448"/>
      <c r="Y2145" s="429">
        <v>44180</v>
      </c>
      <c r="Z2145" s="427">
        <f t="shared" si="583"/>
        <v>44546</v>
      </c>
      <c r="AA2145" s="610" t="s">
        <v>38</v>
      </c>
      <c r="AB2145" s="447"/>
      <c r="AC2145" s="153">
        <v>84</v>
      </c>
      <c r="AD2145" s="620"/>
      <c r="AE2145" s="155"/>
      <c r="AF2145" s="150" t="s">
        <v>3152</v>
      </c>
      <c r="AG2145" s="447"/>
      <c r="AJ2145" s="156" t="str">
        <f t="shared" si="584"/>
        <v>HL2206</v>
      </c>
    </row>
    <row r="2146" spans="1:36" s="156" customFormat="1" ht="11.25" customHeight="1" thickBot="1" x14ac:dyDescent="0.25">
      <c r="A2146" s="1115">
        <v>1</v>
      </c>
      <c r="B2146" s="1114">
        <v>307966</v>
      </c>
      <c r="C2146" s="151"/>
      <c r="D2146" s="897" t="s">
        <v>3148</v>
      </c>
      <c r="E2146" s="148">
        <v>1</v>
      </c>
      <c r="F2146" s="149" t="s">
        <v>3149</v>
      </c>
      <c r="G2146" s="150"/>
      <c r="H2146" s="151"/>
      <c r="I2146" s="149"/>
      <c r="J2146" s="619"/>
      <c r="K2146" s="149"/>
      <c r="L2146" s="149" t="s">
        <v>3150</v>
      </c>
      <c r="M2146" s="148">
        <v>120</v>
      </c>
      <c r="N2146" s="151" t="s">
        <v>2085</v>
      </c>
      <c r="O2146" s="522">
        <v>84</v>
      </c>
      <c r="P2146" s="522">
        <v>127</v>
      </c>
      <c r="Q2146" s="522">
        <v>338</v>
      </c>
      <c r="R2146" s="151" t="s">
        <v>2139</v>
      </c>
      <c r="S2146" s="150"/>
      <c r="T2146" s="149" t="s">
        <v>61</v>
      </c>
      <c r="U2146" s="151" t="s">
        <v>44</v>
      </c>
      <c r="V2146" s="626">
        <f t="shared" ref="V2146:V2173" si="585">V2145+1</f>
        <v>2207</v>
      </c>
      <c r="W2146" s="151"/>
      <c r="X2146" s="448"/>
      <c r="Y2146" s="429">
        <v>44180</v>
      </c>
      <c r="Z2146" s="427">
        <f t="shared" si="583"/>
        <v>44546</v>
      </c>
      <c r="AA2146" s="610" t="s">
        <v>38</v>
      </c>
      <c r="AB2146" s="447"/>
      <c r="AC2146" s="153">
        <v>84</v>
      </c>
      <c r="AD2146" s="620"/>
      <c r="AE2146" s="155"/>
      <c r="AF2146" s="150" t="s">
        <v>3152</v>
      </c>
      <c r="AG2146" s="447"/>
      <c r="AJ2146" s="156" t="str">
        <f t="shared" si="584"/>
        <v>HL2207</v>
      </c>
    </row>
    <row r="2147" spans="1:36" s="156" customFormat="1" ht="11.25" customHeight="1" thickBot="1" x14ac:dyDescent="0.25">
      <c r="A2147" s="1115">
        <v>1</v>
      </c>
      <c r="B2147" s="1114">
        <v>307966</v>
      </c>
      <c r="C2147" s="151"/>
      <c r="D2147" s="897" t="s">
        <v>3148</v>
      </c>
      <c r="E2147" s="148">
        <v>1</v>
      </c>
      <c r="F2147" s="149" t="s">
        <v>3149</v>
      </c>
      <c r="G2147" s="150"/>
      <c r="H2147" s="151"/>
      <c r="I2147" s="149"/>
      <c r="J2147" s="619"/>
      <c r="K2147" s="149"/>
      <c r="L2147" s="149" t="s">
        <v>3150</v>
      </c>
      <c r="M2147" s="148">
        <v>120</v>
      </c>
      <c r="N2147" s="151" t="s">
        <v>2085</v>
      </c>
      <c r="O2147" s="522">
        <v>84</v>
      </c>
      <c r="P2147" s="522">
        <v>127</v>
      </c>
      <c r="Q2147" s="522">
        <v>338</v>
      </c>
      <c r="R2147" s="151" t="s">
        <v>2139</v>
      </c>
      <c r="S2147" s="150"/>
      <c r="T2147" s="149" t="s">
        <v>61</v>
      </c>
      <c r="U2147" s="151" t="s">
        <v>44</v>
      </c>
      <c r="V2147" s="626">
        <f t="shared" si="585"/>
        <v>2208</v>
      </c>
      <c r="W2147" s="151"/>
      <c r="X2147" s="448"/>
      <c r="Y2147" s="429">
        <v>44180</v>
      </c>
      <c r="Z2147" s="427">
        <f t="shared" si="583"/>
        <v>44546</v>
      </c>
      <c r="AA2147" s="610" t="s">
        <v>38</v>
      </c>
      <c r="AB2147" s="447"/>
      <c r="AC2147" s="153">
        <v>84</v>
      </c>
      <c r="AD2147" s="620"/>
      <c r="AE2147" s="155"/>
      <c r="AF2147" s="150" t="s">
        <v>3152</v>
      </c>
      <c r="AG2147" s="447"/>
      <c r="AJ2147" s="156" t="str">
        <f t="shared" si="584"/>
        <v>HL2208</v>
      </c>
    </row>
    <row r="2148" spans="1:36" s="156" customFormat="1" ht="11.25" customHeight="1" thickBot="1" x14ac:dyDescent="0.25">
      <c r="A2148" s="1115">
        <v>1</v>
      </c>
      <c r="B2148" s="1114">
        <v>307966</v>
      </c>
      <c r="C2148" s="151"/>
      <c r="D2148" s="897" t="s">
        <v>3148</v>
      </c>
      <c r="E2148" s="148">
        <v>1</v>
      </c>
      <c r="F2148" s="149" t="s">
        <v>3149</v>
      </c>
      <c r="G2148" s="150"/>
      <c r="H2148" s="151"/>
      <c r="I2148" s="149"/>
      <c r="J2148" s="619"/>
      <c r="K2148" s="149"/>
      <c r="L2148" s="149" t="s">
        <v>3150</v>
      </c>
      <c r="M2148" s="148">
        <v>120</v>
      </c>
      <c r="N2148" s="151" t="s">
        <v>2085</v>
      </c>
      <c r="O2148" s="522">
        <v>84</v>
      </c>
      <c r="P2148" s="522">
        <v>127</v>
      </c>
      <c r="Q2148" s="522">
        <v>338</v>
      </c>
      <c r="R2148" s="151" t="s">
        <v>2139</v>
      </c>
      <c r="S2148" s="150"/>
      <c r="T2148" s="149" t="s">
        <v>61</v>
      </c>
      <c r="U2148" s="151" t="s">
        <v>44</v>
      </c>
      <c r="V2148" s="626">
        <f t="shared" si="585"/>
        <v>2209</v>
      </c>
      <c r="W2148" s="151"/>
      <c r="X2148" s="448"/>
      <c r="Y2148" s="429">
        <v>44180</v>
      </c>
      <c r="Z2148" s="427">
        <f t="shared" si="583"/>
        <v>44546</v>
      </c>
      <c r="AA2148" s="610" t="s">
        <v>38</v>
      </c>
      <c r="AB2148" s="447"/>
      <c r="AC2148" s="153">
        <v>84</v>
      </c>
      <c r="AD2148" s="620"/>
      <c r="AE2148" s="155"/>
      <c r="AF2148" s="150" t="s">
        <v>3152</v>
      </c>
      <c r="AG2148" s="447"/>
      <c r="AJ2148" s="156" t="str">
        <f t="shared" si="584"/>
        <v>HL2209</v>
      </c>
    </row>
    <row r="2149" spans="1:36" s="156" customFormat="1" ht="11.25" customHeight="1" thickBot="1" x14ac:dyDescent="0.25">
      <c r="A2149" s="1115">
        <v>1</v>
      </c>
      <c r="B2149" s="1114">
        <v>307966</v>
      </c>
      <c r="C2149" s="151"/>
      <c r="D2149" s="897" t="s">
        <v>3148</v>
      </c>
      <c r="E2149" s="148">
        <v>1</v>
      </c>
      <c r="F2149" s="149" t="s">
        <v>3149</v>
      </c>
      <c r="G2149" s="150"/>
      <c r="H2149" s="151"/>
      <c r="I2149" s="149"/>
      <c r="J2149" s="619"/>
      <c r="K2149" s="149"/>
      <c r="L2149" s="149" t="s">
        <v>3150</v>
      </c>
      <c r="M2149" s="148">
        <v>120</v>
      </c>
      <c r="N2149" s="151" t="s">
        <v>2085</v>
      </c>
      <c r="O2149" s="522">
        <v>84</v>
      </c>
      <c r="P2149" s="522">
        <v>127</v>
      </c>
      <c r="Q2149" s="522">
        <v>338</v>
      </c>
      <c r="R2149" s="151" t="s">
        <v>2139</v>
      </c>
      <c r="S2149" s="150"/>
      <c r="T2149" s="149" t="s">
        <v>61</v>
      </c>
      <c r="U2149" s="151" t="s">
        <v>44</v>
      </c>
      <c r="V2149" s="626">
        <f t="shared" si="585"/>
        <v>2210</v>
      </c>
      <c r="W2149" s="151"/>
      <c r="X2149" s="448"/>
      <c r="Y2149" s="429">
        <v>44180</v>
      </c>
      <c r="Z2149" s="427">
        <f t="shared" si="583"/>
        <v>44546</v>
      </c>
      <c r="AA2149" s="610" t="s">
        <v>38</v>
      </c>
      <c r="AB2149" s="447"/>
      <c r="AC2149" s="153">
        <v>84</v>
      </c>
      <c r="AD2149" s="620"/>
      <c r="AE2149" s="155"/>
      <c r="AF2149" s="150" t="s">
        <v>3152</v>
      </c>
      <c r="AG2149" s="447"/>
      <c r="AJ2149" s="156" t="str">
        <f t="shared" si="584"/>
        <v>HL2210</v>
      </c>
    </row>
    <row r="2150" spans="1:36" s="156" customFormat="1" ht="11.25" customHeight="1" thickBot="1" x14ac:dyDescent="0.25">
      <c r="A2150" s="1115">
        <v>1</v>
      </c>
      <c r="B2150" s="1114">
        <v>307966</v>
      </c>
      <c r="C2150" s="151"/>
      <c r="D2150" s="897" t="s">
        <v>3148</v>
      </c>
      <c r="E2150" s="148">
        <v>1</v>
      </c>
      <c r="F2150" s="149" t="s">
        <v>3149</v>
      </c>
      <c r="G2150" s="150"/>
      <c r="H2150" s="151"/>
      <c r="I2150" s="149"/>
      <c r="J2150" s="619"/>
      <c r="K2150" s="149"/>
      <c r="L2150" s="149" t="s">
        <v>3150</v>
      </c>
      <c r="M2150" s="148">
        <v>120</v>
      </c>
      <c r="N2150" s="151" t="s">
        <v>2085</v>
      </c>
      <c r="O2150" s="522">
        <v>84</v>
      </c>
      <c r="P2150" s="522">
        <v>127</v>
      </c>
      <c r="Q2150" s="522">
        <v>338</v>
      </c>
      <c r="R2150" s="151" t="s">
        <v>2139</v>
      </c>
      <c r="S2150" s="150"/>
      <c r="T2150" s="149" t="s">
        <v>61</v>
      </c>
      <c r="U2150" s="151" t="s">
        <v>44</v>
      </c>
      <c r="V2150" s="626">
        <f t="shared" si="585"/>
        <v>2211</v>
      </c>
      <c r="W2150" s="151"/>
      <c r="X2150" s="448"/>
      <c r="Y2150" s="429">
        <v>44180</v>
      </c>
      <c r="Z2150" s="427">
        <f t="shared" si="583"/>
        <v>44546</v>
      </c>
      <c r="AA2150" s="610" t="s">
        <v>38</v>
      </c>
      <c r="AB2150" s="447"/>
      <c r="AC2150" s="153">
        <v>84</v>
      </c>
      <c r="AD2150" s="620"/>
      <c r="AE2150" s="155"/>
      <c r="AF2150" s="150" t="s">
        <v>3152</v>
      </c>
      <c r="AG2150" s="447"/>
      <c r="AJ2150" s="156" t="str">
        <f t="shared" si="584"/>
        <v>HL2211</v>
      </c>
    </row>
    <row r="2151" spans="1:36" s="156" customFormat="1" ht="11.25" customHeight="1" thickBot="1" x14ac:dyDescent="0.25">
      <c r="A2151" s="1115">
        <v>1</v>
      </c>
      <c r="B2151" s="1114">
        <v>307966</v>
      </c>
      <c r="C2151" s="151"/>
      <c r="D2151" s="897" t="s">
        <v>3148</v>
      </c>
      <c r="E2151" s="148">
        <v>1</v>
      </c>
      <c r="F2151" s="149" t="s">
        <v>3149</v>
      </c>
      <c r="G2151" s="150"/>
      <c r="H2151" s="151"/>
      <c r="I2151" s="149"/>
      <c r="J2151" s="619"/>
      <c r="K2151" s="149"/>
      <c r="L2151" s="149" t="s">
        <v>3150</v>
      </c>
      <c r="M2151" s="148">
        <v>120</v>
      </c>
      <c r="N2151" s="151" t="s">
        <v>2085</v>
      </c>
      <c r="O2151" s="522">
        <v>84</v>
      </c>
      <c r="P2151" s="522">
        <v>127</v>
      </c>
      <c r="Q2151" s="522">
        <v>338</v>
      </c>
      <c r="R2151" s="151" t="s">
        <v>2139</v>
      </c>
      <c r="S2151" s="150"/>
      <c r="T2151" s="149" t="s">
        <v>61</v>
      </c>
      <c r="U2151" s="151" t="s">
        <v>44</v>
      </c>
      <c r="V2151" s="626">
        <f t="shared" si="585"/>
        <v>2212</v>
      </c>
      <c r="W2151" s="151"/>
      <c r="X2151" s="448"/>
      <c r="Y2151" s="429">
        <v>44180</v>
      </c>
      <c r="Z2151" s="427">
        <f t="shared" si="583"/>
        <v>44546</v>
      </c>
      <c r="AA2151" s="610" t="s">
        <v>38</v>
      </c>
      <c r="AB2151" s="447"/>
      <c r="AC2151" s="153">
        <v>84</v>
      </c>
      <c r="AD2151" s="620"/>
      <c r="AE2151" s="155"/>
      <c r="AF2151" s="150" t="s">
        <v>3152</v>
      </c>
      <c r="AG2151" s="447"/>
      <c r="AJ2151" s="156" t="str">
        <f t="shared" si="584"/>
        <v>HL2212</v>
      </c>
    </row>
    <row r="2152" spans="1:36" s="156" customFormat="1" ht="11.25" customHeight="1" thickBot="1" x14ac:dyDescent="0.25">
      <c r="A2152" s="1115">
        <v>1</v>
      </c>
      <c r="B2152" s="1114">
        <v>307966</v>
      </c>
      <c r="C2152" s="151"/>
      <c r="D2152" s="897" t="s">
        <v>3148</v>
      </c>
      <c r="E2152" s="148">
        <v>1</v>
      </c>
      <c r="F2152" s="149" t="s">
        <v>3149</v>
      </c>
      <c r="G2152" s="150"/>
      <c r="H2152" s="151"/>
      <c r="I2152" s="149"/>
      <c r="J2152" s="619"/>
      <c r="K2152" s="149"/>
      <c r="L2152" s="149" t="s">
        <v>3150</v>
      </c>
      <c r="M2152" s="148">
        <v>120</v>
      </c>
      <c r="N2152" s="151" t="s">
        <v>2085</v>
      </c>
      <c r="O2152" s="522">
        <v>84</v>
      </c>
      <c r="P2152" s="522">
        <v>127</v>
      </c>
      <c r="Q2152" s="522">
        <v>338</v>
      </c>
      <c r="R2152" s="151" t="s">
        <v>2139</v>
      </c>
      <c r="S2152" s="150"/>
      <c r="T2152" s="149" t="s">
        <v>61</v>
      </c>
      <c r="U2152" s="151" t="s">
        <v>44</v>
      </c>
      <c r="V2152" s="626">
        <f t="shared" si="585"/>
        <v>2213</v>
      </c>
      <c r="W2152" s="151"/>
      <c r="X2152" s="448"/>
      <c r="Y2152" s="429">
        <v>44180</v>
      </c>
      <c r="Z2152" s="427">
        <f t="shared" si="583"/>
        <v>44546</v>
      </c>
      <c r="AA2152" s="610" t="s">
        <v>38</v>
      </c>
      <c r="AB2152" s="447"/>
      <c r="AC2152" s="153">
        <v>84</v>
      </c>
      <c r="AD2152" s="620"/>
      <c r="AE2152" s="155"/>
      <c r="AF2152" s="150" t="s">
        <v>3152</v>
      </c>
      <c r="AG2152" s="447"/>
      <c r="AJ2152" s="156" t="str">
        <f t="shared" si="584"/>
        <v>HL2213</v>
      </c>
    </row>
    <row r="2153" spans="1:36" s="156" customFormat="1" ht="11.25" customHeight="1" thickBot="1" x14ac:dyDescent="0.25">
      <c r="A2153" s="1115">
        <v>1</v>
      </c>
      <c r="B2153" s="1114">
        <v>307966</v>
      </c>
      <c r="C2153" s="151"/>
      <c r="D2153" s="897" t="s">
        <v>3148</v>
      </c>
      <c r="E2153" s="148">
        <v>1</v>
      </c>
      <c r="F2153" s="149" t="s">
        <v>3149</v>
      </c>
      <c r="G2153" s="150"/>
      <c r="H2153" s="151"/>
      <c r="I2153" s="149"/>
      <c r="J2153" s="619"/>
      <c r="K2153" s="149"/>
      <c r="L2153" s="149" t="s">
        <v>3150</v>
      </c>
      <c r="M2153" s="148">
        <v>120</v>
      </c>
      <c r="N2153" s="151" t="s">
        <v>2085</v>
      </c>
      <c r="O2153" s="522">
        <v>84</v>
      </c>
      <c r="P2153" s="522">
        <v>127</v>
      </c>
      <c r="Q2153" s="522">
        <v>338</v>
      </c>
      <c r="R2153" s="151" t="s">
        <v>2139</v>
      </c>
      <c r="S2153" s="150"/>
      <c r="T2153" s="149" t="s">
        <v>61</v>
      </c>
      <c r="U2153" s="151" t="s">
        <v>44</v>
      </c>
      <c r="V2153" s="626">
        <f t="shared" si="585"/>
        <v>2214</v>
      </c>
      <c r="W2153" s="151"/>
      <c r="X2153" s="448"/>
      <c r="Y2153" s="429">
        <v>44180</v>
      </c>
      <c r="Z2153" s="427">
        <f t="shared" si="583"/>
        <v>44546</v>
      </c>
      <c r="AA2153" s="610" t="s">
        <v>38</v>
      </c>
      <c r="AB2153" s="447"/>
      <c r="AC2153" s="153">
        <v>84</v>
      </c>
      <c r="AD2153" s="620"/>
      <c r="AE2153" s="155"/>
      <c r="AF2153" s="150" t="s">
        <v>3152</v>
      </c>
      <c r="AG2153" s="447"/>
      <c r="AJ2153" s="156" t="str">
        <f t="shared" si="584"/>
        <v>HL2214</v>
      </c>
    </row>
    <row r="2154" spans="1:36" s="156" customFormat="1" ht="11.25" customHeight="1" thickBot="1" x14ac:dyDescent="0.25">
      <c r="A2154" s="1115">
        <v>1</v>
      </c>
      <c r="B2154" s="1114">
        <v>307966</v>
      </c>
      <c r="C2154" s="151"/>
      <c r="D2154" s="897" t="s">
        <v>3148</v>
      </c>
      <c r="E2154" s="148">
        <v>1</v>
      </c>
      <c r="F2154" s="149" t="s">
        <v>3149</v>
      </c>
      <c r="G2154" s="150"/>
      <c r="H2154" s="151"/>
      <c r="I2154" s="149"/>
      <c r="J2154" s="619"/>
      <c r="K2154" s="149"/>
      <c r="L2154" s="149" t="s">
        <v>3150</v>
      </c>
      <c r="M2154" s="148">
        <v>120</v>
      </c>
      <c r="N2154" s="151" t="s">
        <v>2085</v>
      </c>
      <c r="O2154" s="522">
        <v>84</v>
      </c>
      <c r="P2154" s="522">
        <v>127</v>
      </c>
      <c r="Q2154" s="522">
        <v>338</v>
      </c>
      <c r="R2154" s="151" t="s">
        <v>2139</v>
      </c>
      <c r="S2154" s="150"/>
      <c r="T2154" s="149" t="s">
        <v>61</v>
      </c>
      <c r="U2154" s="151" t="s">
        <v>44</v>
      </c>
      <c r="V2154" s="626">
        <f t="shared" si="585"/>
        <v>2215</v>
      </c>
      <c r="W2154" s="151"/>
      <c r="X2154" s="448"/>
      <c r="Y2154" s="429">
        <v>44180</v>
      </c>
      <c r="Z2154" s="427">
        <f t="shared" si="583"/>
        <v>44546</v>
      </c>
      <c r="AA2154" s="610" t="s">
        <v>38</v>
      </c>
      <c r="AB2154" s="447"/>
      <c r="AC2154" s="153">
        <v>84</v>
      </c>
      <c r="AD2154" s="620"/>
      <c r="AE2154" s="155"/>
      <c r="AF2154" s="150" t="s">
        <v>3152</v>
      </c>
      <c r="AG2154" s="447"/>
      <c r="AJ2154" s="156" t="str">
        <f t="shared" si="584"/>
        <v>HL2215</v>
      </c>
    </row>
    <row r="2155" spans="1:36" s="156" customFormat="1" ht="11.25" customHeight="1" thickBot="1" x14ac:dyDescent="0.25">
      <c r="A2155" s="1115">
        <v>1</v>
      </c>
      <c r="B2155" s="1114">
        <v>307966</v>
      </c>
      <c r="C2155" s="151"/>
      <c r="D2155" s="897" t="s">
        <v>3148</v>
      </c>
      <c r="E2155" s="148">
        <v>1</v>
      </c>
      <c r="F2155" s="149" t="s">
        <v>3149</v>
      </c>
      <c r="G2155" s="150"/>
      <c r="H2155" s="151"/>
      <c r="I2155" s="149"/>
      <c r="J2155" s="619"/>
      <c r="K2155" s="149"/>
      <c r="L2155" s="149" t="s">
        <v>3150</v>
      </c>
      <c r="M2155" s="148">
        <v>120</v>
      </c>
      <c r="N2155" s="151" t="s">
        <v>2085</v>
      </c>
      <c r="O2155" s="522">
        <v>84</v>
      </c>
      <c r="P2155" s="522">
        <v>127</v>
      </c>
      <c r="Q2155" s="522">
        <v>338</v>
      </c>
      <c r="R2155" s="151" t="s">
        <v>2139</v>
      </c>
      <c r="S2155" s="150"/>
      <c r="T2155" s="149" t="s">
        <v>61</v>
      </c>
      <c r="U2155" s="151" t="s">
        <v>44</v>
      </c>
      <c r="V2155" s="626">
        <f t="shared" si="585"/>
        <v>2216</v>
      </c>
      <c r="W2155" s="151"/>
      <c r="X2155" s="448"/>
      <c r="Y2155" s="429">
        <v>44180</v>
      </c>
      <c r="Z2155" s="427">
        <f t="shared" si="583"/>
        <v>44546</v>
      </c>
      <c r="AA2155" s="610" t="s">
        <v>38</v>
      </c>
      <c r="AB2155" s="447"/>
      <c r="AC2155" s="153">
        <v>84</v>
      </c>
      <c r="AD2155" s="620"/>
      <c r="AE2155" s="155"/>
      <c r="AF2155" s="150" t="s">
        <v>3152</v>
      </c>
      <c r="AG2155" s="447"/>
      <c r="AJ2155" s="156" t="str">
        <f t="shared" si="584"/>
        <v>HL2216</v>
      </c>
    </row>
    <row r="2156" spans="1:36" s="156" customFormat="1" ht="11.25" customHeight="1" thickBot="1" x14ac:dyDescent="0.25">
      <c r="A2156" s="1115">
        <v>1</v>
      </c>
      <c r="B2156" s="1114">
        <v>307966</v>
      </c>
      <c r="C2156" s="151"/>
      <c r="D2156" s="897" t="s">
        <v>3148</v>
      </c>
      <c r="E2156" s="148">
        <v>1</v>
      </c>
      <c r="F2156" s="149" t="s">
        <v>3149</v>
      </c>
      <c r="G2156" s="150"/>
      <c r="H2156" s="151"/>
      <c r="I2156" s="149"/>
      <c r="J2156" s="619"/>
      <c r="K2156" s="149"/>
      <c r="L2156" s="149" t="s">
        <v>3150</v>
      </c>
      <c r="M2156" s="148">
        <v>120</v>
      </c>
      <c r="N2156" s="151" t="s">
        <v>2085</v>
      </c>
      <c r="O2156" s="522">
        <v>84</v>
      </c>
      <c r="P2156" s="522">
        <v>127</v>
      </c>
      <c r="Q2156" s="522">
        <v>338</v>
      </c>
      <c r="R2156" s="151" t="s">
        <v>2139</v>
      </c>
      <c r="S2156" s="150"/>
      <c r="T2156" s="149" t="s">
        <v>61</v>
      </c>
      <c r="U2156" s="151" t="s">
        <v>44</v>
      </c>
      <c r="V2156" s="626">
        <f t="shared" si="585"/>
        <v>2217</v>
      </c>
      <c r="W2156" s="151"/>
      <c r="X2156" s="448"/>
      <c r="Y2156" s="429">
        <v>44180</v>
      </c>
      <c r="Z2156" s="427">
        <f t="shared" si="583"/>
        <v>44546</v>
      </c>
      <c r="AA2156" s="610" t="s">
        <v>38</v>
      </c>
      <c r="AB2156" s="447"/>
      <c r="AC2156" s="153">
        <v>84</v>
      </c>
      <c r="AD2156" s="620"/>
      <c r="AE2156" s="155"/>
      <c r="AF2156" s="150" t="s">
        <v>3152</v>
      </c>
      <c r="AG2156" s="447"/>
      <c r="AJ2156" s="156" t="str">
        <f t="shared" si="584"/>
        <v>HL2217</v>
      </c>
    </row>
    <row r="2157" spans="1:36" s="156" customFormat="1" ht="11.25" customHeight="1" thickBot="1" x14ac:dyDescent="0.25">
      <c r="A2157" s="1115">
        <v>1</v>
      </c>
      <c r="B2157" s="1114">
        <v>307966</v>
      </c>
      <c r="C2157" s="151"/>
      <c r="D2157" s="897" t="s">
        <v>3148</v>
      </c>
      <c r="E2157" s="148">
        <v>1</v>
      </c>
      <c r="F2157" s="149" t="s">
        <v>3149</v>
      </c>
      <c r="G2157" s="150"/>
      <c r="H2157" s="151"/>
      <c r="I2157" s="149"/>
      <c r="J2157" s="619"/>
      <c r="K2157" s="149"/>
      <c r="L2157" s="149" t="s">
        <v>3150</v>
      </c>
      <c r="M2157" s="148">
        <v>120</v>
      </c>
      <c r="N2157" s="151" t="s">
        <v>2085</v>
      </c>
      <c r="O2157" s="522">
        <v>84</v>
      </c>
      <c r="P2157" s="522">
        <v>127</v>
      </c>
      <c r="Q2157" s="522">
        <v>338</v>
      </c>
      <c r="R2157" s="151" t="s">
        <v>2139</v>
      </c>
      <c r="S2157" s="150"/>
      <c r="T2157" s="149" t="s">
        <v>61</v>
      </c>
      <c r="U2157" s="151" t="s">
        <v>44</v>
      </c>
      <c r="V2157" s="626">
        <f t="shared" si="585"/>
        <v>2218</v>
      </c>
      <c r="W2157" s="151"/>
      <c r="X2157" s="448"/>
      <c r="Y2157" s="429">
        <v>44180</v>
      </c>
      <c r="Z2157" s="427">
        <f t="shared" si="583"/>
        <v>44546</v>
      </c>
      <c r="AA2157" s="610" t="s">
        <v>38</v>
      </c>
      <c r="AB2157" s="447"/>
      <c r="AC2157" s="153">
        <v>84</v>
      </c>
      <c r="AD2157" s="620"/>
      <c r="AE2157" s="155"/>
      <c r="AF2157" s="150" t="s">
        <v>3152</v>
      </c>
      <c r="AG2157" s="447"/>
      <c r="AJ2157" s="156" t="str">
        <f t="shared" si="584"/>
        <v>HL2218</v>
      </c>
    </row>
    <row r="2158" spans="1:36" s="156" customFormat="1" ht="11.25" customHeight="1" thickBot="1" x14ac:dyDescent="0.25">
      <c r="A2158" s="1115">
        <v>1</v>
      </c>
      <c r="B2158" s="1114">
        <v>307966</v>
      </c>
      <c r="C2158" s="151"/>
      <c r="D2158" s="897" t="s">
        <v>3148</v>
      </c>
      <c r="E2158" s="148">
        <v>1</v>
      </c>
      <c r="F2158" s="149" t="s">
        <v>3149</v>
      </c>
      <c r="G2158" s="150"/>
      <c r="H2158" s="151"/>
      <c r="I2158" s="149"/>
      <c r="J2158" s="619"/>
      <c r="K2158" s="149"/>
      <c r="L2158" s="149" t="s">
        <v>3150</v>
      </c>
      <c r="M2158" s="148">
        <v>120</v>
      </c>
      <c r="N2158" s="151" t="s">
        <v>2085</v>
      </c>
      <c r="O2158" s="522">
        <v>84</v>
      </c>
      <c r="P2158" s="522">
        <v>127</v>
      </c>
      <c r="Q2158" s="522">
        <v>338</v>
      </c>
      <c r="R2158" s="151" t="s">
        <v>2139</v>
      </c>
      <c r="S2158" s="150"/>
      <c r="T2158" s="149" t="s">
        <v>61</v>
      </c>
      <c r="U2158" s="151" t="s">
        <v>44</v>
      </c>
      <c r="V2158" s="626">
        <f t="shared" si="585"/>
        <v>2219</v>
      </c>
      <c r="W2158" s="151"/>
      <c r="X2158" s="448"/>
      <c r="Y2158" s="429">
        <v>44180</v>
      </c>
      <c r="Z2158" s="427">
        <f t="shared" si="583"/>
        <v>44546</v>
      </c>
      <c r="AA2158" s="610" t="s">
        <v>38</v>
      </c>
      <c r="AB2158" s="447"/>
      <c r="AC2158" s="153">
        <v>84</v>
      </c>
      <c r="AD2158" s="620"/>
      <c r="AE2158" s="155"/>
      <c r="AF2158" s="150" t="s">
        <v>3152</v>
      </c>
      <c r="AG2158" s="447"/>
      <c r="AJ2158" s="156" t="str">
        <f t="shared" si="584"/>
        <v>HL2219</v>
      </c>
    </row>
    <row r="2159" spans="1:36" s="156" customFormat="1" ht="11.25" customHeight="1" thickBot="1" x14ac:dyDescent="0.25">
      <c r="A2159" s="1115">
        <v>1</v>
      </c>
      <c r="B2159" s="1114">
        <v>307966</v>
      </c>
      <c r="C2159" s="151"/>
      <c r="D2159" s="897" t="s">
        <v>3148</v>
      </c>
      <c r="E2159" s="148">
        <v>1</v>
      </c>
      <c r="F2159" s="149" t="s">
        <v>3149</v>
      </c>
      <c r="G2159" s="150"/>
      <c r="H2159" s="151"/>
      <c r="I2159" s="149"/>
      <c r="J2159" s="619"/>
      <c r="K2159" s="149"/>
      <c r="L2159" s="149" t="s">
        <v>3150</v>
      </c>
      <c r="M2159" s="148">
        <v>120</v>
      </c>
      <c r="N2159" s="151" t="s">
        <v>2085</v>
      </c>
      <c r="O2159" s="522">
        <v>84</v>
      </c>
      <c r="P2159" s="522">
        <v>127</v>
      </c>
      <c r="Q2159" s="522">
        <v>338</v>
      </c>
      <c r="R2159" s="151" t="s">
        <v>2139</v>
      </c>
      <c r="S2159" s="150"/>
      <c r="T2159" s="149" t="s">
        <v>61</v>
      </c>
      <c r="U2159" s="151" t="s">
        <v>44</v>
      </c>
      <c r="V2159" s="626">
        <f t="shared" si="585"/>
        <v>2220</v>
      </c>
      <c r="W2159" s="151"/>
      <c r="X2159" s="448"/>
      <c r="Y2159" s="429">
        <v>44180</v>
      </c>
      <c r="Z2159" s="427">
        <f t="shared" si="583"/>
        <v>44546</v>
      </c>
      <c r="AA2159" s="610" t="s">
        <v>38</v>
      </c>
      <c r="AB2159" s="447"/>
      <c r="AC2159" s="153">
        <v>84</v>
      </c>
      <c r="AD2159" s="620"/>
      <c r="AE2159" s="155"/>
      <c r="AF2159" s="150" t="s">
        <v>3152</v>
      </c>
      <c r="AG2159" s="447"/>
      <c r="AJ2159" s="156" t="str">
        <f t="shared" si="584"/>
        <v>HL2220</v>
      </c>
    </row>
    <row r="2160" spans="1:36" s="156" customFormat="1" ht="11.25" customHeight="1" thickBot="1" x14ac:dyDescent="0.25">
      <c r="A2160" s="1115">
        <v>1</v>
      </c>
      <c r="B2160" s="1114">
        <v>307966</v>
      </c>
      <c r="C2160" s="151"/>
      <c r="D2160" s="897" t="s">
        <v>3148</v>
      </c>
      <c r="E2160" s="148">
        <v>1</v>
      </c>
      <c r="F2160" s="149" t="s">
        <v>3149</v>
      </c>
      <c r="G2160" s="150"/>
      <c r="H2160" s="151"/>
      <c r="I2160" s="149"/>
      <c r="J2160" s="619"/>
      <c r="K2160" s="149"/>
      <c r="L2160" s="149" t="s">
        <v>3150</v>
      </c>
      <c r="M2160" s="148">
        <v>120</v>
      </c>
      <c r="N2160" s="151" t="s">
        <v>2085</v>
      </c>
      <c r="O2160" s="522">
        <v>84</v>
      </c>
      <c r="P2160" s="522">
        <v>127</v>
      </c>
      <c r="Q2160" s="522">
        <v>338</v>
      </c>
      <c r="R2160" s="151" t="s">
        <v>2139</v>
      </c>
      <c r="S2160" s="150"/>
      <c r="T2160" s="149" t="s">
        <v>61</v>
      </c>
      <c r="U2160" s="151" t="s">
        <v>44</v>
      </c>
      <c r="V2160" s="626">
        <f t="shared" si="585"/>
        <v>2221</v>
      </c>
      <c r="W2160" s="151"/>
      <c r="X2160" s="448"/>
      <c r="Y2160" s="429">
        <v>44180</v>
      </c>
      <c r="Z2160" s="427">
        <f t="shared" si="583"/>
        <v>44546</v>
      </c>
      <c r="AA2160" s="610" t="s">
        <v>38</v>
      </c>
      <c r="AB2160" s="447"/>
      <c r="AC2160" s="153">
        <v>84</v>
      </c>
      <c r="AD2160" s="620"/>
      <c r="AE2160" s="155"/>
      <c r="AF2160" s="150" t="s">
        <v>3152</v>
      </c>
      <c r="AG2160" s="447"/>
      <c r="AJ2160" s="156" t="str">
        <f t="shared" si="584"/>
        <v>HL2221</v>
      </c>
    </row>
    <row r="2161" spans="1:36" s="156" customFormat="1" ht="11.25" customHeight="1" thickBot="1" x14ac:dyDescent="0.25">
      <c r="A2161" s="1115">
        <v>1</v>
      </c>
      <c r="B2161" s="1114">
        <v>307966</v>
      </c>
      <c r="C2161" s="151"/>
      <c r="D2161" s="897" t="s">
        <v>3148</v>
      </c>
      <c r="E2161" s="148">
        <v>1</v>
      </c>
      <c r="F2161" s="149" t="s">
        <v>3149</v>
      </c>
      <c r="G2161" s="150"/>
      <c r="H2161" s="151"/>
      <c r="I2161" s="149"/>
      <c r="J2161" s="619"/>
      <c r="K2161" s="149"/>
      <c r="L2161" s="149" t="s">
        <v>3150</v>
      </c>
      <c r="M2161" s="148">
        <v>120</v>
      </c>
      <c r="N2161" s="151" t="s">
        <v>2085</v>
      </c>
      <c r="O2161" s="522">
        <v>84</v>
      </c>
      <c r="P2161" s="522">
        <v>127</v>
      </c>
      <c r="Q2161" s="522">
        <v>338</v>
      </c>
      <c r="R2161" s="151" t="s">
        <v>2139</v>
      </c>
      <c r="S2161" s="150"/>
      <c r="T2161" s="149" t="s">
        <v>61</v>
      </c>
      <c r="U2161" s="151" t="s">
        <v>44</v>
      </c>
      <c r="V2161" s="626">
        <f t="shared" si="585"/>
        <v>2222</v>
      </c>
      <c r="W2161" s="151"/>
      <c r="X2161" s="448"/>
      <c r="Y2161" s="429">
        <v>44180</v>
      </c>
      <c r="Z2161" s="427">
        <f t="shared" si="583"/>
        <v>44546</v>
      </c>
      <c r="AA2161" s="610" t="s">
        <v>38</v>
      </c>
      <c r="AB2161" s="447"/>
      <c r="AC2161" s="153">
        <v>84</v>
      </c>
      <c r="AD2161" s="620"/>
      <c r="AE2161" s="155"/>
      <c r="AF2161" s="150" t="s">
        <v>3152</v>
      </c>
      <c r="AG2161" s="447"/>
      <c r="AJ2161" s="156" t="str">
        <f t="shared" si="584"/>
        <v>HL2222</v>
      </c>
    </row>
    <row r="2162" spans="1:36" s="156" customFormat="1" ht="11.25" customHeight="1" thickBot="1" x14ac:dyDescent="0.25">
      <c r="A2162" s="1115">
        <v>1</v>
      </c>
      <c r="B2162" s="1114">
        <v>307966</v>
      </c>
      <c r="C2162" s="151"/>
      <c r="D2162" s="897" t="s">
        <v>3148</v>
      </c>
      <c r="E2162" s="148">
        <v>1</v>
      </c>
      <c r="F2162" s="149" t="s">
        <v>3149</v>
      </c>
      <c r="G2162" s="150"/>
      <c r="H2162" s="151"/>
      <c r="I2162" s="149"/>
      <c r="J2162" s="619"/>
      <c r="K2162" s="149"/>
      <c r="L2162" s="149" t="s">
        <v>3150</v>
      </c>
      <c r="M2162" s="148">
        <v>120</v>
      </c>
      <c r="N2162" s="151" t="s">
        <v>2085</v>
      </c>
      <c r="O2162" s="522">
        <v>84</v>
      </c>
      <c r="P2162" s="522">
        <v>127</v>
      </c>
      <c r="Q2162" s="522">
        <v>338</v>
      </c>
      <c r="R2162" s="151" t="s">
        <v>2139</v>
      </c>
      <c r="S2162" s="150"/>
      <c r="T2162" s="149" t="s">
        <v>61</v>
      </c>
      <c r="U2162" s="151" t="s">
        <v>44</v>
      </c>
      <c r="V2162" s="626">
        <f t="shared" si="585"/>
        <v>2223</v>
      </c>
      <c r="W2162" s="151"/>
      <c r="X2162" s="448"/>
      <c r="Y2162" s="429">
        <v>44180</v>
      </c>
      <c r="Z2162" s="427">
        <f t="shared" si="583"/>
        <v>44546</v>
      </c>
      <c r="AA2162" s="610" t="s">
        <v>38</v>
      </c>
      <c r="AB2162" s="447"/>
      <c r="AC2162" s="153">
        <v>84</v>
      </c>
      <c r="AD2162" s="620"/>
      <c r="AE2162" s="155"/>
      <c r="AF2162" s="150" t="s">
        <v>3152</v>
      </c>
      <c r="AG2162" s="447"/>
      <c r="AJ2162" s="156" t="str">
        <f t="shared" si="584"/>
        <v>HL2223</v>
      </c>
    </row>
    <row r="2163" spans="1:36" s="156" customFormat="1" ht="11.25" customHeight="1" thickBot="1" x14ac:dyDescent="0.25">
      <c r="A2163" s="1115">
        <v>1</v>
      </c>
      <c r="B2163" s="1114">
        <v>307966</v>
      </c>
      <c r="C2163" s="151"/>
      <c r="D2163" s="897" t="s">
        <v>3148</v>
      </c>
      <c r="E2163" s="148">
        <v>1</v>
      </c>
      <c r="F2163" s="149" t="s">
        <v>3149</v>
      </c>
      <c r="G2163" s="150"/>
      <c r="H2163" s="151"/>
      <c r="I2163" s="149"/>
      <c r="J2163" s="619"/>
      <c r="K2163" s="149"/>
      <c r="L2163" s="149" t="s">
        <v>3150</v>
      </c>
      <c r="M2163" s="148">
        <v>120</v>
      </c>
      <c r="N2163" s="151" t="s">
        <v>2085</v>
      </c>
      <c r="O2163" s="522">
        <v>84</v>
      </c>
      <c r="P2163" s="522">
        <v>127</v>
      </c>
      <c r="Q2163" s="522">
        <v>338</v>
      </c>
      <c r="R2163" s="151" t="s">
        <v>2139</v>
      </c>
      <c r="S2163" s="150"/>
      <c r="T2163" s="149" t="s">
        <v>61</v>
      </c>
      <c r="U2163" s="151" t="s">
        <v>44</v>
      </c>
      <c r="V2163" s="626">
        <f t="shared" si="585"/>
        <v>2224</v>
      </c>
      <c r="W2163" s="151"/>
      <c r="X2163" s="448"/>
      <c r="Y2163" s="429">
        <v>44180</v>
      </c>
      <c r="Z2163" s="427">
        <f t="shared" si="583"/>
        <v>44546</v>
      </c>
      <c r="AA2163" s="610" t="s">
        <v>38</v>
      </c>
      <c r="AB2163" s="447"/>
      <c r="AC2163" s="153">
        <v>84</v>
      </c>
      <c r="AD2163" s="620"/>
      <c r="AE2163" s="155"/>
      <c r="AF2163" s="150" t="s">
        <v>3152</v>
      </c>
      <c r="AG2163" s="447"/>
      <c r="AJ2163" s="156" t="str">
        <f t="shared" si="584"/>
        <v>HL2224</v>
      </c>
    </row>
    <row r="2164" spans="1:36" s="156" customFormat="1" ht="11.25" customHeight="1" thickBot="1" x14ac:dyDescent="0.25">
      <c r="A2164" s="1115">
        <v>1</v>
      </c>
      <c r="B2164" s="1114">
        <v>307966</v>
      </c>
      <c r="C2164" s="151"/>
      <c r="D2164" s="897" t="s">
        <v>3148</v>
      </c>
      <c r="E2164" s="148">
        <v>1</v>
      </c>
      <c r="F2164" s="149" t="s">
        <v>3149</v>
      </c>
      <c r="G2164" s="150"/>
      <c r="H2164" s="151"/>
      <c r="I2164" s="149"/>
      <c r="J2164" s="619"/>
      <c r="K2164" s="149"/>
      <c r="L2164" s="149" t="s">
        <v>3150</v>
      </c>
      <c r="M2164" s="148">
        <v>120</v>
      </c>
      <c r="N2164" s="151" t="s">
        <v>2085</v>
      </c>
      <c r="O2164" s="522">
        <v>84</v>
      </c>
      <c r="P2164" s="522">
        <v>127</v>
      </c>
      <c r="Q2164" s="522">
        <v>338</v>
      </c>
      <c r="R2164" s="151" t="s">
        <v>2139</v>
      </c>
      <c r="S2164" s="150"/>
      <c r="T2164" s="149" t="s">
        <v>61</v>
      </c>
      <c r="U2164" s="151" t="s">
        <v>44</v>
      </c>
      <c r="V2164" s="626">
        <f t="shared" si="585"/>
        <v>2225</v>
      </c>
      <c r="W2164" s="151"/>
      <c r="X2164" s="448"/>
      <c r="Y2164" s="429">
        <v>44180</v>
      </c>
      <c r="Z2164" s="427">
        <f t="shared" si="583"/>
        <v>44546</v>
      </c>
      <c r="AA2164" s="610" t="s">
        <v>38</v>
      </c>
      <c r="AB2164" s="447"/>
      <c r="AC2164" s="153">
        <v>84</v>
      </c>
      <c r="AD2164" s="620"/>
      <c r="AE2164" s="155"/>
      <c r="AF2164" s="150" t="s">
        <v>3152</v>
      </c>
      <c r="AG2164" s="447"/>
      <c r="AJ2164" s="156" t="str">
        <f t="shared" si="584"/>
        <v>HL2225</v>
      </c>
    </row>
    <row r="2165" spans="1:36" s="156" customFormat="1" ht="11.25" customHeight="1" thickBot="1" x14ac:dyDescent="0.25">
      <c r="A2165" s="1115">
        <v>1</v>
      </c>
      <c r="B2165" s="1114">
        <v>307966</v>
      </c>
      <c r="C2165" s="151"/>
      <c r="D2165" s="897" t="s">
        <v>3148</v>
      </c>
      <c r="E2165" s="148">
        <v>1</v>
      </c>
      <c r="F2165" s="149" t="s">
        <v>3149</v>
      </c>
      <c r="G2165" s="150"/>
      <c r="H2165" s="151"/>
      <c r="I2165" s="149"/>
      <c r="J2165" s="619"/>
      <c r="K2165" s="149"/>
      <c r="L2165" s="149" t="s">
        <v>3150</v>
      </c>
      <c r="M2165" s="148">
        <v>120</v>
      </c>
      <c r="N2165" s="151" t="s">
        <v>2085</v>
      </c>
      <c r="O2165" s="522">
        <v>84</v>
      </c>
      <c r="P2165" s="522">
        <v>127</v>
      </c>
      <c r="Q2165" s="522">
        <v>338</v>
      </c>
      <c r="R2165" s="151" t="s">
        <v>2139</v>
      </c>
      <c r="S2165" s="150"/>
      <c r="T2165" s="149" t="s">
        <v>61</v>
      </c>
      <c r="U2165" s="151" t="s">
        <v>44</v>
      </c>
      <c r="V2165" s="626">
        <f t="shared" si="585"/>
        <v>2226</v>
      </c>
      <c r="W2165" s="151"/>
      <c r="X2165" s="448"/>
      <c r="Y2165" s="429">
        <v>44180</v>
      </c>
      <c r="Z2165" s="427">
        <f t="shared" si="583"/>
        <v>44546</v>
      </c>
      <c r="AA2165" s="610" t="s">
        <v>38</v>
      </c>
      <c r="AB2165" s="447"/>
      <c r="AC2165" s="153">
        <v>84</v>
      </c>
      <c r="AD2165" s="620"/>
      <c r="AE2165" s="155"/>
      <c r="AF2165" s="150" t="s">
        <v>3152</v>
      </c>
      <c r="AG2165" s="447"/>
      <c r="AJ2165" s="156" t="str">
        <f t="shared" si="584"/>
        <v>HL2226</v>
      </c>
    </row>
    <row r="2166" spans="1:36" s="156" customFormat="1" ht="11.25" customHeight="1" thickBot="1" x14ac:dyDescent="0.25">
      <c r="A2166" s="1115">
        <v>1</v>
      </c>
      <c r="B2166" s="1114">
        <v>307966</v>
      </c>
      <c r="C2166" s="151"/>
      <c r="D2166" s="897" t="s">
        <v>3148</v>
      </c>
      <c r="E2166" s="148">
        <v>1</v>
      </c>
      <c r="F2166" s="149" t="s">
        <v>3149</v>
      </c>
      <c r="G2166" s="150"/>
      <c r="H2166" s="151"/>
      <c r="I2166" s="149"/>
      <c r="J2166" s="619"/>
      <c r="K2166" s="149"/>
      <c r="L2166" s="149" t="s">
        <v>3150</v>
      </c>
      <c r="M2166" s="148">
        <v>120</v>
      </c>
      <c r="N2166" s="151" t="s">
        <v>2085</v>
      </c>
      <c r="O2166" s="522">
        <v>84</v>
      </c>
      <c r="P2166" s="522">
        <v>127</v>
      </c>
      <c r="Q2166" s="522">
        <v>338</v>
      </c>
      <c r="R2166" s="151" t="s">
        <v>2139</v>
      </c>
      <c r="S2166" s="150"/>
      <c r="T2166" s="149" t="s">
        <v>61</v>
      </c>
      <c r="U2166" s="151" t="s">
        <v>44</v>
      </c>
      <c r="V2166" s="626">
        <f t="shared" si="585"/>
        <v>2227</v>
      </c>
      <c r="W2166" s="151"/>
      <c r="X2166" s="448"/>
      <c r="Y2166" s="429">
        <v>44180</v>
      </c>
      <c r="Z2166" s="427">
        <f t="shared" si="583"/>
        <v>44546</v>
      </c>
      <c r="AA2166" s="610" t="s">
        <v>38</v>
      </c>
      <c r="AB2166" s="447"/>
      <c r="AC2166" s="153">
        <v>84</v>
      </c>
      <c r="AD2166" s="620"/>
      <c r="AE2166" s="155"/>
      <c r="AF2166" s="150" t="s">
        <v>3152</v>
      </c>
      <c r="AG2166" s="447"/>
      <c r="AJ2166" s="156" t="str">
        <f t="shared" si="584"/>
        <v>HL2227</v>
      </c>
    </row>
    <row r="2167" spans="1:36" s="156" customFormat="1" ht="11.25" customHeight="1" thickBot="1" x14ac:dyDescent="0.25">
      <c r="A2167" s="1115">
        <v>1</v>
      </c>
      <c r="B2167" s="1114">
        <v>307966</v>
      </c>
      <c r="C2167" s="151"/>
      <c r="D2167" s="897" t="s">
        <v>3148</v>
      </c>
      <c r="E2167" s="148">
        <v>1</v>
      </c>
      <c r="F2167" s="149" t="s">
        <v>3149</v>
      </c>
      <c r="G2167" s="150"/>
      <c r="H2167" s="151"/>
      <c r="I2167" s="149"/>
      <c r="J2167" s="619"/>
      <c r="K2167" s="149"/>
      <c r="L2167" s="149" t="s">
        <v>3150</v>
      </c>
      <c r="M2167" s="148">
        <v>120</v>
      </c>
      <c r="N2167" s="151" t="s">
        <v>2085</v>
      </c>
      <c r="O2167" s="522">
        <v>84</v>
      </c>
      <c r="P2167" s="522">
        <v>127</v>
      </c>
      <c r="Q2167" s="522">
        <v>338</v>
      </c>
      <c r="R2167" s="151" t="s">
        <v>2139</v>
      </c>
      <c r="S2167" s="150"/>
      <c r="T2167" s="149" t="s">
        <v>61</v>
      </c>
      <c r="U2167" s="151" t="s">
        <v>44</v>
      </c>
      <c r="V2167" s="626">
        <f t="shared" si="585"/>
        <v>2228</v>
      </c>
      <c r="W2167" s="151"/>
      <c r="X2167" s="448"/>
      <c r="Y2167" s="429">
        <v>44180</v>
      </c>
      <c r="Z2167" s="427">
        <f t="shared" si="583"/>
        <v>44546</v>
      </c>
      <c r="AA2167" s="610" t="s">
        <v>38</v>
      </c>
      <c r="AB2167" s="447"/>
      <c r="AC2167" s="153">
        <v>84</v>
      </c>
      <c r="AD2167" s="620"/>
      <c r="AE2167" s="155"/>
      <c r="AF2167" s="150" t="s">
        <v>3152</v>
      </c>
      <c r="AG2167" s="447"/>
      <c r="AJ2167" s="156" t="str">
        <f t="shared" si="584"/>
        <v>HL2228</v>
      </c>
    </row>
    <row r="2168" spans="1:36" s="156" customFormat="1" ht="11.25" customHeight="1" thickBot="1" x14ac:dyDescent="0.25">
      <c r="A2168" s="1115">
        <v>1</v>
      </c>
      <c r="B2168" s="1114">
        <v>307966</v>
      </c>
      <c r="C2168" s="151"/>
      <c r="D2168" s="897" t="s">
        <v>3148</v>
      </c>
      <c r="E2168" s="148">
        <v>1</v>
      </c>
      <c r="F2168" s="149" t="s">
        <v>3149</v>
      </c>
      <c r="G2168" s="150"/>
      <c r="H2168" s="151"/>
      <c r="I2168" s="149"/>
      <c r="J2168" s="619"/>
      <c r="K2168" s="149"/>
      <c r="L2168" s="149" t="s">
        <v>3150</v>
      </c>
      <c r="M2168" s="148">
        <v>120</v>
      </c>
      <c r="N2168" s="151" t="s">
        <v>2085</v>
      </c>
      <c r="O2168" s="522">
        <v>84</v>
      </c>
      <c r="P2168" s="522">
        <v>127</v>
      </c>
      <c r="Q2168" s="522">
        <v>338</v>
      </c>
      <c r="R2168" s="151" t="s">
        <v>2139</v>
      </c>
      <c r="S2168" s="150"/>
      <c r="T2168" s="149" t="s">
        <v>61</v>
      </c>
      <c r="U2168" s="151" t="s">
        <v>44</v>
      </c>
      <c r="V2168" s="626">
        <f t="shared" si="585"/>
        <v>2229</v>
      </c>
      <c r="W2168" s="151"/>
      <c r="X2168" s="448"/>
      <c r="Y2168" s="429">
        <v>44180</v>
      </c>
      <c r="Z2168" s="427">
        <f t="shared" si="583"/>
        <v>44546</v>
      </c>
      <c r="AA2168" s="610" t="s">
        <v>38</v>
      </c>
      <c r="AB2168" s="447"/>
      <c r="AC2168" s="153">
        <v>84</v>
      </c>
      <c r="AD2168" s="620"/>
      <c r="AE2168" s="155"/>
      <c r="AF2168" s="150" t="s">
        <v>3152</v>
      </c>
      <c r="AG2168" s="447"/>
      <c r="AJ2168" s="156" t="str">
        <f t="shared" si="584"/>
        <v>HL2229</v>
      </c>
    </row>
    <row r="2169" spans="1:36" s="156" customFormat="1" ht="11.25" customHeight="1" thickBot="1" x14ac:dyDescent="0.25">
      <c r="A2169" s="1115">
        <v>1</v>
      </c>
      <c r="B2169" s="1114">
        <v>307966</v>
      </c>
      <c r="C2169" s="151"/>
      <c r="D2169" s="897" t="s">
        <v>3148</v>
      </c>
      <c r="E2169" s="148">
        <v>1</v>
      </c>
      <c r="F2169" s="149" t="s">
        <v>3149</v>
      </c>
      <c r="G2169" s="150"/>
      <c r="H2169" s="151"/>
      <c r="I2169" s="149"/>
      <c r="J2169" s="619"/>
      <c r="K2169" s="149"/>
      <c r="L2169" s="149" t="s">
        <v>3150</v>
      </c>
      <c r="M2169" s="148">
        <v>120</v>
      </c>
      <c r="N2169" s="151" t="s">
        <v>2085</v>
      </c>
      <c r="O2169" s="522">
        <v>84</v>
      </c>
      <c r="P2169" s="522">
        <v>127</v>
      </c>
      <c r="Q2169" s="522">
        <v>338</v>
      </c>
      <c r="R2169" s="151" t="s">
        <v>2139</v>
      </c>
      <c r="S2169" s="150"/>
      <c r="T2169" s="149" t="s">
        <v>61</v>
      </c>
      <c r="U2169" s="151" t="s">
        <v>44</v>
      </c>
      <c r="V2169" s="626">
        <f t="shared" si="585"/>
        <v>2230</v>
      </c>
      <c r="W2169" s="151"/>
      <c r="X2169" s="448"/>
      <c r="Y2169" s="429">
        <v>44180</v>
      </c>
      <c r="Z2169" s="427">
        <f t="shared" si="583"/>
        <v>44546</v>
      </c>
      <c r="AA2169" s="610" t="s">
        <v>38</v>
      </c>
      <c r="AB2169" s="447"/>
      <c r="AC2169" s="153">
        <v>84</v>
      </c>
      <c r="AD2169" s="620"/>
      <c r="AE2169" s="155"/>
      <c r="AF2169" s="150" t="s">
        <v>3152</v>
      </c>
      <c r="AG2169" s="447"/>
      <c r="AJ2169" s="156" t="str">
        <f t="shared" si="584"/>
        <v>HL2230</v>
      </c>
    </row>
    <row r="2170" spans="1:36" s="156" customFormat="1" ht="11.25" customHeight="1" thickBot="1" x14ac:dyDescent="0.25">
      <c r="A2170" s="1115">
        <v>1</v>
      </c>
      <c r="B2170" s="1114">
        <v>307966</v>
      </c>
      <c r="C2170" s="151"/>
      <c r="D2170" s="897" t="s">
        <v>3148</v>
      </c>
      <c r="E2170" s="148">
        <v>1</v>
      </c>
      <c r="F2170" s="149" t="s">
        <v>3149</v>
      </c>
      <c r="G2170" s="150"/>
      <c r="H2170" s="151"/>
      <c r="I2170" s="149"/>
      <c r="J2170" s="619"/>
      <c r="K2170" s="149"/>
      <c r="L2170" s="149" t="s">
        <v>3150</v>
      </c>
      <c r="M2170" s="148">
        <v>120</v>
      </c>
      <c r="N2170" s="151" t="s">
        <v>2085</v>
      </c>
      <c r="O2170" s="522">
        <v>84</v>
      </c>
      <c r="P2170" s="522">
        <v>127</v>
      </c>
      <c r="Q2170" s="522">
        <v>338</v>
      </c>
      <c r="R2170" s="151" t="s">
        <v>2139</v>
      </c>
      <c r="S2170" s="150"/>
      <c r="T2170" s="149" t="s">
        <v>61</v>
      </c>
      <c r="U2170" s="151" t="s">
        <v>44</v>
      </c>
      <c r="V2170" s="626">
        <f t="shared" si="585"/>
        <v>2231</v>
      </c>
      <c r="W2170" s="151"/>
      <c r="X2170" s="448"/>
      <c r="Y2170" s="429">
        <v>44180</v>
      </c>
      <c r="Z2170" s="427">
        <f t="shared" si="583"/>
        <v>44546</v>
      </c>
      <c r="AA2170" s="610" t="s">
        <v>38</v>
      </c>
      <c r="AB2170" s="447"/>
      <c r="AC2170" s="153">
        <v>84</v>
      </c>
      <c r="AD2170" s="620"/>
      <c r="AE2170" s="155"/>
      <c r="AF2170" s="150" t="s">
        <v>3152</v>
      </c>
      <c r="AG2170" s="447"/>
      <c r="AJ2170" s="156" t="str">
        <f t="shared" si="584"/>
        <v>HL2231</v>
      </c>
    </row>
    <row r="2171" spans="1:36" s="156" customFormat="1" ht="11.25" customHeight="1" thickBot="1" x14ac:dyDescent="0.25">
      <c r="A2171" s="1115">
        <v>1</v>
      </c>
      <c r="B2171" s="1114">
        <v>307966</v>
      </c>
      <c r="C2171" s="151"/>
      <c r="D2171" s="897" t="s">
        <v>3148</v>
      </c>
      <c r="E2171" s="148">
        <v>1</v>
      </c>
      <c r="F2171" s="149" t="s">
        <v>3149</v>
      </c>
      <c r="G2171" s="150"/>
      <c r="H2171" s="151"/>
      <c r="I2171" s="149"/>
      <c r="J2171" s="619"/>
      <c r="K2171" s="149"/>
      <c r="L2171" s="149" t="s">
        <v>3150</v>
      </c>
      <c r="M2171" s="148">
        <v>120</v>
      </c>
      <c r="N2171" s="151" t="s">
        <v>2085</v>
      </c>
      <c r="O2171" s="522">
        <v>84</v>
      </c>
      <c r="P2171" s="522">
        <v>127</v>
      </c>
      <c r="Q2171" s="522">
        <v>338</v>
      </c>
      <c r="R2171" s="151" t="s">
        <v>2139</v>
      </c>
      <c r="S2171" s="150"/>
      <c r="T2171" s="149" t="s">
        <v>61</v>
      </c>
      <c r="U2171" s="151" t="s">
        <v>44</v>
      </c>
      <c r="V2171" s="626">
        <f t="shared" si="585"/>
        <v>2232</v>
      </c>
      <c r="W2171" s="151"/>
      <c r="X2171" s="448"/>
      <c r="Y2171" s="429">
        <v>44180</v>
      </c>
      <c r="Z2171" s="427">
        <f t="shared" si="583"/>
        <v>44546</v>
      </c>
      <c r="AA2171" s="610" t="s">
        <v>38</v>
      </c>
      <c r="AB2171" s="447"/>
      <c r="AC2171" s="153">
        <v>84</v>
      </c>
      <c r="AD2171" s="620"/>
      <c r="AE2171" s="155"/>
      <c r="AF2171" s="150" t="s">
        <v>3152</v>
      </c>
      <c r="AG2171" s="447"/>
      <c r="AJ2171" s="156" t="str">
        <f t="shared" si="584"/>
        <v>HL2232</v>
      </c>
    </row>
    <row r="2172" spans="1:36" s="156" customFormat="1" ht="11.25" customHeight="1" thickBot="1" x14ac:dyDescent="0.25">
      <c r="A2172" s="1115">
        <v>1</v>
      </c>
      <c r="B2172" s="1114">
        <v>307966</v>
      </c>
      <c r="C2172" s="151"/>
      <c r="D2172" s="897" t="s">
        <v>3148</v>
      </c>
      <c r="E2172" s="148">
        <v>1</v>
      </c>
      <c r="F2172" s="149" t="s">
        <v>3149</v>
      </c>
      <c r="G2172" s="150"/>
      <c r="H2172" s="151"/>
      <c r="I2172" s="149"/>
      <c r="J2172" s="619"/>
      <c r="K2172" s="149"/>
      <c r="L2172" s="149" t="s">
        <v>3150</v>
      </c>
      <c r="M2172" s="148">
        <v>120</v>
      </c>
      <c r="N2172" s="151" t="s">
        <v>2085</v>
      </c>
      <c r="O2172" s="522">
        <v>84</v>
      </c>
      <c r="P2172" s="522">
        <v>127</v>
      </c>
      <c r="Q2172" s="522">
        <v>338</v>
      </c>
      <c r="R2172" s="151" t="s">
        <v>2139</v>
      </c>
      <c r="S2172" s="150"/>
      <c r="T2172" s="149" t="s">
        <v>61</v>
      </c>
      <c r="U2172" s="151" t="s">
        <v>44</v>
      </c>
      <c r="V2172" s="626">
        <f t="shared" si="585"/>
        <v>2233</v>
      </c>
      <c r="W2172" s="151"/>
      <c r="X2172" s="448"/>
      <c r="Y2172" s="429">
        <v>44180</v>
      </c>
      <c r="Z2172" s="427">
        <f t="shared" si="583"/>
        <v>44546</v>
      </c>
      <c r="AA2172" s="610" t="s">
        <v>38</v>
      </c>
      <c r="AB2172" s="447"/>
      <c r="AC2172" s="153">
        <v>84</v>
      </c>
      <c r="AD2172" s="620"/>
      <c r="AE2172" s="155"/>
      <c r="AF2172" s="150" t="s">
        <v>3152</v>
      </c>
      <c r="AG2172" s="447"/>
      <c r="AJ2172" s="156" t="str">
        <f t="shared" si="584"/>
        <v>HL2233</v>
      </c>
    </row>
    <row r="2173" spans="1:36" s="156" customFormat="1" ht="11.25" customHeight="1" thickBot="1" x14ac:dyDescent="0.25">
      <c r="A2173" s="1115">
        <v>1</v>
      </c>
      <c r="B2173" s="1114">
        <v>307966</v>
      </c>
      <c r="C2173" s="151"/>
      <c r="D2173" s="897" t="s">
        <v>3148</v>
      </c>
      <c r="E2173" s="148">
        <v>1</v>
      </c>
      <c r="F2173" s="149" t="s">
        <v>3149</v>
      </c>
      <c r="G2173" s="150"/>
      <c r="H2173" s="151"/>
      <c r="I2173" s="149"/>
      <c r="J2173" s="619"/>
      <c r="K2173" s="149"/>
      <c r="L2173" s="149" t="s">
        <v>3150</v>
      </c>
      <c r="M2173" s="148">
        <v>120</v>
      </c>
      <c r="N2173" s="151" t="s">
        <v>2085</v>
      </c>
      <c r="O2173" s="522">
        <v>84</v>
      </c>
      <c r="P2173" s="522">
        <v>127</v>
      </c>
      <c r="Q2173" s="522">
        <v>338</v>
      </c>
      <c r="R2173" s="151" t="s">
        <v>2139</v>
      </c>
      <c r="S2173" s="150"/>
      <c r="T2173" s="149" t="s">
        <v>61</v>
      </c>
      <c r="U2173" s="151" t="s">
        <v>44</v>
      </c>
      <c r="V2173" s="626">
        <f t="shared" si="585"/>
        <v>2234</v>
      </c>
      <c r="W2173" s="151"/>
      <c r="X2173" s="448"/>
      <c r="Y2173" s="429">
        <v>44180</v>
      </c>
      <c r="Z2173" s="427">
        <f t="shared" ref="Z2173:Z2174" si="586">Y2173+366</f>
        <v>44546</v>
      </c>
      <c r="AA2173" s="610" t="s">
        <v>38</v>
      </c>
      <c r="AB2173" s="447"/>
      <c r="AC2173" s="153">
        <v>84</v>
      </c>
      <c r="AD2173" s="620"/>
      <c r="AE2173" s="155"/>
      <c r="AF2173" s="150" t="s">
        <v>3152</v>
      </c>
      <c r="AG2173" s="447"/>
      <c r="AJ2173" s="156" t="str">
        <f t="shared" ref="AJ2173:AJ2174" si="587">CONCATENATE(U2173,AK2173,V2173)</f>
        <v>HL2234</v>
      </c>
    </row>
    <row r="2174" spans="1:36" s="156" customFormat="1" ht="11.25" customHeight="1" thickBot="1" x14ac:dyDescent="0.25">
      <c r="A2174" s="1115">
        <v>1</v>
      </c>
      <c r="B2174" s="1114">
        <v>307966</v>
      </c>
      <c r="C2174" s="579" t="s">
        <v>50</v>
      </c>
      <c r="D2174" s="892" t="s">
        <v>3148</v>
      </c>
      <c r="E2174" s="580">
        <f>SUM(E2144:E2173)</f>
        <v>30</v>
      </c>
      <c r="F2174" s="582" t="s">
        <v>3149</v>
      </c>
      <c r="G2174" s="216"/>
      <c r="H2174" s="579"/>
      <c r="I2174" s="582"/>
      <c r="J2174" s="621"/>
      <c r="K2174" s="582"/>
      <c r="L2174" s="582" t="s">
        <v>3150</v>
      </c>
      <c r="M2174" s="581">
        <v>120</v>
      </c>
      <c r="N2174" s="579" t="s">
        <v>2085</v>
      </c>
      <c r="O2174" s="612">
        <f ca="1">IF(MIN(OFFSET(O2174,-$E2174,0,$E2174,1))=MAX(OFFSET(O2174,-$E2174,0,$E2174,1)),OFFSET(O2174,-$E2174,0,1,1),CONCATENATE(MIN(OFFSET(O2174,-$E2174,0,$E2174,1)),"/",MAX(OFFSET(O2174,-$E2174,0,$E2174,1))))</f>
        <v>84</v>
      </c>
      <c r="P2174" s="612">
        <f ca="1">IF(MIN(OFFSET(P2174,-$E2174,0,$E2174,1))=MAX(OFFSET(P2174,-$E2174,0,$E2174,1)),OFFSET(P2174,-$E2174,0,1,1),CONCATENATE(MIN(OFFSET(P2174,-$E2174,0,$E2174,1)),"/",MAX(OFFSET(P2174,-$E2174,0,$E2174,1))))</f>
        <v>127</v>
      </c>
      <c r="Q2174" s="612">
        <f ca="1">IF(MIN(OFFSET(Q2174,-$E2174,0,$E2174,1))=MAX(OFFSET(Q2174,-$E2174,0,$E2174,1)),OFFSET(Q2174,-$E2174,0,1,1),CONCATENATE(MIN(OFFSET(Q2174,-$E2174,0,$E2174,1)),"/",MAX(OFFSET(Q2174,-$E2174,0,$E2174,1))))</f>
        <v>338</v>
      </c>
      <c r="R2174" s="579"/>
      <c r="S2174" s="216"/>
      <c r="T2174" s="582" t="s">
        <v>61</v>
      </c>
      <c r="U2174" s="579" t="s">
        <v>44</v>
      </c>
      <c r="V2174" s="622" t="s">
        <v>3153</v>
      </c>
      <c r="W2174" s="579" t="s">
        <v>1394</v>
      </c>
      <c r="X2174" s="499" t="s">
        <v>3154</v>
      </c>
      <c r="Y2174" s="429">
        <v>44180</v>
      </c>
      <c r="Z2174" s="427">
        <f t="shared" si="586"/>
        <v>44546</v>
      </c>
      <c r="AA2174" s="610" t="s">
        <v>38</v>
      </c>
      <c r="AB2174" s="623"/>
      <c r="AC2174" s="624">
        <v>84</v>
      </c>
      <c r="AD2174" s="625"/>
      <c r="AE2174" s="587"/>
      <c r="AF2174" s="899" t="s">
        <v>3152</v>
      </c>
      <c r="AG2174" s="623"/>
      <c r="AJ2174" s="156" t="str">
        <f t="shared" si="587"/>
        <v>HL2205-2234</v>
      </c>
    </row>
    <row r="2175" spans="1:36" s="147" customFormat="1" ht="11.25" customHeight="1" thickBot="1" x14ac:dyDescent="0.25">
      <c r="A2175" s="1129"/>
      <c r="B2175" s="1010"/>
      <c r="C2175" s="320"/>
      <c r="D2175" s="905"/>
      <c r="E2175" s="324"/>
      <c r="F2175" s="241"/>
      <c r="G2175" s="246"/>
      <c r="H2175" s="246"/>
      <c r="I2175" s="241"/>
      <c r="J2175" s="360"/>
      <c r="K2175" s="241"/>
      <c r="L2175" s="241"/>
      <c r="M2175" s="245"/>
      <c r="N2175" s="238"/>
      <c r="O2175" s="65"/>
      <c r="P2175" s="65"/>
      <c r="Q2175" s="65"/>
      <c r="R2175" s="238"/>
      <c r="S2175" s="246"/>
      <c r="T2175" s="241"/>
      <c r="U2175" s="238"/>
      <c r="V2175" s="238"/>
      <c r="W2175" s="238"/>
      <c r="X2175" s="272"/>
      <c r="Y2175" s="415"/>
      <c r="Z2175" s="416" t="s">
        <v>38</v>
      </c>
      <c r="AA2175" s="269" t="s">
        <v>38</v>
      </c>
      <c r="AB2175" s="246"/>
      <c r="AC2175" s="250"/>
      <c r="AD2175" s="251"/>
      <c r="AE2175" s="252"/>
      <c r="AF2175" s="246"/>
      <c r="AG2175" s="246"/>
      <c r="AJ2175" s="255" t="str">
        <f t="shared" si="578"/>
        <v/>
      </c>
    </row>
    <row r="2176" spans="1:36" s="539" customFormat="1" ht="11.25" customHeight="1" thickBot="1" x14ac:dyDescent="0.25">
      <c r="A2176" s="1115">
        <v>1</v>
      </c>
      <c r="B2176" s="1044">
        <v>303415</v>
      </c>
      <c r="C2176" s="238"/>
      <c r="D2176" s="904" t="s">
        <v>3154</v>
      </c>
      <c r="E2176" s="245">
        <v>1</v>
      </c>
      <c r="F2176" s="241" t="s">
        <v>3155</v>
      </c>
      <c r="G2176" s="246"/>
      <c r="H2176" s="238"/>
      <c r="I2176" s="241"/>
      <c r="J2176" s="397"/>
      <c r="K2176" s="241"/>
      <c r="L2176" s="241" t="s">
        <v>3156</v>
      </c>
      <c r="M2176" s="245">
        <v>120</v>
      </c>
      <c r="N2176" s="238" t="s">
        <v>2085</v>
      </c>
      <c r="O2176" s="65">
        <v>84</v>
      </c>
      <c r="P2176" s="65">
        <v>127</v>
      </c>
      <c r="Q2176" s="65">
        <v>338</v>
      </c>
      <c r="R2176" s="238" t="s">
        <v>2139</v>
      </c>
      <c r="S2176" s="246"/>
      <c r="T2176" s="241" t="s">
        <v>61</v>
      </c>
      <c r="U2176" s="238" t="s">
        <v>44</v>
      </c>
      <c r="V2176" s="280" t="s">
        <v>3157</v>
      </c>
      <c r="W2176" s="238"/>
      <c r="X2176" s="558"/>
      <c r="Y2176" s="415">
        <v>43879</v>
      </c>
      <c r="Z2176" s="417">
        <f>Y2176+366</f>
        <v>44245</v>
      </c>
      <c r="AA2176" s="379">
        <v>45706</v>
      </c>
      <c r="AB2176" s="334"/>
      <c r="AC2176" s="250">
        <v>70</v>
      </c>
      <c r="AD2176" s="336"/>
      <c r="AE2176" s="252"/>
      <c r="AF2176" s="246" t="s">
        <v>3158</v>
      </c>
      <c r="AG2176" s="559"/>
      <c r="AJ2176" s="539" t="str">
        <f t="shared" ref="AJ2176:AJ2180" si="588">CONCATENATE(U2176,AK2176,V2176)</f>
        <v>HL2019</v>
      </c>
    </row>
    <row r="2177" spans="1:36" s="539" customFormat="1" ht="11.25" customHeight="1" thickBot="1" x14ac:dyDescent="0.25">
      <c r="A2177" s="1115">
        <v>1</v>
      </c>
      <c r="B2177" s="1044">
        <v>303415</v>
      </c>
      <c r="C2177" s="238"/>
      <c r="D2177" s="904" t="s">
        <v>3154</v>
      </c>
      <c r="E2177" s="245">
        <v>1</v>
      </c>
      <c r="F2177" s="241" t="s">
        <v>3155</v>
      </c>
      <c r="G2177" s="246"/>
      <c r="H2177" s="238"/>
      <c r="I2177" s="241"/>
      <c r="J2177" s="397"/>
      <c r="K2177" s="241"/>
      <c r="L2177" s="241" t="s">
        <v>3156</v>
      </c>
      <c r="M2177" s="245">
        <v>120</v>
      </c>
      <c r="N2177" s="238" t="s">
        <v>2085</v>
      </c>
      <c r="O2177" s="65">
        <v>83</v>
      </c>
      <c r="P2177" s="65">
        <v>128</v>
      </c>
      <c r="Q2177" s="65">
        <v>338</v>
      </c>
      <c r="R2177" s="238" t="s">
        <v>2139</v>
      </c>
      <c r="S2177" s="246"/>
      <c r="T2177" s="241" t="s">
        <v>61</v>
      </c>
      <c r="U2177" s="238" t="s">
        <v>44</v>
      </c>
      <c r="V2177" s="280" t="s">
        <v>3159</v>
      </c>
      <c r="W2177" s="238"/>
      <c r="X2177" s="558"/>
      <c r="Y2177" s="415">
        <v>43879</v>
      </c>
      <c r="Z2177" s="417">
        <f t="shared" ref="Z2177:Z2180" si="589">Y2177+366</f>
        <v>44245</v>
      </c>
      <c r="AA2177" s="379">
        <v>45706</v>
      </c>
      <c r="AB2177" s="334"/>
      <c r="AC2177" s="250">
        <v>70</v>
      </c>
      <c r="AD2177" s="336"/>
      <c r="AE2177" s="252"/>
      <c r="AF2177" s="246" t="s">
        <v>3160</v>
      </c>
      <c r="AG2177" s="559"/>
      <c r="AJ2177" s="539" t="str">
        <f t="shared" si="588"/>
        <v>HL2020</v>
      </c>
    </row>
    <row r="2178" spans="1:36" s="539" customFormat="1" ht="11.25" customHeight="1" thickBot="1" x14ac:dyDescent="0.25">
      <c r="A2178" s="1115">
        <v>1</v>
      </c>
      <c r="B2178" s="1044">
        <v>303415</v>
      </c>
      <c r="C2178" s="238"/>
      <c r="D2178" s="904" t="s">
        <v>3154</v>
      </c>
      <c r="E2178" s="245">
        <v>1</v>
      </c>
      <c r="F2178" s="241" t="s">
        <v>3155</v>
      </c>
      <c r="G2178" s="246"/>
      <c r="H2178" s="238"/>
      <c r="I2178" s="241"/>
      <c r="J2178" s="397"/>
      <c r="K2178" s="241"/>
      <c r="L2178" s="241" t="s">
        <v>3156</v>
      </c>
      <c r="M2178" s="245">
        <v>120</v>
      </c>
      <c r="N2178" s="238" t="s">
        <v>2085</v>
      </c>
      <c r="O2178" s="65">
        <v>84</v>
      </c>
      <c r="P2178" s="65">
        <v>127</v>
      </c>
      <c r="Q2178" s="65">
        <v>338</v>
      </c>
      <c r="R2178" s="238" t="s">
        <v>2139</v>
      </c>
      <c r="S2178" s="246"/>
      <c r="T2178" s="241" t="s">
        <v>61</v>
      </c>
      <c r="U2178" s="238" t="s">
        <v>44</v>
      </c>
      <c r="V2178" s="280" t="s">
        <v>3161</v>
      </c>
      <c r="W2178" s="238"/>
      <c r="X2178" s="558"/>
      <c r="Y2178" s="415">
        <v>43879</v>
      </c>
      <c r="Z2178" s="417">
        <f t="shared" si="589"/>
        <v>44245</v>
      </c>
      <c r="AA2178" s="379">
        <v>45706</v>
      </c>
      <c r="AB2178" s="334"/>
      <c r="AC2178" s="250">
        <v>70</v>
      </c>
      <c r="AD2178" s="336"/>
      <c r="AE2178" s="252"/>
      <c r="AF2178" s="246" t="s">
        <v>3162</v>
      </c>
      <c r="AG2178" s="559"/>
      <c r="AJ2178" s="539" t="str">
        <f t="shared" si="588"/>
        <v>HL2021</v>
      </c>
    </row>
    <row r="2179" spans="1:36" s="539" customFormat="1" ht="11.25" customHeight="1" thickBot="1" x14ac:dyDescent="0.25">
      <c r="A2179" s="1115">
        <v>1</v>
      </c>
      <c r="B2179" s="1044">
        <v>303415</v>
      </c>
      <c r="C2179" s="238"/>
      <c r="D2179" s="904" t="s">
        <v>3154</v>
      </c>
      <c r="E2179" s="245">
        <v>1</v>
      </c>
      <c r="F2179" s="241" t="s">
        <v>3155</v>
      </c>
      <c r="G2179" s="246"/>
      <c r="H2179" s="238"/>
      <c r="I2179" s="241"/>
      <c r="J2179" s="397"/>
      <c r="K2179" s="241"/>
      <c r="L2179" s="241" t="s">
        <v>3156</v>
      </c>
      <c r="M2179" s="245">
        <v>120</v>
      </c>
      <c r="N2179" s="238" t="s">
        <v>2085</v>
      </c>
      <c r="O2179" s="65">
        <v>84</v>
      </c>
      <c r="P2179" s="65">
        <v>127</v>
      </c>
      <c r="Q2179" s="65">
        <v>338</v>
      </c>
      <c r="R2179" s="238" t="s">
        <v>2139</v>
      </c>
      <c r="S2179" s="246"/>
      <c r="T2179" s="241" t="s">
        <v>61</v>
      </c>
      <c r="U2179" s="238" t="s">
        <v>44</v>
      </c>
      <c r="V2179" s="280" t="s">
        <v>3163</v>
      </c>
      <c r="W2179" s="238"/>
      <c r="X2179" s="558"/>
      <c r="Y2179" s="415">
        <v>43879</v>
      </c>
      <c r="Z2179" s="417">
        <f t="shared" si="589"/>
        <v>44245</v>
      </c>
      <c r="AA2179" s="379">
        <v>45706</v>
      </c>
      <c r="AB2179" s="334"/>
      <c r="AC2179" s="250">
        <v>70</v>
      </c>
      <c r="AD2179" s="336"/>
      <c r="AE2179" s="252"/>
      <c r="AF2179" s="246" t="s">
        <v>3164</v>
      </c>
      <c r="AG2179" s="559"/>
      <c r="AJ2179" s="539" t="str">
        <f t="shared" si="588"/>
        <v>HL2022</v>
      </c>
    </row>
    <row r="2180" spans="1:36" s="539" customFormat="1" ht="11.25" customHeight="1" thickBot="1" x14ac:dyDescent="0.25">
      <c r="A2180" s="1115">
        <v>1</v>
      </c>
      <c r="B2180" s="1044">
        <v>303415</v>
      </c>
      <c r="C2180" s="239" t="s">
        <v>50</v>
      </c>
      <c r="D2180" s="892" t="s">
        <v>3154</v>
      </c>
      <c r="E2180" s="256">
        <f>SUM(E2176:E2179)</f>
        <v>4</v>
      </c>
      <c r="F2180" s="240" t="s">
        <v>3155</v>
      </c>
      <c r="G2180" s="257"/>
      <c r="H2180" s="239"/>
      <c r="I2180" s="240"/>
      <c r="J2180" s="576"/>
      <c r="K2180" s="240"/>
      <c r="L2180" s="240" t="s">
        <v>3156</v>
      </c>
      <c r="M2180" s="258">
        <v>120</v>
      </c>
      <c r="N2180" s="239" t="s">
        <v>2085</v>
      </c>
      <c r="O2180" s="364" t="str">
        <f ca="1">IF(MIN(OFFSET(O2180,-$E2180,0,$E2180,1))=MAX(OFFSET(O2180,-$E2180,0,$E2180,1)),OFFSET(O2180,-$E2180,0,1,1),CONCATENATE(MIN(OFFSET(O2180,-$E2180,0,$E2180,1)),"/",MAX(OFFSET(O2180,-$E2180,0,$E2180,1))))</f>
        <v>83/84</v>
      </c>
      <c r="P2180" s="364" t="str">
        <f ca="1">IF(MIN(OFFSET(P2180,-$E2180,0,$E2180,1))=MAX(OFFSET(P2180,-$E2180,0,$E2180,1)),OFFSET(P2180,-$E2180,0,1,1),CONCATENATE(MIN(OFFSET(P2180,-$E2180,0,$E2180,1)),"/",MAX(OFFSET(P2180,-$E2180,0,$E2180,1))))</f>
        <v>127/128</v>
      </c>
      <c r="Q2180" s="364">
        <f ca="1">IF(MIN(OFFSET(Q2180,-$E2180,0,$E2180,1))=MAX(OFFSET(Q2180,-$E2180,0,$E2180,1)),OFFSET(Q2180,-$E2180,0,1,1),CONCATENATE(MIN(OFFSET(Q2180,-$E2180,0,$E2180,1)),"/",MAX(OFFSET(Q2180,-$E2180,0,$E2180,1))))</f>
        <v>338</v>
      </c>
      <c r="R2180" s="239"/>
      <c r="S2180" s="257"/>
      <c r="T2180" s="240" t="s">
        <v>61</v>
      </c>
      <c r="U2180" s="239" t="s">
        <v>44</v>
      </c>
      <c r="V2180" s="393" t="s">
        <v>3165</v>
      </c>
      <c r="W2180" s="239" t="s">
        <v>3166</v>
      </c>
      <c r="X2180" s="547" t="s">
        <v>3154</v>
      </c>
      <c r="Y2180" s="415">
        <v>43879</v>
      </c>
      <c r="Z2180" s="417">
        <f t="shared" si="589"/>
        <v>44245</v>
      </c>
      <c r="AA2180" s="379">
        <v>45706</v>
      </c>
      <c r="AB2180" s="394"/>
      <c r="AC2180" s="395">
        <v>70</v>
      </c>
      <c r="AD2180" s="396"/>
      <c r="AE2180" s="262"/>
      <c r="AF2180" s="394"/>
      <c r="AG2180" s="561"/>
      <c r="AJ2180" s="539" t="str">
        <f t="shared" si="588"/>
        <v>HL2019-2022</v>
      </c>
    </row>
    <row r="2181" spans="1:36" s="147" customFormat="1" ht="11.25" customHeight="1" thickBot="1" x14ac:dyDescent="0.25">
      <c r="A2181" s="1129"/>
      <c r="B2181" s="1112"/>
      <c r="C2181" s="320"/>
      <c r="D2181" s="905"/>
      <c r="E2181" s="324"/>
      <c r="F2181" s="241"/>
      <c r="G2181" s="246"/>
      <c r="H2181" s="246"/>
      <c r="I2181" s="241"/>
      <c r="J2181" s="360"/>
      <c r="K2181" s="241"/>
      <c r="L2181" s="241"/>
      <c r="M2181" s="245"/>
      <c r="N2181" s="238"/>
      <c r="O2181" s="65"/>
      <c r="P2181" s="65"/>
      <c r="Q2181" s="65"/>
      <c r="R2181" s="238"/>
      <c r="S2181" s="246"/>
      <c r="T2181" s="241"/>
      <c r="U2181" s="238"/>
      <c r="V2181" s="238"/>
      <c r="W2181" s="238"/>
      <c r="X2181" s="272"/>
      <c r="Y2181" s="415"/>
      <c r="Z2181" s="416"/>
      <c r="AA2181" s="269"/>
      <c r="AB2181" s="246"/>
      <c r="AC2181" s="250"/>
      <c r="AD2181" s="251"/>
      <c r="AE2181" s="252"/>
      <c r="AF2181" s="246"/>
      <c r="AG2181" s="246"/>
      <c r="AJ2181" s="255"/>
    </row>
    <row r="2182" spans="1:36" s="319" customFormat="1" ht="11.25" customHeight="1" thickBot="1" x14ac:dyDescent="0.25">
      <c r="A2182" s="1115">
        <v>1</v>
      </c>
      <c r="B2182" s="1044">
        <v>303425</v>
      </c>
      <c r="C2182" s="320"/>
      <c r="D2182" s="916" t="s">
        <v>1162</v>
      </c>
      <c r="E2182" s="245">
        <v>1</v>
      </c>
      <c r="F2182" s="241" t="s">
        <v>2130</v>
      </c>
      <c r="G2182" s="246"/>
      <c r="H2182" s="238"/>
      <c r="I2182" s="241"/>
      <c r="J2182" s="384"/>
      <c r="K2182" s="241"/>
      <c r="L2182" s="241" t="s">
        <v>2486</v>
      </c>
      <c r="M2182" s="245">
        <v>120</v>
      </c>
      <c r="N2182" s="238" t="s">
        <v>2085</v>
      </c>
      <c r="O2182" s="65">
        <v>93</v>
      </c>
      <c r="P2182" s="65">
        <v>147</v>
      </c>
      <c r="Q2182" s="65">
        <v>384</v>
      </c>
      <c r="R2182" s="238" t="s">
        <v>2139</v>
      </c>
      <c r="S2182" s="246"/>
      <c r="T2182" s="241" t="s">
        <v>61</v>
      </c>
      <c r="U2182" s="238" t="s">
        <v>44</v>
      </c>
      <c r="V2182" s="280" t="s">
        <v>3126</v>
      </c>
      <c r="W2182" s="238"/>
      <c r="X2182" s="343"/>
      <c r="Y2182" s="415">
        <v>43731</v>
      </c>
      <c r="Z2182" s="416">
        <f>Y2182+365</f>
        <v>44096</v>
      </c>
      <c r="AA2182" s="379">
        <v>44882</v>
      </c>
      <c r="AB2182" s="334"/>
      <c r="AC2182" s="250">
        <v>110</v>
      </c>
      <c r="AD2182" s="336"/>
      <c r="AE2182" s="252"/>
      <c r="AF2182" s="246" t="s">
        <v>3167</v>
      </c>
      <c r="AG2182" s="334"/>
      <c r="AJ2182" s="255" t="str">
        <f t="shared" si="578"/>
        <v>HL5</v>
      </c>
    </row>
    <row r="2183" spans="1:36" s="319" customFormat="1" ht="11.25" customHeight="1" thickBot="1" x14ac:dyDescent="0.25">
      <c r="A2183" s="1115">
        <v>1</v>
      </c>
      <c r="B2183" s="1044">
        <v>303425</v>
      </c>
      <c r="C2183" s="320"/>
      <c r="D2183" s="916" t="s">
        <v>1162</v>
      </c>
      <c r="E2183" s="245">
        <v>1</v>
      </c>
      <c r="F2183" s="241" t="s">
        <v>2130</v>
      </c>
      <c r="G2183" s="246"/>
      <c r="H2183" s="238"/>
      <c r="I2183" s="241"/>
      <c r="J2183" s="384"/>
      <c r="K2183" s="241"/>
      <c r="L2183" s="241" t="s">
        <v>2486</v>
      </c>
      <c r="M2183" s="245">
        <v>120</v>
      </c>
      <c r="N2183" s="238" t="s">
        <v>2085</v>
      </c>
      <c r="O2183" s="65">
        <v>94</v>
      </c>
      <c r="P2183" s="65">
        <v>150</v>
      </c>
      <c r="Q2183" s="65">
        <v>385</v>
      </c>
      <c r="R2183" s="238" t="s">
        <v>2139</v>
      </c>
      <c r="S2183" s="246"/>
      <c r="T2183" s="241" t="s">
        <v>61</v>
      </c>
      <c r="U2183" s="238" t="s">
        <v>44</v>
      </c>
      <c r="V2183" s="280" t="s">
        <v>3128</v>
      </c>
      <c r="W2183" s="238"/>
      <c r="X2183" s="343"/>
      <c r="Y2183" s="415">
        <v>43731</v>
      </c>
      <c r="Z2183" s="416">
        <f t="shared" ref="Z2183:Z2186" si="590">Y2183+365</f>
        <v>44096</v>
      </c>
      <c r="AA2183" s="379">
        <v>44882</v>
      </c>
      <c r="AB2183" s="334"/>
      <c r="AC2183" s="250">
        <v>110</v>
      </c>
      <c r="AD2183" s="336"/>
      <c r="AE2183" s="252"/>
      <c r="AF2183" s="246" t="s">
        <v>3168</v>
      </c>
      <c r="AG2183" s="334"/>
      <c r="AJ2183" s="255" t="str">
        <f t="shared" si="578"/>
        <v>HL6</v>
      </c>
    </row>
    <row r="2184" spans="1:36" s="319" customFormat="1" ht="11.25" customHeight="1" thickBot="1" x14ac:dyDescent="0.25">
      <c r="A2184" s="1115">
        <v>1</v>
      </c>
      <c r="B2184" s="1044">
        <v>303425</v>
      </c>
      <c r="C2184" s="320"/>
      <c r="D2184" s="916" t="s">
        <v>1162</v>
      </c>
      <c r="E2184" s="245">
        <v>1</v>
      </c>
      <c r="F2184" s="241" t="s">
        <v>2130</v>
      </c>
      <c r="G2184" s="246"/>
      <c r="H2184" s="238"/>
      <c r="I2184" s="241"/>
      <c r="J2184" s="384"/>
      <c r="K2184" s="241"/>
      <c r="L2184" s="241" t="s">
        <v>2726</v>
      </c>
      <c r="M2184" s="245">
        <v>120</v>
      </c>
      <c r="N2184" s="238" t="s">
        <v>2085</v>
      </c>
      <c r="O2184" s="65">
        <v>95</v>
      </c>
      <c r="P2184" s="65">
        <v>152</v>
      </c>
      <c r="Q2184" s="65">
        <v>381</v>
      </c>
      <c r="R2184" s="238" t="s">
        <v>2139</v>
      </c>
      <c r="S2184" s="246"/>
      <c r="T2184" s="241" t="s">
        <v>61</v>
      </c>
      <c r="U2184" s="238" t="s">
        <v>44</v>
      </c>
      <c r="V2184" s="280" t="s">
        <v>3169</v>
      </c>
      <c r="W2184" s="238"/>
      <c r="X2184" s="343"/>
      <c r="Y2184" s="415">
        <v>43731</v>
      </c>
      <c r="Z2184" s="416">
        <f t="shared" si="590"/>
        <v>44096</v>
      </c>
      <c r="AA2184" s="379">
        <v>44882</v>
      </c>
      <c r="AB2184" s="334"/>
      <c r="AC2184" s="250">
        <v>110</v>
      </c>
      <c r="AD2184" s="336"/>
      <c r="AE2184" s="252"/>
      <c r="AF2184" s="246" t="s">
        <v>3170</v>
      </c>
      <c r="AG2184" s="334"/>
      <c r="AJ2184" s="255" t="str">
        <f t="shared" si="578"/>
        <v>HL7</v>
      </c>
    </row>
    <row r="2185" spans="1:36" s="319" customFormat="1" ht="11.25" customHeight="1" thickBot="1" x14ac:dyDescent="0.25">
      <c r="A2185" s="1115">
        <v>1</v>
      </c>
      <c r="B2185" s="1044">
        <v>303425</v>
      </c>
      <c r="C2185" s="320"/>
      <c r="D2185" s="916" t="s">
        <v>1162</v>
      </c>
      <c r="E2185" s="245">
        <v>1</v>
      </c>
      <c r="F2185" s="241" t="s">
        <v>2130</v>
      </c>
      <c r="G2185" s="246"/>
      <c r="H2185" s="238"/>
      <c r="I2185" s="241"/>
      <c r="J2185" s="384"/>
      <c r="K2185" s="241"/>
      <c r="L2185" s="241" t="s">
        <v>2726</v>
      </c>
      <c r="M2185" s="245">
        <v>120</v>
      </c>
      <c r="N2185" s="238" t="s">
        <v>2085</v>
      </c>
      <c r="O2185" s="65">
        <v>93</v>
      </c>
      <c r="P2185" s="65">
        <v>150</v>
      </c>
      <c r="Q2185" s="65">
        <v>381</v>
      </c>
      <c r="R2185" s="238" t="s">
        <v>2139</v>
      </c>
      <c r="S2185" s="246"/>
      <c r="T2185" s="241" t="s">
        <v>61</v>
      </c>
      <c r="U2185" s="238" t="s">
        <v>44</v>
      </c>
      <c r="V2185" s="280" t="s">
        <v>2075</v>
      </c>
      <c r="W2185" s="238"/>
      <c r="X2185" s="343"/>
      <c r="Y2185" s="415">
        <v>43731</v>
      </c>
      <c r="Z2185" s="416">
        <f t="shared" si="590"/>
        <v>44096</v>
      </c>
      <c r="AA2185" s="379">
        <v>44882</v>
      </c>
      <c r="AB2185" s="334"/>
      <c r="AC2185" s="250">
        <v>110</v>
      </c>
      <c r="AD2185" s="336"/>
      <c r="AE2185" s="252"/>
      <c r="AF2185" s="246" t="s">
        <v>3171</v>
      </c>
      <c r="AG2185" s="334"/>
      <c r="AJ2185" s="255" t="str">
        <f t="shared" si="578"/>
        <v>HL8</v>
      </c>
    </row>
    <row r="2186" spans="1:36" ht="11.25" customHeight="1" thickBot="1" x14ac:dyDescent="0.25">
      <c r="A2186" s="1115">
        <v>1</v>
      </c>
      <c r="B2186" s="1044">
        <v>303425</v>
      </c>
      <c r="C2186" s="266" t="s">
        <v>50</v>
      </c>
      <c r="D2186" s="892" t="s">
        <v>1162</v>
      </c>
      <c r="E2186" s="256">
        <f>SUM(E2182:E2185)</f>
        <v>4</v>
      </c>
      <c r="F2186" s="240" t="s">
        <v>2130</v>
      </c>
      <c r="G2186" s="257"/>
      <c r="H2186" s="239"/>
      <c r="I2186" s="240"/>
      <c r="J2186" s="382"/>
      <c r="K2186" s="240"/>
      <c r="L2186" s="240" t="s">
        <v>3172</v>
      </c>
      <c r="M2186" s="258">
        <v>120</v>
      </c>
      <c r="N2186" s="239" t="s">
        <v>2085</v>
      </c>
      <c r="O2186" s="364" t="str">
        <f ca="1">IF(MIN(OFFSET(O2186,-$E2186,0,$E2186,1))=MAX(OFFSET(O2186,-$E2186,0,$E2186,1)),OFFSET(O2186,-$E2186,0,1,1),CONCATENATE(MIN(OFFSET(O2186,-$E2186,0,$E2186,1)),"/",MAX(OFFSET(O2186,-$E2186,0,$E2186,1))))</f>
        <v>93/95</v>
      </c>
      <c r="P2186" s="364" t="str">
        <f ca="1">IF(MIN(OFFSET(P2186,-$E2186,0,$E2186,1))=MAX(OFFSET(P2186,-$E2186,0,$E2186,1)),OFFSET(P2186,-$E2186,0,1,1),CONCATENATE(MIN(OFFSET(P2186,-$E2186,0,$E2186,1)),"/",MAX(OFFSET(P2186,-$E2186,0,$E2186,1))))</f>
        <v>147/152</v>
      </c>
      <c r="Q2186" s="364" t="str">
        <f ca="1">IF(MIN(OFFSET(Q2186,-$E2186,0,$E2186,1))=MAX(OFFSET(Q2186,-$E2186,0,$E2186,1)),OFFSET(Q2186,-$E2186,0,1,1),CONCATENATE(MIN(OFFSET(Q2186,-$E2186,0,$E2186,1)),"/",MAX(OFFSET(Q2186,-$E2186,0,$E2186,1))))</f>
        <v>381/385</v>
      </c>
      <c r="R2186" s="239"/>
      <c r="S2186" s="257"/>
      <c r="T2186" s="240" t="s">
        <v>61</v>
      </c>
      <c r="U2186" s="239" t="s">
        <v>44</v>
      </c>
      <c r="V2186" s="393" t="s">
        <v>3173</v>
      </c>
      <c r="W2186" s="239"/>
      <c r="X2186" s="237">
        <v>1302</v>
      </c>
      <c r="Y2186" s="415">
        <v>43731</v>
      </c>
      <c r="Z2186" s="416">
        <f t="shared" si="590"/>
        <v>44096</v>
      </c>
      <c r="AA2186" s="379">
        <v>44882</v>
      </c>
      <c r="AB2186" s="394"/>
      <c r="AC2186" s="395">
        <v>110</v>
      </c>
      <c r="AD2186" s="396"/>
      <c r="AE2186" s="262"/>
      <c r="AF2186" s="394"/>
      <c r="AG2186" s="394"/>
      <c r="AJ2186" s="255" t="str">
        <f t="shared" si="578"/>
        <v>HL5-8</v>
      </c>
    </row>
    <row r="2187" spans="1:36" ht="11.25" customHeight="1" thickBot="1" x14ac:dyDescent="0.25">
      <c r="A2187" s="1129"/>
      <c r="B2187" s="995"/>
      <c r="C2187" s="238"/>
      <c r="D2187" s="916"/>
      <c r="E2187" s="245"/>
      <c r="F2187" s="241"/>
      <c r="G2187" s="246"/>
      <c r="H2187" s="246"/>
      <c r="I2187" s="241"/>
      <c r="J2187" s="331"/>
      <c r="K2187" s="241"/>
      <c r="L2187" s="241"/>
      <c r="M2187" s="245"/>
      <c r="N2187" s="238"/>
      <c r="O2187" s="65"/>
      <c r="P2187" s="65"/>
      <c r="Q2187" s="65"/>
      <c r="R2187" s="238"/>
      <c r="S2187" s="246"/>
      <c r="T2187" s="241"/>
      <c r="U2187" s="238"/>
      <c r="V2187" s="238"/>
      <c r="W2187" s="238"/>
      <c r="X2187" s="315"/>
      <c r="Y2187" s="415"/>
      <c r="Z2187" s="416" t="s">
        <v>38</v>
      </c>
      <c r="AA2187" s="269" t="s">
        <v>38</v>
      </c>
      <c r="AB2187" s="246"/>
      <c r="AC2187" s="250"/>
      <c r="AD2187" s="251"/>
      <c r="AE2187" s="252"/>
      <c r="AF2187" s="246"/>
      <c r="AG2187" s="246"/>
      <c r="AJ2187" s="255" t="str">
        <f t="shared" si="578"/>
        <v/>
      </c>
    </row>
    <row r="2188" spans="1:36" ht="11.25" customHeight="1" thickBot="1" x14ac:dyDescent="0.25">
      <c r="A2188" s="1129">
        <v>1</v>
      </c>
      <c r="B2188" s="1113">
        <v>308287</v>
      </c>
      <c r="C2188" s="238"/>
      <c r="D2188" s="916" t="s">
        <v>3174</v>
      </c>
      <c r="E2188" s="245">
        <v>1</v>
      </c>
      <c r="F2188" s="241" t="s">
        <v>2130</v>
      </c>
      <c r="G2188" s="246"/>
      <c r="H2188" s="246"/>
      <c r="I2188" s="241"/>
      <c r="J2188" s="331"/>
      <c r="K2188" s="241"/>
      <c r="L2188" s="241" t="s">
        <v>2486</v>
      </c>
      <c r="M2188" s="245">
        <v>120</v>
      </c>
      <c r="N2188" s="238" t="s">
        <v>2085</v>
      </c>
      <c r="O2188" s="65">
        <v>97</v>
      </c>
      <c r="P2188" s="65">
        <v>148</v>
      </c>
      <c r="Q2188" s="65">
        <v>387</v>
      </c>
      <c r="R2188" s="238" t="s">
        <v>2139</v>
      </c>
      <c r="S2188" s="246"/>
      <c r="T2188" s="241" t="s">
        <v>811</v>
      </c>
      <c r="U2188" s="238" t="s">
        <v>44</v>
      </c>
      <c r="V2188" s="238" t="s">
        <v>3175</v>
      </c>
      <c r="W2188" s="238"/>
      <c r="X2188" s="315"/>
      <c r="Y2188" s="415">
        <v>42438</v>
      </c>
      <c r="Z2188" s="416">
        <f>Y2188+366</f>
        <v>42804</v>
      </c>
      <c r="AA2188" s="269">
        <v>43004</v>
      </c>
      <c r="AB2188" s="246"/>
      <c r="AC2188" s="250">
        <v>110</v>
      </c>
      <c r="AD2188" s="251"/>
      <c r="AE2188" s="252"/>
      <c r="AF2188" s="246" t="s">
        <v>3176</v>
      </c>
      <c r="AG2188" s="246"/>
      <c r="AJ2188" s="255" t="str">
        <f t="shared" si="578"/>
        <v>HL1424</v>
      </c>
    </row>
    <row r="2189" spans="1:36" ht="11.25" customHeight="1" thickBot="1" x14ac:dyDescent="0.25">
      <c r="A2189" s="1129">
        <v>1</v>
      </c>
      <c r="B2189" s="1113">
        <v>308287</v>
      </c>
      <c r="C2189" s="238"/>
      <c r="D2189" s="916" t="s">
        <v>3174</v>
      </c>
      <c r="E2189" s="245">
        <v>1</v>
      </c>
      <c r="F2189" s="241" t="s">
        <v>2130</v>
      </c>
      <c r="G2189" s="246"/>
      <c r="H2189" s="246"/>
      <c r="I2189" s="241"/>
      <c r="J2189" s="331"/>
      <c r="K2189" s="241"/>
      <c r="L2189" s="241" t="s">
        <v>2486</v>
      </c>
      <c r="M2189" s="245">
        <v>120</v>
      </c>
      <c r="N2189" s="238" t="s">
        <v>2085</v>
      </c>
      <c r="O2189" s="65">
        <v>97</v>
      </c>
      <c r="P2189" s="65">
        <v>157</v>
      </c>
      <c r="Q2189" s="65">
        <v>382</v>
      </c>
      <c r="R2189" s="238" t="s">
        <v>2139</v>
      </c>
      <c r="S2189" s="246"/>
      <c r="T2189" s="241" t="s">
        <v>811</v>
      </c>
      <c r="U2189" s="238" t="s">
        <v>44</v>
      </c>
      <c r="V2189" s="238" t="s">
        <v>3177</v>
      </c>
      <c r="W2189" s="238"/>
      <c r="X2189" s="315"/>
      <c r="Y2189" s="415">
        <v>42438</v>
      </c>
      <c r="Z2189" s="416">
        <f>Y2189+366</f>
        <v>42804</v>
      </c>
      <c r="AA2189" s="269">
        <v>43004</v>
      </c>
      <c r="AB2189" s="246"/>
      <c r="AC2189" s="250">
        <v>110</v>
      </c>
      <c r="AD2189" s="251"/>
      <c r="AE2189" s="252"/>
      <c r="AF2189" s="246" t="s">
        <v>3178</v>
      </c>
      <c r="AG2189" s="246"/>
      <c r="AJ2189" s="255" t="str">
        <f t="shared" si="578"/>
        <v>HL1425</v>
      </c>
    </row>
    <row r="2190" spans="1:36" ht="11.25" customHeight="1" thickBot="1" x14ac:dyDescent="0.25">
      <c r="A2190" s="1129">
        <v>1</v>
      </c>
      <c r="B2190" s="1113">
        <v>308287</v>
      </c>
      <c r="C2190" s="238"/>
      <c r="D2190" s="916" t="s">
        <v>3174</v>
      </c>
      <c r="E2190" s="245">
        <v>1</v>
      </c>
      <c r="F2190" s="241" t="s">
        <v>2130</v>
      </c>
      <c r="G2190" s="246"/>
      <c r="H2190" s="246"/>
      <c r="I2190" s="241"/>
      <c r="J2190" s="331"/>
      <c r="K2190" s="241"/>
      <c r="L2190" s="241" t="s">
        <v>2486</v>
      </c>
      <c r="M2190" s="245">
        <v>120</v>
      </c>
      <c r="N2190" s="238" t="s">
        <v>2085</v>
      </c>
      <c r="O2190" s="65">
        <v>96</v>
      </c>
      <c r="P2190" s="65">
        <v>148</v>
      </c>
      <c r="Q2190" s="65">
        <v>382</v>
      </c>
      <c r="R2190" s="238" t="s">
        <v>2139</v>
      </c>
      <c r="S2190" s="246"/>
      <c r="T2190" s="241" t="s">
        <v>811</v>
      </c>
      <c r="U2190" s="238" t="s">
        <v>44</v>
      </c>
      <c r="V2190" s="238" t="s">
        <v>3179</v>
      </c>
      <c r="W2190" s="238"/>
      <c r="X2190" s="315"/>
      <c r="Y2190" s="415">
        <v>42438</v>
      </c>
      <c r="Z2190" s="416">
        <f>Y2190+366</f>
        <v>42804</v>
      </c>
      <c r="AA2190" s="269">
        <v>43004</v>
      </c>
      <c r="AB2190" s="246"/>
      <c r="AC2190" s="250">
        <v>110</v>
      </c>
      <c r="AD2190" s="251"/>
      <c r="AE2190" s="252"/>
      <c r="AF2190" s="246" t="s">
        <v>3180</v>
      </c>
      <c r="AG2190" s="246"/>
      <c r="AJ2190" s="255" t="str">
        <f t="shared" si="578"/>
        <v>HL1426</v>
      </c>
    </row>
    <row r="2191" spans="1:36" ht="11.25" customHeight="1" thickBot="1" x14ac:dyDescent="0.25">
      <c r="A2191" s="1129">
        <v>1</v>
      </c>
      <c r="B2191" s="1113">
        <v>308287</v>
      </c>
      <c r="C2191" s="238"/>
      <c r="D2191" s="916" t="s">
        <v>3174</v>
      </c>
      <c r="E2191" s="245">
        <v>1</v>
      </c>
      <c r="F2191" s="241" t="s">
        <v>2130</v>
      </c>
      <c r="G2191" s="246"/>
      <c r="H2191" s="246"/>
      <c r="I2191" s="241"/>
      <c r="J2191" s="331"/>
      <c r="K2191" s="241"/>
      <c r="L2191" s="241" t="s">
        <v>2486</v>
      </c>
      <c r="M2191" s="245">
        <v>120</v>
      </c>
      <c r="N2191" s="238" t="s">
        <v>2085</v>
      </c>
      <c r="O2191" s="65">
        <v>96</v>
      </c>
      <c r="P2191" s="65">
        <v>155</v>
      </c>
      <c r="Q2191" s="65">
        <v>381</v>
      </c>
      <c r="R2191" s="238" t="s">
        <v>2139</v>
      </c>
      <c r="S2191" s="246"/>
      <c r="T2191" s="241" t="s">
        <v>811</v>
      </c>
      <c r="U2191" s="238" t="s">
        <v>44</v>
      </c>
      <c r="V2191" s="238" t="s">
        <v>3181</v>
      </c>
      <c r="W2191" s="238"/>
      <c r="X2191" s="315"/>
      <c r="Y2191" s="415">
        <v>42438</v>
      </c>
      <c r="Z2191" s="416">
        <f>Y2191+366</f>
        <v>42804</v>
      </c>
      <c r="AA2191" s="269">
        <v>43004</v>
      </c>
      <c r="AB2191" s="246"/>
      <c r="AC2191" s="250">
        <v>110</v>
      </c>
      <c r="AD2191" s="251"/>
      <c r="AE2191" s="252"/>
      <c r="AF2191" s="246" t="s">
        <v>3182</v>
      </c>
      <c r="AG2191" s="246"/>
      <c r="AJ2191" s="255" t="str">
        <f t="shared" si="578"/>
        <v>HL1427</v>
      </c>
    </row>
    <row r="2192" spans="1:36" ht="11.25" customHeight="1" thickBot="1" x14ac:dyDescent="0.25">
      <c r="A2192" s="1129">
        <v>1</v>
      </c>
      <c r="B2192" s="1113">
        <v>308287</v>
      </c>
      <c r="C2192" s="266" t="s">
        <v>50</v>
      </c>
      <c r="D2192" s="892" t="s">
        <v>3174</v>
      </c>
      <c r="E2192" s="256">
        <f>SUM(E2188:E2191)</f>
        <v>4</v>
      </c>
      <c r="F2192" s="240" t="s">
        <v>2130</v>
      </c>
      <c r="G2192" s="257"/>
      <c r="H2192" s="257"/>
      <c r="I2192" s="240"/>
      <c r="J2192" s="358"/>
      <c r="K2192" s="240"/>
      <c r="L2192" s="240" t="s">
        <v>2486</v>
      </c>
      <c r="M2192" s="258">
        <v>120</v>
      </c>
      <c r="N2192" s="239" t="s">
        <v>2085</v>
      </c>
      <c r="O2192" s="364" t="str">
        <f ca="1">IF(MIN(OFFSET(O2192,-$E2192,0,$E2192,1))=MAX(OFFSET(O2192,-$E2192,0,$E2192,1)),OFFSET(O2192,-$E2192,0,1,1),CONCATENATE(MIN(OFFSET(O2192,-$E2192,0,$E2192,1)),"/",MAX(OFFSET(O2192,-$E2192,0,$E2192,1))))</f>
        <v>96/97</v>
      </c>
      <c r="P2192" s="364" t="str">
        <f ca="1">IF(MIN(OFFSET(P2192,-$E2192,0,$E2192,1))=MAX(OFFSET(P2192,-$E2192,0,$E2192,1)),OFFSET(P2192,-$E2192,0,1,1),CONCATENATE(MIN(OFFSET(P2192,-$E2192,0,$E2192,1)),"/",MAX(OFFSET(P2192,-$E2192,0,$E2192,1))))</f>
        <v>148/157</v>
      </c>
      <c r="Q2192" s="364" t="str">
        <f ca="1">IF(MIN(OFFSET(Q2192,-$E2192,0,$E2192,1))=MAX(OFFSET(Q2192,-$E2192,0,$E2192,1)),OFFSET(Q2192,-$E2192,0,1,1),CONCATENATE(MIN(OFFSET(Q2192,-$E2192,0,$E2192,1)),"/",MAX(OFFSET(Q2192,-$E2192,0,$E2192,1))))</f>
        <v>381/387</v>
      </c>
      <c r="R2192" s="239"/>
      <c r="S2192" s="257"/>
      <c r="T2192" s="240" t="s">
        <v>811</v>
      </c>
      <c r="U2192" s="239" t="s">
        <v>44</v>
      </c>
      <c r="V2192" s="239" t="s">
        <v>3183</v>
      </c>
      <c r="W2192" s="239" t="s">
        <v>3184</v>
      </c>
      <c r="X2192" s="237">
        <v>1161</v>
      </c>
      <c r="Y2192" s="415">
        <v>42438</v>
      </c>
      <c r="Z2192" s="416">
        <f>Y2192+366</f>
        <v>42804</v>
      </c>
      <c r="AA2192" s="269">
        <v>43004</v>
      </c>
      <c r="AB2192" s="257"/>
      <c r="AC2192" s="260">
        <v>110</v>
      </c>
      <c r="AD2192" s="261"/>
      <c r="AE2192" s="262"/>
      <c r="AF2192" s="257"/>
      <c r="AG2192" s="257"/>
      <c r="AJ2192" s="255" t="str">
        <f t="shared" si="578"/>
        <v>HL1424-1427</v>
      </c>
    </row>
    <row r="2193" spans="1:36" ht="11.25" customHeight="1" thickBot="1" x14ac:dyDescent="0.25">
      <c r="A2193" s="1129"/>
      <c r="B2193" s="995"/>
      <c r="M2193" s="337"/>
      <c r="O2193" s="388"/>
      <c r="P2193" s="388"/>
      <c r="Q2193" s="388"/>
      <c r="T2193" s="249"/>
      <c r="Y2193" s="420"/>
      <c r="Z2193" s="416" t="s">
        <v>38</v>
      </c>
      <c r="AA2193" s="269" t="s">
        <v>38</v>
      </c>
      <c r="AE2193" s="252"/>
      <c r="AF2193" s="334"/>
      <c r="AG2193" s="334"/>
      <c r="AJ2193" s="255" t="str">
        <f t="shared" si="578"/>
        <v/>
      </c>
    </row>
    <row r="2194" spans="1:36" s="319" customFormat="1" ht="11.25" customHeight="1" thickBot="1" x14ac:dyDescent="0.25">
      <c r="A2194" s="1129">
        <v>1</v>
      </c>
      <c r="B2194" s="1113">
        <v>308654</v>
      </c>
      <c r="C2194" s="320"/>
      <c r="D2194" s="916" t="s">
        <v>1708</v>
      </c>
      <c r="E2194" s="245">
        <v>1</v>
      </c>
      <c r="F2194" s="241" t="s">
        <v>2130</v>
      </c>
      <c r="G2194" s="246"/>
      <c r="H2194" s="246"/>
      <c r="I2194" s="241"/>
      <c r="J2194" s="360"/>
      <c r="K2194" s="241"/>
      <c r="L2194" s="241" t="s">
        <v>3185</v>
      </c>
      <c r="M2194" s="245">
        <v>120</v>
      </c>
      <c r="N2194" s="238" t="s">
        <v>2085</v>
      </c>
      <c r="O2194" s="65">
        <v>94</v>
      </c>
      <c r="P2194" s="65">
        <v>142</v>
      </c>
      <c r="Q2194" s="65">
        <v>384</v>
      </c>
      <c r="R2194" s="238" t="s">
        <v>2139</v>
      </c>
      <c r="S2194" s="246"/>
      <c r="T2194" s="241" t="s">
        <v>326</v>
      </c>
      <c r="U2194" s="238" t="s">
        <v>44</v>
      </c>
      <c r="V2194" s="238" t="s">
        <v>3186</v>
      </c>
      <c r="W2194" s="238"/>
      <c r="X2194" s="321"/>
      <c r="Y2194" s="415">
        <v>43971</v>
      </c>
      <c r="Z2194" s="416">
        <f t="shared" ref="Z2194:Z2198" si="591">Y2194+365</f>
        <v>44336</v>
      </c>
      <c r="AA2194" s="269">
        <v>44301</v>
      </c>
      <c r="AB2194" s="246"/>
      <c r="AC2194" s="250">
        <v>110</v>
      </c>
      <c r="AD2194" s="251"/>
      <c r="AE2194" s="252"/>
      <c r="AF2194" s="246" t="s">
        <v>3187</v>
      </c>
      <c r="AG2194" s="246"/>
      <c r="AJ2194" s="255" t="str">
        <f t="shared" si="578"/>
        <v>HL176</v>
      </c>
    </row>
    <row r="2195" spans="1:36" s="319" customFormat="1" ht="11.25" customHeight="1" thickBot="1" x14ac:dyDescent="0.25">
      <c r="A2195" s="1129">
        <v>1</v>
      </c>
      <c r="B2195" s="1113">
        <v>308654</v>
      </c>
      <c r="C2195" s="320"/>
      <c r="D2195" s="916" t="s">
        <v>1708</v>
      </c>
      <c r="E2195" s="245">
        <v>1</v>
      </c>
      <c r="F2195" s="241" t="s">
        <v>2130</v>
      </c>
      <c r="G2195" s="246"/>
      <c r="H2195" s="246"/>
      <c r="I2195" s="241"/>
      <c r="J2195" s="360"/>
      <c r="K2195" s="241"/>
      <c r="L2195" s="241" t="s">
        <v>3185</v>
      </c>
      <c r="M2195" s="245">
        <v>120</v>
      </c>
      <c r="N2195" s="238" t="s">
        <v>2085</v>
      </c>
      <c r="O2195" s="65">
        <v>94</v>
      </c>
      <c r="P2195" s="65">
        <v>141</v>
      </c>
      <c r="Q2195" s="65">
        <v>383</v>
      </c>
      <c r="R2195" s="238" t="s">
        <v>2139</v>
      </c>
      <c r="S2195" s="246"/>
      <c r="T2195" s="241" t="s">
        <v>326</v>
      </c>
      <c r="U2195" s="238" t="s">
        <v>44</v>
      </c>
      <c r="V2195" s="238" t="s">
        <v>2066</v>
      </c>
      <c r="W2195" s="238"/>
      <c r="X2195" s="321"/>
      <c r="Y2195" s="415">
        <v>43971</v>
      </c>
      <c r="Z2195" s="416">
        <f t="shared" si="591"/>
        <v>44336</v>
      </c>
      <c r="AA2195" s="269">
        <v>44301</v>
      </c>
      <c r="AB2195" s="246"/>
      <c r="AC2195" s="250">
        <v>110</v>
      </c>
      <c r="AD2195" s="251"/>
      <c r="AE2195" s="252"/>
      <c r="AF2195" s="246" t="s">
        <v>3188</v>
      </c>
      <c r="AG2195" s="246"/>
      <c r="AJ2195" s="255" t="str">
        <f t="shared" si="578"/>
        <v>HL177</v>
      </c>
    </row>
    <row r="2196" spans="1:36" s="319" customFormat="1" ht="11.25" customHeight="1" thickBot="1" x14ac:dyDescent="0.25">
      <c r="A2196" s="1129">
        <v>1</v>
      </c>
      <c r="B2196" s="1113">
        <v>308654</v>
      </c>
      <c r="C2196" s="320"/>
      <c r="D2196" s="916" t="s">
        <v>1708</v>
      </c>
      <c r="E2196" s="245">
        <v>1</v>
      </c>
      <c r="F2196" s="241" t="s">
        <v>2130</v>
      </c>
      <c r="G2196" s="246"/>
      <c r="H2196" s="246"/>
      <c r="I2196" s="241"/>
      <c r="J2196" s="360"/>
      <c r="K2196" s="241"/>
      <c r="L2196" s="241" t="s">
        <v>3185</v>
      </c>
      <c r="M2196" s="245">
        <v>120</v>
      </c>
      <c r="N2196" s="238" t="s">
        <v>2085</v>
      </c>
      <c r="O2196" s="65">
        <v>94</v>
      </c>
      <c r="P2196" s="65">
        <v>142</v>
      </c>
      <c r="Q2196" s="65">
        <v>383</v>
      </c>
      <c r="R2196" s="238" t="s">
        <v>2139</v>
      </c>
      <c r="S2196" s="246"/>
      <c r="T2196" s="241" t="s">
        <v>326</v>
      </c>
      <c r="U2196" s="238" t="s">
        <v>44</v>
      </c>
      <c r="V2196" s="238" t="s">
        <v>3189</v>
      </c>
      <c r="W2196" s="238"/>
      <c r="X2196" s="320"/>
      <c r="Y2196" s="415">
        <v>43971</v>
      </c>
      <c r="Z2196" s="416">
        <f t="shared" si="591"/>
        <v>44336</v>
      </c>
      <c r="AA2196" s="269">
        <v>44301</v>
      </c>
      <c r="AB2196" s="246"/>
      <c r="AC2196" s="250">
        <v>110</v>
      </c>
      <c r="AD2196" s="251"/>
      <c r="AE2196" s="252"/>
      <c r="AF2196" s="246" t="s">
        <v>3190</v>
      </c>
      <c r="AG2196" s="246"/>
      <c r="AJ2196" s="255" t="str">
        <f t="shared" si="578"/>
        <v>HL178</v>
      </c>
    </row>
    <row r="2197" spans="1:36" s="319" customFormat="1" ht="11.25" customHeight="1" thickBot="1" x14ac:dyDescent="0.25">
      <c r="A2197" s="1129">
        <v>1</v>
      </c>
      <c r="B2197" s="1113">
        <v>308654</v>
      </c>
      <c r="C2197" s="320"/>
      <c r="D2197" s="916" t="s">
        <v>1708</v>
      </c>
      <c r="E2197" s="245">
        <v>1</v>
      </c>
      <c r="F2197" s="241" t="s">
        <v>2130</v>
      </c>
      <c r="G2197" s="246"/>
      <c r="H2197" s="246"/>
      <c r="I2197" s="241"/>
      <c r="J2197" s="360"/>
      <c r="K2197" s="241"/>
      <c r="L2197" s="241" t="s">
        <v>3185</v>
      </c>
      <c r="M2197" s="245">
        <v>120</v>
      </c>
      <c r="N2197" s="238" t="s">
        <v>2085</v>
      </c>
      <c r="O2197" s="65">
        <v>94</v>
      </c>
      <c r="P2197" s="65">
        <v>141</v>
      </c>
      <c r="Q2197" s="65">
        <v>383</v>
      </c>
      <c r="R2197" s="238" t="s">
        <v>2139</v>
      </c>
      <c r="S2197" s="246"/>
      <c r="T2197" s="241" t="s">
        <v>326</v>
      </c>
      <c r="U2197" s="238" t="s">
        <v>44</v>
      </c>
      <c r="V2197" s="238" t="s">
        <v>3191</v>
      </c>
      <c r="W2197" s="238"/>
      <c r="X2197" s="320"/>
      <c r="Y2197" s="415">
        <v>43971</v>
      </c>
      <c r="Z2197" s="416">
        <f t="shared" si="591"/>
        <v>44336</v>
      </c>
      <c r="AA2197" s="269">
        <v>44301</v>
      </c>
      <c r="AB2197" s="246"/>
      <c r="AC2197" s="250">
        <v>110</v>
      </c>
      <c r="AD2197" s="251"/>
      <c r="AE2197" s="252"/>
      <c r="AF2197" s="246" t="s">
        <v>3192</v>
      </c>
      <c r="AG2197" s="246"/>
      <c r="AJ2197" s="255" t="str">
        <f t="shared" si="578"/>
        <v>HL179</v>
      </c>
    </row>
    <row r="2198" spans="1:36" ht="11.25" customHeight="1" thickBot="1" x14ac:dyDescent="0.25">
      <c r="A2198" s="1129">
        <v>1</v>
      </c>
      <c r="B2198" s="1113">
        <v>308654</v>
      </c>
      <c r="C2198" s="266" t="s">
        <v>50</v>
      </c>
      <c r="D2198" s="892" t="s">
        <v>1708</v>
      </c>
      <c r="E2198" s="256">
        <f>SUM(E2194:E2197)</f>
        <v>4</v>
      </c>
      <c r="F2198" s="240" t="s">
        <v>2130</v>
      </c>
      <c r="G2198" s="257"/>
      <c r="H2198" s="257"/>
      <c r="I2198" s="240"/>
      <c r="J2198" s="358"/>
      <c r="K2198" s="240"/>
      <c r="L2198" s="240" t="s">
        <v>3185</v>
      </c>
      <c r="M2198" s="258">
        <v>120</v>
      </c>
      <c r="N2198" s="239" t="s">
        <v>2085</v>
      </c>
      <c r="O2198" s="364">
        <f ca="1">IF(MIN(OFFSET(O2198,-$E2198,0,$E2198,1))=MAX(OFFSET(O2198,-$E2198,0,$E2198,1)),OFFSET(O2198,-$E2198,0,1,1),CONCATENATE(MIN(OFFSET(O2198,-$E2198,0,$E2198,1)),"/",MAX(OFFSET(O2198,-$E2198,0,$E2198,1))))</f>
        <v>94</v>
      </c>
      <c r="P2198" s="364" t="str">
        <f ca="1">IF(MIN(OFFSET(P2198,-$E2198,0,$E2198,1))=MAX(OFFSET(P2198,-$E2198,0,$E2198,1)),OFFSET(P2198,-$E2198,0,1,1),CONCATENATE(MIN(OFFSET(P2198,-$E2198,0,$E2198,1)),"/",MAX(OFFSET(P2198,-$E2198,0,$E2198,1))))</f>
        <v>141/142</v>
      </c>
      <c r="Q2198" s="364" t="str">
        <f ca="1">IF(MIN(OFFSET(Q2198,-$E2198,0,$E2198,1))=MAX(OFFSET(Q2198,-$E2198,0,$E2198,1)),OFFSET(Q2198,-$E2198,0,1,1),CONCATENATE(MIN(OFFSET(Q2198,-$E2198,0,$E2198,1)),"/",MAX(OFFSET(Q2198,-$E2198,0,$E2198,1))))</f>
        <v>383/384</v>
      </c>
      <c r="R2198" s="239"/>
      <c r="S2198" s="257"/>
      <c r="T2198" s="240" t="s">
        <v>326</v>
      </c>
      <c r="U2198" s="239" t="s">
        <v>44</v>
      </c>
      <c r="V2198" s="239" t="s">
        <v>3193</v>
      </c>
      <c r="W2198" s="239"/>
      <c r="X2198" s="237">
        <v>1035</v>
      </c>
      <c r="Y2198" s="415">
        <v>43971</v>
      </c>
      <c r="Z2198" s="416">
        <f t="shared" si="591"/>
        <v>44336</v>
      </c>
      <c r="AA2198" s="269">
        <v>44301</v>
      </c>
      <c r="AB2198" s="257"/>
      <c r="AC2198" s="260">
        <v>110</v>
      </c>
      <c r="AD2198" s="261"/>
      <c r="AE2198" s="262"/>
      <c r="AF2198" s="257"/>
      <c r="AG2198" s="257"/>
      <c r="AJ2198" s="255" t="str">
        <f t="shared" si="578"/>
        <v>HL176-179</v>
      </c>
    </row>
    <row r="2199" spans="1:36" ht="11.25" customHeight="1" thickBot="1" x14ac:dyDescent="0.25">
      <c r="A2199" s="1129"/>
      <c r="B2199" s="995"/>
      <c r="C2199" s="238"/>
      <c r="D2199" s="916"/>
      <c r="E2199" s="245"/>
      <c r="F2199" s="241"/>
      <c r="G2199" s="246"/>
      <c r="H2199" s="238"/>
      <c r="I2199" s="241"/>
      <c r="J2199" s="397"/>
      <c r="K2199" s="241"/>
      <c r="L2199" s="378"/>
      <c r="M2199" s="245"/>
      <c r="N2199" s="238"/>
      <c r="O2199" s="65"/>
      <c r="P2199" s="65"/>
      <c r="Q2199" s="65"/>
      <c r="R2199" s="238"/>
      <c r="S2199" s="246"/>
      <c r="T2199" s="241"/>
      <c r="U2199" s="238"/>
      <c r="W2199" s="238"/>
      <c r="X2199" s="386"/>
      <c r="Y2199" s="420"/>
      <c r="Z2199" s="416" t="s">
        <v>38</v>
      </c>
      <c r="AA2199" s="269">
        <v>43535</v>
      </c>
      <c r="AC2199" s="387"/>
      <c r="AD2199" s="336"/>
      <c r="AE2199" s="252"/>
      <c r="AF2199" s="334"/>
      <c r="AG2199" s="334"/>
      <c r="AJ2199" s="255" t="str">
        <f t="shared" si="578"/>
        <v/>
      </c>
    </row>
    <row r="2200" spans="1:36" ht="11.25" customHeight="1" thickBot="1" x14ac:dyDescent="0.25">
      <c r="A2200" s="1129">
        <v>1</v>
      </c>
      <c r="B2200" s="1113">
        <v>308294</v>
      </c>
      <c r="C2200" s="238"/>
      <c r="D2200" s="916" t="s">
        <v>1595</v>
      </c>
      <c r="E2200" s="245">
        <v>1</v>
      </c>
      <c r="F2200" s="241" t="s">
        <v>2130</v>
      </c>
      <c r="G2200" s="246"/>
      <c r="H2200" s="246"/>
      <c r="I2200" s="241"/>
      <c r="J2200" s="331"/>
      <c r="K2200" s="241"/>
      <c r="L2200" s="241" t="s">
        <v>3185</v>
      </c>
      <c r="M2200" s="245">
        <v>100</v>
      </c>
      <c r="N2200" s="238" t="s">
        <v>2085</v>
      </c>
      <c r="O2200" s="65">
        <v>95</v>
      </c>
      <c r="P2200" s="65">
        <v>128</v>
      </c>
      <c r="Q2200" s="65">
        <v>362</v>
      </c>
      <c r="R2200" s="238" t="s">
        <v>2139</v>
      </c>
      <c r="S2200" s="246"/>
      <c r="T2200" s="241" t="s">
        <v>811</v>
      </c>
      <c r="U2200" s="238" t="s">
        <v>44</v>
      </c>
      <c r="V2200" s="238" t="s">
        <v>3194</v>
      </c>
      <c r="W2200" s="238" t="s">
        <v>1078</v>
      </c>
      <c r="X2200" s="315" t="s">
        <v>1078</v>
      </c>
      <c r="Y2200" s="415">
        <v>42438</v>
      </c>
      <c r="Z2200" s="416">
        <f>Y2200+366</f>
        <v>42804</v>
      </c>
      <c r="AA2200" s="269">
        <v>43535</v>
      </c>
      <c r="AB2200" s="246"/>
      <c r="AC2200" s="250">
        <v>110</v>
      </c>
      <c r="AD2200" s="251"/>
      <c r="AE2200" s="252">
        <v>815</v>
      </c>
      <c r="AF2200" s="160" t="s">
        <v>3195</v>
      </c>
      <c r="AG2200" s="246"/>
      <c r="AJ2200" s="255" t="str">
        <f t="shared" ref="AJ2200:AJ2272" si="592">CONCATENATE(U2200,AK2200,V2200)</f>
        <v>HL145</v>
      </c>
    </row>
    <row r="2201" spans="1:36" ht="11.25" customHeight="1" thickBot="1" x14ac:dyDescent="0.25">
      <c r="A2201" s="1129">
        <v>1</v>
      </c>
      <c r="B2201" s="1113">
        <v>308294</v>
      </c>
      <c r="C2201" s="238"/>
      <c r="D2201" s="916" t="s">
        <v>1595</v>
      </c>
      <c r="E2201" s="245">
        <v>1</v>
      </c>
      <c r="F2201" s="241" t="s">
        <v>2130</v>
      </c>
      <c r="G2201" s="246"/>
      <c r="H2201" s="246"/>
      <c r="I2201" s="241"/>
      <c r="J2201" s="331"/>
      <c r="K2201" s="241"/>
      <c r="L2201" s="241" t="s">
        <v>3185</v>
      </c>
      <c r="M2201" s="245">
        <v>100</v>
      </c>
      <c r="N2201" s="238" t="s">
        <v>2085</v>
      </c>
      <c r="O2201" s="65">
        <v>94</v>
      </c>
      <c r="P2201" s="65">
        <v>149</v>
      </c>
      <c r="Q2201" s="65">
        <v>385</v>
      </c>
      <c r="R2201" s="238" t="s">
        <v>2139</v>
      </c>
      <c r="S2201" s="246"/>
      <c r="T2201" s="241" t="s">
        <v>811</v>
      </c>
      <c r="U2201" s="238" t="s">
        <v>44</v>
      </c>
      <c r="V2201" s="238" t="s">
        <v>1848</v>
      </c>
      <c r="W2201" s="238" t="s">
        <v>1078</v>
      </c>
      <c r="X2201" s="315" t="s">
        <v>1078</v>
      </c>
      <c r="Y2201" s="415">
        <v>42438</v>
      </c>
      <c r="Z2201" s="416">
        <f>Y2201+366</f>
        <v>42804</v>
      </c>
      <c r="AA2201" s="269">
        <v>43535</v>
      </c>
      <c r="AB2201" s="246"/>
      <c r="AC2201" s="250">
        <v>110</v>
      </c>
      <c r="AD2201" s="251"/>
      <c r="AE2201" s="252">
        <v>815</v>
      </c>
      <c r="AF2201" s="160" t="s">
        <v>3196</v>
      </c>
      <c r="AG2201" s="246"/>
      <c r="AJ2201" s="255" t="str">
        <f t="shared" si="592"/>
        <v>HL146</v>
      </c>
    </row>
    <row r="2202" spans="1:36" ht="11.25" customHeight="1" thickBot="1" x14ac:dyDescent="0.25">
      <c r="A2202" s="1129">
        <v>1</v>
      </c>
      <c r="B2202" s="1113">
        <v>308294</v>
      </c>
      <c r="C2202" s="238"/>
      <c r="D2202" s="916" t="s">
        <v>1595</v>
      </c>
      <c r="E2202" s="245">
        <v>1</v>
      </c>
      <c r="F2202" s="241" t="s">
        <v>2130</v>
      </c>
      <c r="G2202" s="246"/>
      <c r="H2202" s="246"/>
      <c r="I2202" s="241"/>
      <c r="J2202" s="331"/>
      <c r="K2202" s="241"/>
      <c r="L2202" s="241" t="s">
        <v>3185</v>
      </c>
      <c r="M2202" s="245">
        <v>100</v>
      </c>
      <c r="N2202" s="238" t="s">
        <v>2085</v>
      </c>
      <c r="O2202" s="65">
        <v>94</v>
      </c>
      <c r="P2202" s="65">
        <v>147</v>
      </c>
      <c r="Q2202" s="65">
        <v>366</v>
      </c>
      <c r="R2202" s="238" t="s">
        <v>2139</v>
      </c>
      <c r="S2202" s="246"/>
      <c r="T2202" s="241" t="s">
        <v>811</v>
      </c>
      <c r="U2202" s="238" t="s">
        <v>44</v>
      </c>
      <c r="V2202" s="238" t="s">
        <v>3197</v>
      </c>
      <c r="W2202" s="238" t="s">
        <v>1078</v>
      </c>
      <c r="X2202" s="315" t="s">
        <v>1078</v>
      </c>
      <c r="Y2202" s="415">
        <v>42438</v>
      </c>
      <c r="Z2202" s="416">
        <f>Y2202+366</f>
        <v>42804</v>
      </c>
      <c r="AA2202" s="269">
        <v>43535</v>
      </c>
      <c r="AB2202" s="246"/>
      <c r="AC2202" s="250">
        <v>110</v>
      </c>
      <c r="AD2202" s="251"/>
      <c r="AE2202" s="252">
        <v>815</v>
      </c>
      <c r="AF2202" s="160" t="s">
        <v>3198</v>
      </c>
      <c r="AG2202" s="246"/>
      <c r="AJ2202" s="255" t="str">
        <f t="shared" si="592"/>
        <v>HL147</v>
      </c>
    </row>
    <row r="2203" spans="1:36" ht="11.25" customHeight="1" thickBot="1" x14ac:dyDescent="0.25">
      <c r="A2203" s="1129">
        <v>1</v>
      </c>
      <c r="B2203" s="1113">
        <v>308294</v>
      </c>
      <c r="C2203" s="238"/>
      <c r="D2203" s="916" t="s">
        <v>1595</v>
      </c>
      <c r="E2203" s="245">
        <v>1</v>
      </c>
      <c r="F2203" s="241" t="s">
        <v>2130</v>
      </c>
      <c r="G2203" s="246"/>
      <c r="H2203" s="246"/>
      <c r="I2203" s="241"/>
      <c r="J2203" s="331"/>
      <c r="K2203" s="241"/>
      <c r="L2203" s="241" t="s">
        <v>3185</v>
      </c>
      <c r="M2203" s="245">
        <v>100</v>
      </c>
      <c r="N2203" s="238" t="s">
        <v>2085</v>
      </c>
      <c r="O2203" s="65">
        <v>95</v>
      </c>
      <c r="P2203" s="65">
        <v>152</v>
      </c>
      <c r="Q2203" s="65">
        <v>388</v>
      </c>
      <c r="R2203" s="238" t="s">
        <v>2139</v>
      </c>
      <c r="S2203" s="246"/>
      <c r="T2203" s="241" t="s">
        <v>811</v>
      </c>
      <c r="U2203" s="238" t="s">
        <v>44</v>
      </c>
      <c r="V2203" s="238" t="s">
        <v>3199</v>
      </c>
      <c r="W2203" s="238" t="s">
        <v>1078</v>
      </c>
      <c r="X2203" s="315" t="s">
        <v>1078</v>
      </c>
      <c r="Y2203" s="415">
        <v>42438</v>
      </c>
      <c r="Z2203" s="416">
        <f>Y2203+366</f>
        <v>42804</v>
      </c>
      <c r="AA2203" s="269">
        <v>43535</v>
      </c>
      <c r="AB2203" s="246"/>
      <c r="AC2203" s="250">
        <v>110</v>
      </c>
      <c r="AD2203" s="251"/>
      <c r="AE2203" s="252">
        <v>815</v>
      </c>
      <c r="AF2203" s="160" t="s">
        <v>3200</v>
      </c>
      <c r="AG2203" s="246"/>
      <c r="AJ2203" s="255" t="str">
        <f t="shared" si="592"/>
        <v>HL148</v>
      </c>
    </row>
    <row r="2204" spans="1:36" ht="11.25" customHeight="1" thickBot="1" x14ac:dyDescent="0.25">
      <c r="A2204" s="1129">
        <v>1</v>
      </c>
      <c r="B2204" s="1113">
        <v>308294</v>
      </c>
      <c r="C2204" s="266" t="s">
        <v>50</v>
      </c>
      <c r="D2204" s="892" t="s">
        <v>1595</v>
      </c>
      <c r="E2204" s="256">
        <f>SUM(E2200:E2203)</f>
        <v>4</v>
      </c>
      <c r="F2204" s="240" t="s">
        <v>2130</v>
      </c>
      <c r="G2204" s="257"/>
      <c r="H2204" s="257"/>
      <c r="I2204" s="240"/>
      <c r="J2204" s="358"/>
      <c r="K2204" s="240"/>
      <c r="L2204" s="240" t="s">
        <v>3185</v>
      </c>
      <c r="M2204" s="258">
        <v>100</v>
      </c>
      <c r="N2204" s="239" t="s">
        <v>2085</v>
      </c>
      <c r="O2204" s="364" t="str">
        <f ca="1">IF(MIN(OFFSET(O2204,-$E2204,0,$E2204,1))=MAX(OFFSET(O2204,-$E2204,0,$E2204,1)),OFFSET(O2204,-$E2204,0,1,1),CONCATENATE(MIN(OFFSET(O2204,-$E2204,0,$E2204,1)),"/",MAX(OFFSET(O2204,-$E2204,0,$E2204,1))))</f>
        <v>94/95</v>
      </c>
      <c r="P2204" s="364" t="str">
        <f ca="1">IF(MIN(OFFSET(P2204,-$E2204,0,$E2204,1))=MAX(OFFSET(P2204,-$E2204,0,$E2204,1)),OFFSET(P2204,-$E2204,0,1,1),CONCATENATE(MIN(OFFSET(P2204,-$E2204,0,$E2204,1)),"/",MAX(OFFSET(P2204,-$E2204,0,$E2204,1))))</f>
        <v>128/152</v>
      </c>
      <c r="Q2204" s="364" t="str">
        <f ca="1">IF(MIN(OFFSET(Q2204,-$E2204,0,$E2204,1))=MAX(OFFSET(Q2204,-$E2204,0,$E2204,1)),OFFSET(Q2204,-$E2204,0,1,1),CONCATENATE(MIN(OFFSET(Q2204,-$E2204,0,$E2204,1)),"/",MAX(OFFSET(Q2204,-$E2204,0,$E2204,1))))</f>
        <v>362/388</v>
      </c>
      <c r="R2204" s="239"/>
      <c r="S2204" s="257"/>
      <c r="T2204" s="240" t="s">
        <v>811</v>
      </c>
      <c r="U2204" s="239" t="s">
        <v>44</v>
      </c>
      <c r="V2204" s="239" t="s">
        <v>3201</v>
      </c>
      <c r="W2204" s="239"/>
      <c r="X2204" s="237">
        <v>1022</v>
      </c>
      <c r="Y2204" s="415">
        <v>42438</v>
      </c>
      <c r="Z2204" s="416">
        <f>Y2204+366</f>
        <v>42804</v>
      </c>
      <c r="AA2204" s="269">
        <v>43535</v>
      </c>
      <c r="AB2204" s="257"/>
      <c r="AC2204" s="260">
        <v>110</v>
      </c>
      <c r="AD2204" s="261"/>
      <c r="AE2204" s="262"/>
      <c r="AF2204" s="257"/>
      <c r="AG2204" s="257"/>
      <c r="AJ2204" s="255" t="str">
        <f t="shared" si="592"/>
        <v>HL145-148</v>
      </c>
    </row>
    <row r="2205" spans="1:36" ht="11.25" customHeight="1" thickBot="1" x14ac:dyDescent="0.25">
      <c r="A2205" s="1129"/>
      <c r="B2205" s="995"/>
      <c r="C2205" s="320"/>
      <c r="D2205" s="905"/>
      <c r="E2205" s="324"/>
      <c r="F2205" s="241"/>
      <c r="G2205" s="246"/>
      <c r="H2205" s="246"/>
      <c r="I2205" s="241"/>
      <c r="J2205" s="360"/>
      <c r="K2205" s="241"/>
      <c r="L2205" s="241"/>
      <c r="M2205" s="245"/>
      <c r="N2205" s="238"/>
      <c r="O2205" s="65"/>
      <c r="P2205" s="65"/>
      <c r="Q2205" s="65"/>
      <c r="R2205" s="238"/>
      <c r="S2205" s="246"/>
      <c r="T2205" s="241"/>
      <c r="U2205" s="238"/>
      <c r="V2205" s="238"/>
      <c r="W2205" s="238"/>
      <c r="X2205" s="498"/>
      <c r="Y2205" s="415"/>
      <c r="Z2205" s="416" t="s">
        <v>38</v>
      </c>
      <c r="AA2205" s="269" t="s">
        <v>38</v>
      </c>
      <c r="AB2205" s="246"/>
      <c r="AC2205" s="250"/>
      <c r="AD2205" s="251"/>
      <c r="AE2205" s="252"/>
      <c r="AF2205" s="246"/>
      <c r="AG2205" s="246"/>
    </row>
    <row r="2206" spans="1:36" ht="11.25" customHeight="1" thickBot="1" x14ac:dyDescent="0.25">
      <c r="A2206" s="1115">
        <v>1</v>
      </c>
      <c r="B2206" s="1044">
        <v>306737</v>
      </c>
      <c r="C2206" s="238"/>
      <c r="D2206" s="904" t="s">
        <v>3202</v>
      </c>
      <c r="E2206" s="245">
        <v>1</v>
      </c>
      <c r="F2206" s="241" t="s">
        <v>2565</v>
      </c>
      <c r="G2206" s="246"/>
      <c r="H2206" s="246"/>
      <c r="I2206" s="241"/>
      <c r="J2206" s="331"/>
      <c r="K2206" s="241"/>
      <c r="L2206" s="241" t="s">
        <v>2566</v>
      </c>
      <c r="M2206" s="245">
        <v>100</v>
      </c>
      <c r="N2206" s="238" t="s">
        <v>38</v>
      </c>
      <c r="O2206" s="238" t="s">
        <v>3073</v>
      </c>
      <c r="P2206" s="238" t="s">
        <v>38</v>
      </c>
      <c r="Q2206" s="238" t="s">
        <v>38</v>
      </c>
      <c r="R2206" s="238" t="s">
        <v>2143</v>
      </c>
      <c r="S2206" s="246"/>
      <c r="T2206" s="241" t="s">
        <v>61</v>
      </c>
      <c r="U2206" s="238" t="s">
        <v>44</v>
      </c>
      <c r="V2206" s="238" t="s">
        <v>3203</v>
      </c>
      <c r="W2206" s="238" t="s">
        <v>1078</v>
      </c>
      <c r="X2206" s="238" t="s">
        <v>1078</v>
      </c>
      <c r="Y2206" s="415">
        <v>43929</v>
      </c>
      <c r="Z2206" s="417">
        <f>Y2206+366</f>
        <v>44295</v>
      </c>
      <c r="AA2206" s="417">
        <v>44249</v>
      </c>
      <c r="AB2206" s="246"/>
      <c r="AC2206" s="250">
        <v>187</v>
      </c>
      <c r="AD2206" s="251"/>
      <c r="AE2206" s="252">
        <v>7000</v>
      </c>
      <c r="AF2206" s="246" t="s">
        <v>3204</v>
      </c>
      <c r="AG2206" s="246"/>
      <c r="AJ2206" s="255" t="str">
        <f t="shared" ref="AJ2206:AJ2211" si="593">CONCATENATE(U2206,AK2206,V2206)</f>
        <v>HL2037</v>
      </c>
    </row>
    <row r="2207" spans="1:36" ht="11.25" customHeight="1" thickBot="1" x14ac:dyDescent="0.25">
      <c r="A2207" s="1115">
        <v>1</v>
      </c>
      <c r="B2207" s="1044">
        <v>306737</v>
      </c>
      <c r="C2207" s="238"/>
      <c r="D2207" s="904" t="s">
        <v>3202</v>
      </c>
      <c r="E2207" s="245">
        <v>1</v>
      </c>
      <c r="F2207" s="241" t="s">
        <v>2565</v>
      </c>
      <c r="G2207" s="246"/>
      <c r="H2207" s="246"/>
      <c r="I2207" s="241"/>
      <c r="J2207" s="331"/>
      <c r="K2207" s="241"/>
      <c r="L2207" s="241" t="s">
        <v>2566</v>
      </c>
      <c r="M2207" s="245">
        <v>100</v>
      </c>
      <c r="N2207" s="238" t="s">
        <v>38</v>
      </c>
      <c r="O2207" s="238" t="s">
        <v>3073</v>
      </c>
      <c r="P2207" s="238" t="s">
        <v>38</v>
      </c>
      <c r="Q2207" s="238" t="s">
        <v>38</v>
      </c>
      <c r="R2207" s="238" t="s">
        <v>2143</v>
      </c>
      <c r="S2207" s="246"/>
      <c r="T2207" s="241" t="s">
        <v>61</v>
      </c>
      <c r="U2207" s="238" t="s">
        <v>44</v>
      </c>
      <c r="V2207" s="238" t="s">
        <v>3205</v>
      </c>
      <c r="W2207" s="238" t="s">
        <v>1078</v>
      </c>
      <c r="X2207" s="238" t="s">
        <v>1078</v>
      </c>
      <c r="Y2207" s="415">
        <v>43929</v>
      </c>
      <c r="Z2207" s="417">
        <f>Y2207+366</f>
        <v>44295</v>
      </c>
      <c r="AA2207" s="417">
        <v>44249</v>
      </c>
      <c r="AB2207" s="246"/>
      <c r="AC2207" s="250">
        <v>187</v>
      </c>
      <c r="AD2207" s="251"/>
      <c r="AE2207" s="252">
        <v>7000</v>
      </c>
      <c r="AF2207" s="246" t="s">
        <v>3206</v>
      </c>
      <c r="AG2207" s="246"/>
      <c r="AJ2207" s="255" t="str">
        <f t="shared" si="593"/>
        <v>HL2038</v>
      </c>
    </row>
    <row r="2208" spans="1:36" ht="11.25" customHeight="1" thickBot="1" x14ac:dyDescent="0.25">
      <c r="A2208" s="1115">
        <v>1</v>
      </c>
      <c r="B2208" s="1044">
        <v>306737</v>
      </c>
      <c r="C2208" s="239" t="s">
        <v>50</v>
      </c>
      <c r="D2208" s="892" t="s">
        <v>3202</v>
      </c>
      <c r="E2208" s="256">
        <v>2</v>
      </c>
      <c r="F2208" s="240" t="s">
        <v>2565</v>
      </c>
      <c r="G2208" s="257"/>
      <c r="H2208" s="257"/>
      <c r="I2208" s="240"/>
      <c r="J2208" s="368"/>
      <c r="K2208" s="240"/>
      <c r="L2208" s="240" t="s">
        <v>2566</v>
      </c>
      <c r="M2208" s="258">
        <v>100</v>
      </c>
      <c r="N2208" s="239" t="s">
        <v>38</v>
      </c>
      <c r="O2208" s="239" t="s">
        <v>3073</v>
      </c>
      <c r="P2208" s="239" t="s">
        <v>38</v>
      </c>
      <c r="Q2208" s="239" t="s">
        <v>38</v>
      </c>
      <c r="R2208" s="239" t="s">
        <v>2143</v>
      </c>
      <c r="S2208" s="257"/>
      <c r="T2208" s="240" t="s">
        <v>61</v>
      </c>
      <c r="U2208" s="239" t="s">
        <v>44</v>
      </c>
      <c r="V2208" s="239" t="s">
        <v>3207</v>
      </c>
      <c r="W2208" s="239" t="s">
        <v>3208</v>
      </c>
      <c r="X2208" s="197" t="s">
        <v>3202</v>
      </c>
      <c r="Y2208" s="415">
        <v>43929</v>
      </c>
      <c r="Z2208" s="417">
        <f>Y2208+366</f>
        <v>44295</v>
      </c>
      <c r="AA2208" s="417">
        <v>44249</v>
      </c>
      <c r="AB2208" s="257"/>
      <c r="AC2208" s="260">
        <v>187</v>
      </c>
      <c r="AD2208" s="261"/>
      <c r="AE2208" s="262"/>
      <c r="AF2208" s="257"/>
      <c r="AG2208" s="257"/>
      <c r="AJ2208" s="255" t="str">
        <f t="shared" si="593"/>
        <v>HL2037-2038</v>
      </c>
    </row>
    <row r="2209" spans="1:36" ht="11.25" customHeight="1" thickBot="1" x14ac:dyDescent="0.25">
      <c r="A2209" s="1129"/>
      <c r="B2209" s="1112"/>
      <c r="C2209" s="238"/>
      <c r="D2209" s="909"/>
      <c r="E2209" s="324"/>
      <c r="F2209" s="241"/>
      <c r="G2209" s="246"/>
      <c r="H2209" s="246"/>
      <c r="I2209" s="241"/>
      <c r="J2209" s="331"/>
      <c r="K2209" s="241"/>
      <c r="L2209" s="241"/>
      <c r="M2209" s="245"/>
      <c r="N2209" s="238"/>
      <c r="O2209" s="238"/>
      <c r="P2209" s="238"/>
      <c r="Q2209" s="238"/>
      <c r="R2209" s="238"/>
      <c r="S2209" s="246"/>
      <c r="T2209" s="241"/>
      <c r="U2209" s="238"/>
      <c r="V2209" s="238"/>
      <c r="W2209" s="238"/>
      <c r="X2209" s="500"/>
      <c r="Y2209" s="415"/>
      <c r="Z2209" s="417"/>
      <c r="AA2209" s="868"/>
      <c r="AB2209" s="246"/>
      <c r="AC2209" s="250"/>
      <c r="AD2209" s="251"/>
      <c r="AE2209" s="252"/>
      <c r="AF2209" s="246"/>
      <c r="AG2209" s="246"/>
    </row>
    <row r="2210" spans="1:36" s="319" customFormat="1" ht="11.25" customHeight="1" thickBot="1" x14ac:dyDescent="0.25">
      <c r="A2210" s="1115">
        <v>1</v>
      </c>
      <c r="B2210" s="1112"/>
      <c r="C2210" s="151"/>
      <c r="D2210" s="897" t="s">
        <v>2674</v>
      </c>
      <c r="E2210" s="148">
        <v>1</v>
      </c>
      <c r="F2210" s="149" t="s">
        <v>2449</v>
      </c>
      <c r="G2210" s="150"/>
      <c r="H2210" s="150"/>
      <c r="I2210" s="149"/>
      <c r="J2210" s="199"/>
      <c r="K2210" s="149"/>
      <c r="L2210" s="149" t="s">
        <v>3209</v>
      </c>
      <c r="M2210" s="148">
        <v>85</v>
      </c>
      <c r="N2210" s="151"/>
      <c r="O2210" s="522"/>
      <c r="P2210" s="522"/>
      <c r="Q2210" s="522"/>
      <c r="R2210" s="151"/>
      <c r="S2210" s="150"/>
      <c r="T2210" s="149" t="s">
        <v>61</v>
      </c>
      <c r="U2210" s="151" t="s">
        <v>44</v>
      </c>
      <c r="V2210" s="151" t="s">
        <v>3210</v>
      </c>
      <c r="W2210" s="448"/>
      <c r="X2210" s="151"/>
      <c r="Y2210" s="429" t="s">
        <v>47</v>
      </c>
      <c r="Z2210" s="427" t="e">
        <f>Y2210+365</f>
        <v>#VALUE!</v>
      </c>
      <c r="AA2210" s="876" t="s">
        <v>38</v>
      </c>
      <c r="AB2210" s="150"/>
      <c r="AC2210" s="153"/>
      <c r="AD2210" s="154"/>
      <c r="AE2210" s="155">
        <v>1000</v>
      </c>
      <c r="AF2210" s="327" t="s">
        <v>38</v>
      </c>
      <c r="AG2210" s="327"/>
      <c r="AJ2210" s="255" t="str">
        <f t="shared" si="593"/>
        <v>HL2407</v>
      </c>
    </row>
    <row r="2211" spans="1:36" ht="11.25" customHeight="1" thickBot="1" x14ac:dyDescent="0.25">
      <c r="A2211" s="1115">
        <v>1</v>
      </c>
      <c r="B2211" s="1112"/>
      <c r="C2211" s="579" t="s">
        <v>50</v>
      </c>
      <c r="D2211" s="892" t="s">
        <v>2674</v>
      </c>
      <c r="E2211" s="580">
        <v>1</v>
      </c>
      <c r="F2211" s="582" t="s">
        <v>2449</v>
      </c>
      <c r="G2211" s="216"/>
      <c r="H2211" s="216"/>
      <c r="I2211" s="582"/>
      <c r="J2211" s="611"/>
      <c r="K2211" s="582"/>
      <c r="L2211" s="582" t="s">
        <v>3209</v>
      </c>
      <c r="M2211" s="581">
        <v>85</v>
      </c>
      <c r="N2211" s="579" t="s">
        <v>38</v>
      </c>
      <c r="O2211" s="579" t="s">
        <v>38</v>
      </c>
      <c r="P2211" s="579" t="s">
        <v>38</v>
      </c>
      <c r="Q2211" s="579" t="s">
        <v>38</v>
      </c>
      <c r="R2211" s="579"/>
      <c r="S2211" s="216"/>
      <c r="T2211" s="582" t="s">
        <v>61</v>
      </c>
      <c r="U2211" s="579" t="s">
        <v>44</v>
      </c>
      <c r="V2211" s="579" t="s">
        <v>3210</v>
      </c>
      <c r="W2211" s="877" t="s">
        <v>3211</v>
      </c>
      <c r="X2211" s="499" t="s">
        <v>2674</v>
      </c>
      <c r="Y2211" s="429" t="s">
        <v>47</v>
      </c>
      <c r="Z2211" s="427" t="e">
        <f>Y2211+365</f>
        <v>#VALUE!</v>
      </c>
      <c r="AA2211" s="876" t="s">
        <v>38</v>
      </c>
      <c r="AB2211" s="216"/>
      <c r="AC2211" s="585"/>
      <c r="AD2211" s="586"/>
      <c r="AE2211" s="587"/>
      <c r="AF2211" s="257"/>
      <c r="AG2211" s="257"/>
      <c r="AJ2211" s="255" t="str">
        <f t="shared" si="593"/>
        <v>HL2407</v>
      </c>
    </row>
    <row r="2212" spans="1:36" ht="11.25" customHeight="1" thickBot="1" x14ac:dyDescent="0.25">
      <c r="A2212" s="1129"/>
      <c r="B2212" s="1112"/>
      <c r="C2212" s="320"/>
      <c r="D2212" s="905"/>
      <c r="E2212" s="324"/>
      <c r="F2212" s="241"/>
      <c r="G2212" s="246"/>
      <c r="H2212" s="246"/>
      <c r="I2212" s="241"/>
      <c r="J2212" s="360"/>
      <c r="K2212" s="241"/>
      <c r="L2212" s="241"/>
      <c r="M2212" s="245"/>
      <c r="N2212" s="238"/>
      <c r="O2212" s="65"/>
      <c r="P2212" s="65"/>
      <c r="Q2212" s="65"/>
      <c r="R2212" s="238"/>
      <c r="S2212" s="246"/>
      <c r="T2212" s="241"/>
      <c r="U2212" s="238"/>
      <c r="V2212" s="238"/>
      <c r="W2212" s="238"/>
      <c r="X2212" s="498"/>
      <c r="Y2212" s="415"/>
      <c r="Z2212" s="416" t="s">
        <v>38</v>
      </c>
      <c r="AA2212" s="269" t="s">
        <v>38</v>
      </c>
      <c r="AB2212" s="246"/>
      <c r="AC2212" s="250"/>
      <c r="AD2212" s="251"/>
      <c r="AE2212" s="252"/>
      <c r="AF2212" s="246"/>
      <c r="AG2212" s="246"/>
      <c r="AJ2212" s="255" t="str">
        <f t="shared" si="592"/>
        <v/>
      </c>
    </row>
    <row r="2213" spans="1:36" s="178" customFormat="1" ht="11.25" customHeight="1" thickBot="1" x14ac:dyDescent="0.25">
      <c r="A2213" s="1115">
        <v>1</v>
      </c>
      <c r="B2213" s="1044">
        <v>303435</v>
      </c>
      <c r="C2213" s="174"/>
      <c r="D2213" s="919" t="s">
        <v>3212</v>
      </c>
      <c r="E2213" s="171">
        <v>1</v>
      </c>
      <c r="F2213" s="172" t="s">
        <v>2130</v>
      </c>
      <c r="G2213" s="173"/>
      <c r="H2213" s="173"/>
      <c r="I2213" s="172"/>
      <c r="J2213" s="195"/>
      <c r="K2213" s="172"/>
      <c r="L2213" s="172" t="s">
        <v>3185</v>
      </c>
      <c r="M2213" s="171">
        <v>85</v>
      </c>
      <c r="N2213" s="174" t="s">
        <v>2085</v>
      </c>
      <c r="O2213" s="222">
        <v>82</v>
      </c>
      <c r="P2213" s="222">
        <v>125</v>
      </c>
      <c r="Q2213" s="222">
        <v>331</v>
      </c>
      <c r="R2213" s="174" t="s">
        <v>2139</v>
      </c>
      <c r="S2213" s="173"/>
      <c r="T2213" s="172" t="s">
        <v>61</v>
      </c>
      <c r="U2213" s="174" t="s">
        <v>2451</v>
      </c>
      <c r="V2213" s="174" t="s">
        <v>3213</v>
      </c>
      <c r="W2213" s="174"/>
      <c r="X2213" s="504"/>
      <c r="Y2213" s="431">
        <v>43892</v>
      </c>
      <c r="Z2213" s="428">
        <f>Y2213+366</f>
        <v>44258</v>
      </c>
      <c r="AA2213" s="519">
        <v>45075</v>
      </c>
      <c r="AB2213" s="173"/>
      <c r="AC2213" s="196">
        <v>62</v>
      </c>
      <c r="AD2213" s="176"/>
      <c r="AE2213" s="177"/>
      <c r="AF2213" s="173" t="s">
        <v>3214</v>
      </c>
      <c r="AG2213" s="173"/>
      <c r="AJ2213" s="255" t="str">
        <f t="shared" si="592"/>
        <v>SV23482-1</v>
      </c>
    </row>
    <row r="2214" spans="1:36" s="178" customFormat="1" ht="11.25" customHeight="1" thickBot="1" x14ac:dyDescent="0.25">
      <c r="A2214" s="1115">
        <v>1</v>
      </c>
      <c r="B2214" s="1044">
        <v>303435</v>
      </c>
      <c r="C2214" s="174"/>
      <c r="D2214" s="919" t="s">
        <v>3212</v>
      </c>
      <c r="E2214" s="171">
        <v>1</v>
      </c>
      <c r="F2214" s="172" t="s">
        <v>2130</v>
      </c>
      <c r="G2214" s="173"/>
      <c r="H2214" s="173"/>
      <c r="I2214" s="172"/>
      <c r="J2214" s="195"/>
      <c r="K2214" s="172"/>
      <c r="L2214" s="172" t="s">
        <v>3185</v>
      </c>
      <c r="M2214" s="171">
        <v>85</v>
      </c>
      <c r="N2214" s="174" t="s">
        <v>2085</v>
      </c>
      <c r="O2214" s="222">
        <v>83</v>
      </c>
      <c r="P2214" s="222">
        <v>125</v>
      </c>
      <c r="Q2214" s="222">
        <v>334</v>
      </c>
      <c r="R2214" s="174" t="s">
        <v>2139</v>
      </c>
      <c r="S2214" s="173"/>
      <c r="T2214" s="172" t="s">
        <v>61</v>
      </c>
      <c r="U2214" s="174" t="s">
        <v>2451</v>
      </c>
      <c r="V2214" s="174" t="s">
        <v>3215</v>
      </c>
      <c r="W2214" s="174"/>
      <c r="X2214" s="504"/>
      <c r="Y2214" s="431">
        <v>43892</v>
      </c>
      <c r="Z2214" s="428">
        <f t="shared" ref="Z2214:Z2225" si="594">Y2214+366</f>
        <v>44258</v>
      </c>
      <c r="AA2214" s="519">
        <v>45075</v>
      </c>
      <c r="AB2214" s="173"/>
      <c r="AC2214" s="196">
        <v>62</v>
      </c>
      <c r="AD2214" s="176"/>
      <c r="AE2214" s="177"/>
      <c r="AF2214" s="173" t="s">
        <v>3216</v>
      </c>
      <c r="AG2214" s="173"/>
      <c r="AJ2214" s="255" t="str">
        <f t="shared" si="592"/>
        <v>SV23484-2</v>
      </c>
    </row>
    <row r="2215" spans="1:36" s="178" customFormat="1" ht="11.25" customHeight="1" thickBot="1" x14ac:dyDescent="0.25">
      <c r="A2215" s="1115">
        <v>1</v>
      </c>
      <c r="B2215" s="1044">
        <v>303435</v>
      </c>
      <c r="C2215" s="174"/>
      <c r="D2215" s="919" t="s">
        <v>3212</v>
      </c>
      <c r="E2215" s="171">
        <v>1</v>
      </c>
      <c r="F2215" s="172" t="s">
        <v>2130</v>
      </c>
      <c r="G2215" s="173"/>
      <c r="H2215" s="173"/>
      <c r="I2215" s="172"/>
      <c r="J2215" s="195"/>
      <c r="K2215" s="172"/>
      <c r="L2215" s="172" t="s">
        <v>3185</v>
      </c>
      <c r="M2215" s="171">
        <v>85</v>
      </c>
      <c r="N2215" s="174" t="s">
        <v>2085</v>
      </c>
      <c r="O2215" s="222">
        <v>82</v>
      </c>
      <c r="P2215" s="222">
        <v>125</v>
      </c>
      <c r="Q2215" s="222">
        <v>334</v>
      </c>
      <c r="R2215" s="174" t="s">
        <v>2139</v>
      </c>
      <c r="S2215" s="173"/>
      <c r="T2215" s="172" t="s">
        <v>61</v>
      </c>
      <c r="U2215" s="174" t="s">
        <v>2451</v>
      </c>
      <c r="V2215" s="174" t="s">
        <v>3217</v>
      </c>
      <c r="W2215" s="174"/>
      <c r="X2215" s="504"/>
      <c r="Y2215" s="431">
        <v>43892</v>
      </c>
      <c r="Z2215" s="428">
        <f t="shared" si="594"/>
        <v>44258</v>
      </c>
      <c r="AA2215" s="519">
        <v>45075</v>
      </c>
      <c r="AB2215" s="173"/>
      <c r="AC2215" s="196">
        <v>62</v>
      </c>
      <c r="AD2215" s="176"/>
      <c r="AE2215" s="177"/>
      <c r="AF2215" s="173" t="s">
        <v>3218</v>
      </c>
      <c r="AG2215" s="173"/>
      <c r="AJ2215" s="255" t="str">
        <f t="shared" si="592"/>
        <v>SV23486-3</v>
      </c>
    </row>
    <row r="2216" spans="1:36" s="178" customFormat="1" ht="11.25" customHeight="1" thickBot="1" x14ac:dyDescent="0.25">
      <c r="A2216" s="1115">
        <v>1</v>
      </c>
      <c r="B2216" s="1044">
        <v>303435</v>
      </c>
      <c r="C2216" s="174"/>
      <c r="D2216" s="919" t="s">
        <v>3212</v>
      </c>
      <c r="E2216" s="171">
        <v>1</v>
      </c>
      <c r="F2216" s="172" t="s">
        <v>2130</v>
      </c>
      <c r="G2216" s="173"/>
      <c r="H2216" s="173"/>
      <c r="I2216" s="172"/>
      <c r="J2216" s="195"/>
      <c r="K2216" s="172"/>
      <c r="L2216" s="172" t="s">
        <v>3185</v>
      </c>
      <c r="M2216" s="171">
        <v>85</v>
      </c>
      <c r="N2216" s="174" t="s">
        <v>2085</v>
      </c>
      <c r="O2216" s="220">
        <v>86</v>
      </c>
      <c r="P2216" s="222">
        <v>126</v>
      </c>
      <c r="Q2216" s="222">
        <v>334</v>
      </c>
      <c r="R2216" s="174" t="s">
        <v>2139</v>
      </c>
      <c r="S2216" s="173"/>
      <c r="T2216" s="172" t="s">
        <v>61</v>
      </c>
      <c r="U2216" s="174" t="s">
        <v>2451</v>
      </c>
      <c r="V2216" s="174" t="s">
        <v>3219</v>
      </c>
      <c r="W2216" s="174"/>
      <c r="X2216" s="504"/>
      <c r="Y2216" s="431">
        <v>43892</v>
      </c>
      <c r="Z2216" s="428">
        <f t="shared" si="594"/>
        <v>44258</v>
      </c>
      <c r="AA2216" s="519">
        <v>45075</v>
      </c>
      <c r="AB2216" s="173"/>
      <c r="AC2216" s="196">
        <v>62</v>
      </c>
      <c r="AD2216" s="176"/>
      <c r="AE2216" s="177"/>
      <c r="AF2216" s="173" t="s">
        <v>3220</v>
      </c>
      <c r="AG2216" s="173"/>
      <c r="AJ2216" s="255" t="str">
        <f t="shared" si="592"/>
        <v>SV23487-4</v>
      </c>
    </row>
    <row r="2217" spans="1:36" s="178" customFormat="1" ht="11.25" customHeight="1" thickBot="1" x14ac:dyDescent="0.25">
      <c r="A2217" s="1115">
        <v>1</v>
      </c>
      <c r="B2217" s="1044">
        <v>303435</v>
      </c>
      <c r="C2217" s="174"/>
      <c r="D2217" s="919" t="s">
        <v>3212</v>
      </c>
      <c r="E2217" s="171">
        <v>1</v>
      </c>
      <c r="F2217" s="172" t="s">
        <v>2130</v>
      </c>
      <c r="G2217" s="173"/>
      <c r="H2217" s="173"/>
      <c r="I2217" s="172"/>
      <c r="J2217" s="195"/>
      <c r="K2217" s="172"/>
      <c r="L2217" s="172" t="s">
        <v>3185</v>
      </c>
      <c r="M2217" s="171">
        <v>85</v>
      </c>
      <c r="N2217" s="174" t="s">
        <v>2085</v>
      </c>
      <c r="O2217" s="222">
        <v>82</v>
      </c>
      <c r="P2217" s="222">
        <v>125</v>
      </c>
      <c r="Q2217" s="222">
        <v>332</v>
      </c>
      <c r="R2217" s="174" t="s">
        <v>2139</v>
      </c>
      <c r="S2217" s="173"/>
      <c r="T2217" s="172" t="s">
        <v>61</v>
      </c>
      <c r="U2217" s="174" t="s">
        <v>2451</v>
      </c>
      <c r="V2217" s="174" t="s">
        <v>3221</v>
      </c>
      <c r="W2217" s="174"/>
      <c r="X2217" s="504"/>
      <c r="Y2217" s="431">
        <v>43892</v>
      </c>
      <c r="Z2217" s="428">
        <f t="shared" si="594"/>
        <v>44258</v>
      </c>
      <c r="AA2217" s="519">
        <v>45075</v>
      </c>
      <c r="AB2217" s="173"/>
      <c r="AC2217" s="196">
        <v>62</v>
      </c>
      <c r="AD2217" s="176"/>
      <c r="AE2217" s="177"/>
      <c r="AF2217" s="173" t="s">
        <v>3222</v>
      </c>
      <c r="AG2217" s="173"/>
      <c r="AJ2217" s="255" t="str">
        <f t="shared" si="592"/>
        <v>SV23489-5</v>
      </c>
    </row>
    <row r="2218" spans="1:36" s="178" customFormat="1" ht="11.25" customHeight="1" thickBot="1" x14ac:dyDescent="0.25">
      <c r="A2218" s="1115">
        <v>1</v>
      </c>
      <c r="B2218" s="1044">
        <v>303435</v>
      </c>
      <c r="C2218" s="174"/>
      <c r="D2218" s="919" t="s">
        <v>3212</v>
      </c>
      <c r="E2218" s="171">
        <v>1</v>
      </c>
      <c r="F2218" s="172" t="s">
        <v>2130</v>
      </c>
      <c r="G2218" s="173"/>
      <c r="H2218" s="173"/>
      <c r="I2218" s="172"/>
      <c r="J2218" s="195"/>
      <c r="K2218" s="172"/>
      <c r="L2218" s="172" t="s">
        <v>3185</v>
      </c>
      <c r="M2218" s="171">
        <v>85</v>
      </c>
      <c r="N2218" s="174" t="s">
        <v>2085</v>
      </c>
      <c r="O2218" s="222">
        <v>81</v>
      </c>
      <c r="P2218" s="222">
        <v>125</v>
      </c>
      <c r="Q2218" s="222">
        <v>331</v>
      </c>
      <c r="R2218" s="174" t="s">
        <v>2139</v>
      </c>
      <c r="S2218" s="173"/>
      <c r="T2218" s="172" t="s">
        <v>61</v>
      </c>
      <c r="U2218" s="174" t="s">
        <v>2451</v>
      </c>
      <c r="V2218" s="174" t="s">
        <v>3223</v>
      </c>
      <c r="W2218" s="174"/>
      <c r="X2218" s="504"/>
      <c r="Y2218" s="431">
        <v>43892</v>
      </c>
      <c r="Z2218" s="428">
        <f t="shared" si="594"/>
        <v>44258</v>
      </c>
      <c r="AA2218" s="519">
        <v>45075</v>
      </c>
      <c r="AB2218" s="173"/>
      <c r="AC2218" s="196">
        <v>62</v>
      </c>
      <c r="AD2218" s="176"/>
      <c r="AE2218" s="177"/>
      <c r="AF2218" s="173" t="s">
        <v>3224</v>
      </c>
      <c r="AG2218" s="173"/>
      <c r="AJ2218" s="255" t="str">
        <f t="shared" si="592"/>
        <v>SV23491-6</v>
      </c>
    </row>
    <row r="2219" spans="1:36" s="178" customFormat="1" ht="11.25" customHeight="1" thickBot="1" x14ac:dyDescent="0.25">
      <c r="A2219" s="1115">
        <v>1</v>
      </c>
      <c r="B2219" s="1044">
        <v>303435</v>
      </c>
      <c r="C2219" s="174"/>
      <c r="D2219" s="919" t="s">
        <v>3212</v>
      </c>
      <c r="E2219" s="171">
        <v>1</v>
      </c>
      <c r="F2219" s="172" t="s">
        <v>2130</v>
      </c>
      <c r="G2219" s="173"/>
      <c r="H2219" s="173"/>
      <c r="I2219" s="172"/>
      <c r="J2219" s="195"/>
      <c r="K2219" s="172"/>
      <c r="L2219" s="172" t="s">
        <v>3185</v>
      </c>
      <c r="M2219" s="171">
        <v>85</v>
      </c>
      <c r="N2219" s="174" t="s">
        <v>2085</v>
      </c>
      <c r="O2219" s="222">
        <v>83</v>
      </c>
      <c r="P2219" s="222">
        <v>129</v>
      </c>
      <c r="Q2219" s="222">
        <v>335</v>
      </c>
      <c r="R2219" s="174" t="s">
        <v>2139</v>
      </c>
      <c r="S2219" s="173"/>
      <c r="T2219" s="172" t="s">
        <v>61</v>
      </c>
      <c r="U2219" s="174" t="s">
        <v>2451</v>
      </c>
      <c r="V2219" s="174" t="s">
        <v>3225</v>
      </c>
      <c r="W2219" s="174"/>
      <c r="X2219" s="504"/>
      <c r="Y2219" s="431">
        <v>43892</v>
      </c>
      <c r="Z2219" s="428">
        <f t="shared" si="594"/>
        <v>44258</v>
      </c>
      <c r="AA2219" s="519">
        <v>45075</v>
      </c>
      <c r="AB2219" s="173"/>
      <c r="AC2219" s="196">
        <v>62</v>
      </c>
      <c r="AD2219" s="176"/>
      <c r="AE2219" s="177"/>
      <c r="AF2219" s="173" t="s">
        <v>3226</v>
      </c>
      <c r="AG2219" s="173"/>
      <c r="AJ2219" s="255" t="str">
        <f t="shared" si="592"/>
        <v>SV23492-7</v>
      </c>
    </row>
    <row r="2220" spans="1:36" s="178" customFormat="1" ht="11.25" customHeight="1" thickBot="1" x14ac:dyDescent="0.25">
      <c r="A2220" s="1115">
        <v>1</v>
      </c>
      <c r="B2220" s="1044">
        <v>303435</v>
      </c>
      <c r="C2220" s="174"/>
      <c r="D2220" s="919" t="s">
        <v>3212</v>
      </c>
      <c r="E2220" s="171">
        <v>1</v>
      </c>
      <c r="F2220" s="172" t="s">
        <v>2130</v>
      </c>
      <c r="G2220" s="173"/>
      <c r="H2220" s="173"/>
      <c r="I2220" s="172"/>
      <c r="J2220" s="195"/>
      <c r="K2220" s="172"/>
      <c r="L2220" s="172" t="s">
        <v>3185</v>
      </c>
      <c r="M2220" s="171">
        <v>85</v>
      </c>
      <c r="N2220" s="174" t="s">
        <v>2085</v>
      </c>
      <c r="O2220" s="222">
        <v>83</v>
      </c>
      <c r="P2220" s="222">
        <v>127</v>
      </c>
      <c r="Q2220" s="222">
        <v>335</v>
      </c>
      <c r="R2220" s="174" t="s">
        <v>2139</v>
      </c>
      <c r="S2220" s="173"/>
      <c r="T2220" s="172" t="s">
        <v>61</v>
      </c>
      <c r="U2220" s="174" t="s">
        <v>2451</v>
      </c>
      <c r="V2220" s="174" t="s">
        <v>3227</v>
      </c>
      <c r="W2220" s="174"/>
      <c r="X2220" s="504"/>
      <c r="Y2220" s="431">
        <v>43892</v>
      </c>
      <c r="Z2220" s="428">
        <f t="shared" si="594"/>
        <v>44258</v>
      </c>
      <c r="AA2220" s="519">
        <v>45075</v>
      </c>
      <c r="AB2220" s="173"/>
      <c r="AC2220" s="196">
        <v>62</v>
      </c>
      <c r="AD2220" s="176"/>
      <c r="AE2220" s="177"/>
      <c r="AF2220" s="173" t="s">
        <v>3228</v>
      </c>
      <c r="AG2220" s="173"/>
      <c r="AJ2220" s="255" t="str">
        <f t="shared" si="592"/>
        <v>SV23493</v>
      </c>
    </row>
    <row r="2221" spans="1:36" s="178" customFormat="1" ht="11.25" customHeight="1" thickBot="1" x14ac:dyDescent="0.25">
      <c r="A2221" s="1115">
        <v>1</v>
      </c>
      <c r="B2221" s="1044">
        <v>303435</v>
      </c>
      <c r="C2221" s="174"/>
      <c r="D2221" s="919" t="s">
        <v>3212</v>
      </c>
      <c r="E2221" s="171">
        <v>1</v>
      </c>
      <c r="F2221" s="172" t="s">
        <v>2130</v>
      </c>
      <c r="G2221" s="173"/>
      <c r="H2221" s="173"/>
      <c r="I2221" s="172"/>
      <c r="J2221" s="195"/>
      <c r="K2221" s="172"/>
      <c r="L2221" s="172" t="s">
        <v>3185</v>
      </c>
      <c r="M2221" s="171">
        <v>85</v>
      </c>
      <c r="N2221" s="174" t="s">
        <v>2085</v>
      </c>
      <c r="O2221" s="222">
        <v>83</v>
      </c>
      <c r="P2221" s="222">
        <v>128</v>
      </c>
      <c r="Q2221" s="222">
        <v>336</v>
      </c>
      <c r="R2221" s="174" t="s">
        <v>2139</v>
      </c>
      <c r="S2221" s="173"/>
      <c r="T2221" s="172" t="s">
        <v>61</v>
      </c>
      <c r="U2221" s="174" t="s">
        <v>2451</v>
      </c>
      <c r="V2221" s="174" t="s">
        <v>3229</v>
      </c>
      <c r="W2221" s="174"/>
      <c r="X2221" s="174"/>
      <c r="Y2221" s="431">
        <v>43892</v>
      </c>
      <c r="Z2221" s="428">
        <f t="shared" si="594"/>
        <v>44258</v>
      </c>
      <c r="AA2221" s="519">
        <v>45075</v>
      </c>
      <c r="AB2221" s="173"/>
      <c r="AC2221" s="196">
        <v>62</v>
      </c>
      <c r="AD2221" s="176"/>
      <c r="AE2221" s="177"/>
      <c r="AF2221" s="173" t="s">
        <v>3230</v>
      </c>
      <c r="AG2221" s="173"/>
      <c r="AJ2221" s="255" t="str">
        <f t="shared" si="592"/>
        <v>SV23495</v>
      </c>
    </row>
    <row r="2222" spans="1:36" s="178" customFormat="1" ht="11.25" customHeight="1" thickBot="1" x14ac:dyDescent="0.25">
      <c r="A2222" s="1115">
        <v>1</v>
      </c>
      <c r="B2222" s="1044">
        <v>303435</v>
      </c>
      <c r="C2222" s="174"/>
      <c r="D2222" s="919" t="s">
        <v>3212</v>
      </c>
      <c r="E2222" s="171">
        <v>1</v>
      </c>
      <c r="F2222" s="172" t="s">
        <v>2130</v>
      </c>
      <c r="G2222" s="173"/>
      <c r="H2222" s="173"/>
      <c r="I2222" s="172"/>
      <c r="J2222" s="195"/>
      <c r="K2222" s="172"/>
      <c r="L2222" s="172" t="s">
        <v>3185</v>
      </c>
      <c r="M2222" s="171">
        <v>85</v>
      </c>
      <c r="N2222" s="174" t="s">
        <v>2085</v>
      </c>
      <c r="O2222" s="222">
        <v>82</v>
      </c>
      <c r="P2222" s="222">
        <v>129</v>
      </c>
      <c r="Q2222" s="222">
        <v>334</v>
      </c>
      <c r="R2222" s="174" t="s">
        <v>2139</v>
      </c>
      <c r="S2222" s="173"/>
      <c r="T2222" s="172" t="s">
        <v>61</v>
      </c>
      <c r="U2222" s="174" t="s">
        <v>2451</v>
      </c>
      <c r="V2222" s="174" t="s">
        <v>3231</v>
      </c>
      <c r="W2222" s="174"/>
      <c r="X2222" s="174"/>
      <c r="Y2222" s="431">
        <v>43892</v>
      </c>
      <c r="Z2222" s="428">
        <f t="shared" si="594"/>
        <v>44258</v>
      </c>
      <c r="AA2222" s="519">
        <v>45075</v>
      </c>
      <c r="AB2222" s="173"/>
      <c r="AC2222" s="196">
        <v>62</v>
      </c>
      <c r="AD2222" s="176"/>
      <c r="AE2222" s="177"/>
      <c r="AF2222" s="173" t="s">
        <v>3232</v>
      </c>
      <c r="AG2222" s="173"/>
      <c r="AJ2222" s="255" t="str">
        <f t="shared" si="592"/>
        <v>SV23496</v>
      </c>
    </row>
    <row r="2223" spans="1:36" s="178" customFormat="1" ht="11.25" customHeight="1" thickBot="1" x14ac:dyDescent="0.25">
      <c r="A2223" s="1115">
        <v>1</v>
      </c>
      <c r="B2223" s="1044">
        <v>303435</v>
      </c>
      <c r="C2223" s="174"/>
      <c r="D2223" s="919" t="s">
        <v>3212</v>
      </c>
      <c r="E2223" s="171">
        <v>1</v>
      </c>
      <c r="F2223" s="172" t="s">
        <v>2130</v>
      </c>
      <c r="G2223" s="173"/>
      <c r="H2223" s="173"/>
      <c r="I2223" s="172"/>
      <c r="J2223" s="195"/>
      <c r="K2223" s="172"/>
      <c r="L2223" s="172" t="s">
        <v>3185</v>
      </c>
      <c r="M2223" s="171">
        <v>85</v>
      </c>
      <c r="N2223" s="174" t="s">
        <v>2085</v>
      </c>
      <c r="O2223" s="222">
        <v>82</v>
      </c>
      <c r="P2223" s="222">
        <v>129</v>
      </c>
      <c r="Q2223" s="222">
        <v>332</v>
      </c>
      <c r="R2223" s="174" t="s">
        <v>2139</v>
      </c>
      <c r="S2223" s="173"/>
      <c r="T2223" s="172" t="s">
        <v>61</v>
      </c>
      <c r="U2223" s="174" t="s">
        <v>2451</v>
      </c>
      <c r="V2223" s="174" t="s">
        <v>3233</v>
      </c>
      <c r="W2223" s="174"/>
      <c r="X2223" s="174"/>
      <c r="Y2223" s="431">
        <v>43892</v>
      </c>
      <c r="Z2223" s="428">
        <f t="shared" si="594"/>
        <v>44258</v>
      </c>
      <c r="AA2223" s="519">
        <v>45075</v>
      </c>
      <c r="AB2223" s="173"/>
      <c r="AC2223" s="196">
        <v>62</v>
      </c>
      <c r="AD2223" s="176"/>
      <c r="AE2223" s="177"/>
      <c r="AF2223" s="173" t="s">
        <v>3234</v>
      </c>
      <c r="AG2223" s="173"/>
      <c r="AJ2223" s="255" t="str">
        <f t="shared" si="592"/>
        <v>SV23498</v>
      </c>
    </row>
    <row r="2224" spans="1:36" s="178" customFormat="1" ht="11.25" customHeight="1" thickBot="1" x14ac:dyDescent="0.25">
      <c r="A2224" s="1115">
        <v>1</v>
      </c>
      <c r="B2224" s="1044">
        <v>303435</v>
      </c>
      <c r="C2224" s="174"/>
      <c r="D2224" s="919" t="s">
        <v>3212</v>
      </c>
      <c r="E2224" s="171">
        <v>1</v>
      </c>
      <c r="F2224" s="172" t="s">
        <v>2130</v>
      </c>
      <c r="G2224" s="173"/>
      <c r="H2224" s="173"/>
      <c r="I2224" s="172"/>
      <c r="J2224" s="195"/>
      <c r="K2224" s="172"/>
      <c r="L2224" s="172" t="s">
        <v>3185</v>
      </c>
      <c r="M2224" s="171">
        <v>85</v>
      </c>
      <c r="N2224" s="174" t="s">
        <v>2085</v>
      </c>
      <c r="O2224" s="222">
        <v>82</v>
      </c>
      <c r="P2224" s="222">
        <v>126</v>
      </c>
      <c r="Q2224" s="222">
        <v>331</v>
      </c>
      <c r="R2224" s="174" t="s">
        <v>2139</v>
      </c>
      <c r="S2224" s="173"/>
      <c r="T2224" s="172" t="s">
        <v>61</v>
      </c>
      <c r="U2224" s="174" t="s">
        <v>2451</v>
      </c>
      <c r="V2224" s="174" t="s">
        <v>3235</v>
      </c>
      <c r="W2224" s="174"/>
      <c r="X2224" s="174"/>
      <c r="Y2224" s="431">
        <v>43892</v>
      </c>
      <c r="Z2224" s="428">
        <f t="shared" si="594"/>
        <v>44258</v>
      </c>
      <c r="AA2224" s="519">
        <v>45075</v>
      </c>
      <c r="AB2224" s="173"/>
      <c r="AC2224" s="196">
        <v>62</v>
      </c>
      <c r="AD2224" s="176"/>
      <c r="AE2224" s="177"/>
      <c r="AF2224" s="173" t="s">
        <v>3236</v>
      </c>
      <c r="AG2224" s="173"/>
      <c r="AJ2224" s="255" t="str">
        <f t="shared" si="592"/>
        <v>SV23501</v>
      </c>
    </row>
    <row r="2225" spans="1:36" s="147" customFormat="1" ht="11.25" customHeight="1" thickBot="1" x14ac:dyDescent="0.25">
      <c r="A2225" s="1115">
        <v>1</v>
      </c>
      <c r="B2225" s="1044">
        <v>303435</v>
      </c>
      <c r="C2225" s="266" t="s">
        <v>50</v>
      </c>
      <c r="D2225" s="892" t="s">
        <v>3212</v>
      </c>
      <c r="E2225" s="256">
        <f>SUM(E2213:E2224)</f>
        <v>12</v>
      </c>
      <c r="F2225" s="240" t="s">
        <v>2130</v>
      </c>
      <c r="G2225" s="257"/>
      <c r="H2225" s="257"/>
      <c r="I2225" s="240"/>
      <c r="J2225" s="358"/>
      <c r="K2225" s="240"/>
      <c r="L2225" s="240" t="s">
        <v>3185</v>
      </c>
      <c r="M2225" s="258">
        <v>85</v>
      </c>
      <c r="N2225" s="239" t="s">
        <v>2085</v>
      </c>
      <c r="O2225" s="364" t="str">
        <f ca="1">IF(MIN(OFFSET(O2225,-$E2225,0,$E2225,1))=MAX(OFFSET(O2225,-$E2225,0,$E2225,1)),OFFSET(O2225,-$E2225,0,1,1),CONCATENATE(MIN(OFFSET(O2225,-$E2225,0,$E2225,1)),"/",MAX(OFFSET(O2225,-$E2225,0,$E2225,1))))</f>
        <v>81/86</v>
      </c>
      <c r="P2225" s="364" t="str">
        <f ca="1">IF(MIN(OFFSET(P2225,-$E2225,0,$E2225,1))=MAX(OFFSET(P2225,-$E2225,0,$E2225,1)),OFFSET(P2225,-$E2225,0,1,1),CONCATENATE(MIN(OFFSET(P2225,-$E2225,0,$E2225,1)),"/",MAX(OFFSET(P2225,-$E2225,0,$E2225,1))))</f>
        <v>125/129</v>
      </c>
      <c r="Q2225" s="364" t="str">
        <f ca="1">IF(MIN(OFFSET(Q2225,-$E2225,0,$E2225,1))=MAX(OFFSET(Q2225,-$E2225,0,$E2225,1)),OFFSET(Q2225,-$E2225,0,1,1),CONCATENATE(MIN(OFFSET(Q2225,-$E2225,0,$E2225,1)),"/",MAX(OFFSET(Q2225,-$E2225,0,$E2225,1))))</f>
        <v>331/336</v>
      </c>
      <c r="R2225" s="239"/>
      <c r="S2225" s="257"/>
      <c r="T2225" s="240" t="s">
        <v>61</v>
      </c>
      <c r="U2225" s="239" t="s">
        <v>2451</v>
      </c>
      <c r="V2225" s="239" t="s">
        <v>3237</v>
      </c>
      <c r="W2225" s="239" t="s">
        <v>3238</v>
      </c>
      <c r="X2225" s="237" t="s">
        <v>3212</v>
      </c>
      <c r="Y2225" s="431">
        <v>43892</v>
      </c>
      <c r="Z2225" s="417">
        <f t="shared" si="594"/>
        <v>44258</v>
      </c>
      <c r="AA2225" s="519">
        <v>45075</v>
      </c>
      <c r="AB2225" s="257"/>
      <c r="AC2225" s="260">
        <v>62</v>
      </c>
      <c r="AD2225" s="261"/>
      <c r="AE2225" s="262"/>
      <c r="AF2225" s="257"/>
      <c r="AG2225" s="257"/>
      <c r="AJ2225" s="255" t="str">
        <f t="shared" si="592"/>
        <v>SV23482-23501</v>
      </c>
    </row>
    <row r="2226" spans="1:36" ht="11.25" customHeight="1" thickBot="1" x14ac:dyDescent="0.25">
      <c r="A2226" s="1129"/>
      <c r="B2226" s="1112"/>
      <c r="C2226" s="320"/>
      <c r="D2226" s="905"/>
      <c r="E2226" s="245"/>
      <c r="F2226" s="241"/>
      <c r="G2226" s="246"/>
      <c r="H2226" s="246"/>
      <c r="I2226" s="241"/>
      <c r="J2226" s="360"/>
      <c r="K2226" s="241"/>
      <c r="L2226" s="241"/>
      <c r="M2226" s="245"/>
      <c r="N2226" s="238"/>
      <c r="O2226" s="65"/>
      <c r="P2226" s="65"/>
      <c r="Q2226" s="65"/>
      <c r="R2226" s="238"/>
      <c r="S2226" s="246"/>
      <c r="T2226" s="241"/>
      <c r="U2226" s="238"/>
      <c r="V2226" s="238"/>
      <c r="W2226" s="238"/>
      <c r="X2226" s="272"/>
      <c r="Y2226" s="415"/>
      <c r="Z2226" s="416" t="s">
        <v>38</v>
      </c>
      <c r="AA2226" s="269" t="s">
        <v>38</v>
      </c>
      <c r="AB2226" s="246"/>
      <c r="AC2226" s="250"/>
      <c r="AD2226" s="251"/>
      <c r="AE2226" s="252"/>
      <c r="AF2226" s="246"/>
      <c r="AG2226" s="246"/>
      <c r="AJ2226" s="255" t="str">
        <f t="shared" si="592"/>
        <v/>
      </c>
    </row>
    <row r="2227" spans="1:36" s="170" customFormat="1" ht="11.25" customHeight="1" thickBot="1" x14ac:dyDescent="0.25">
      <c r="A2227" s="1115">
        <v>1</v>
      </c>
      <c r="B2227" s="1044">
        <v>303448</v>
      </c>
      <c r="C2227" s="238"/>
      <c r="D2227" s="904" t="s">
        <v>3239</v>
      </c>
      <c r="E2227" s="245">
        <v>1</v>
      </c>
      <c r="F2227" s="241" t="s">
        <v>3155</v>
      </c>
      <c r="G2227" s="246"/>
      <c r="H2227" s="238"/>
      <c r="I2227" s="241"/>
      <c r="J2227" s="397"/>
      <c r="K2227" s="241"/>
      <c r="L2227" s="241" t="s">
        <v>3240</v>
      </c>
      <c r="M2227" s="245">
        <v>85</v>
      </c>
      <c r="N2227" s="238" t="s">
        <v>2085</v>
      </c>
      <c r="O2227" s="65">
        <v>70</v>
      </c>
      <c r="P2227" s="65">
        <v>107</v>
      </c>
      <c r="Q2227" s="65">
        <v>266</v>
      </c>
      <c r="R2227" s="238" t="s">
        <v>2139</v>
      </c>
      <c r="S2227" s="246"/>
      <c r="T2227" s="241" t="s">
        <v>61</v>
      </c>
      <c r="U2227" s="253" t="s">
        <v>2451</v>
      </c>
      <c r="V2227" s="238" t="s">
        <v>3241</v>
      </c>
      <c r="W2227" s="238"/>
      <c r="X2227" s="563"/>
      <c r="Y2227" s="415">
        <v>44067</v>
      </c>
      <c r="Z2227" s="417">
        <f t="shared" ref="Z2227:Z2233" si="595">Y2227+365</f>
        <v>44432</v>
      </c>
      <c r="AA2227" s="269">
        <v>45893</v>
      </c>
      <c r="AB2227" s="334"/>
      <c r="AC2227" s="250">
        <v>42</v>
      </c>
      <c r="AD2227" s="336"/>
      <c r="AE2227" s="252"/>
      <c r="AF2227" s="246" t="s">
        <v>3242</v>
      </c>
      <c r="AG2227" s="564"/>
      <c r="AJ2227" s="170" t="str">
        <f t="shared" ref="AJ2227:AJ2233" si="596">CONCATENATE(U2227,AK2227,V2227)</f>
        <v>SV27440</v>
      </c>
    </row>
    <row r="2228" spans="1:36" s="170" customFormat="1" ht="11.25" customHeight="1" thickBot="1" x14ac:dyDescent="0.25">
      <c r="A2228" s="1115">
        <v>1</v>
      </c>
      <c r="B2228" s="1044">
        <v>303448</v>
      </c>
      <c r="C2228" s="238"/>
      <c r="D2228" s="904" t="s">
        <v>3239</v>
      </c>
      <c r="E2228" s="245">
        <v>1</v>
      </c>
      <c r="F2228" s="241" t="s">
        <v>3155</v>
      </c>
      <c r="G2228" s="246"/>
      <c r="H2228" s="238"/>
      <c r="I2228" s="241"/>
      <c r="J2228" s="397"/>
      <c r="K2228" s="241"/>
      <c r="L2228" s="241" t="s">
        <v>3240</v>
      </c>
      <c r="M2228" s="245">
        <v>84</v>
      </c>
      <c r="N2228" s="238" t="s">
        <v>2085</v>
      </c>
      <c r="O2228" s="65">
        <v>70</v>
      </c>
      <c r="P2228" s="65">
        <v>106</v>
      </c>
      <c r="Q2228" s="65">
        <v>265</v>
      </c>
      <c r="R2228" s="238" t="s">
        <v>2139</v>
      </c>
      <c r="S2228" s="246"/>
      <c r="T2228" s="241" t="s">
        <v>61</v>
      </c>
      <c r="U2228" s="253" t="s">
        <v>2451</v>
      </c>
      <c r="V2228" s="238" t="s">
        <v>3243</v>
      </c>
      <c r="W2228" s="238"/>
      <c r="X2228" s="563"/>
      <c r="Y2228" s="415">
        <v>44067</v>
      </c>
      <c r="Z2228" s="417">
        <f t="shared" si="595"/>
        <v>44432</v>
      </c>
      <c r="AA2228" s="269">
        <v>45893</v>
      </c>
      <c r="AB2228" s="334"/>
      <c r="AC2228" s="250">
        <v>42</v>
      </c>
      <c r="AD2228" s="336"/>
      <c r="AE2228" s="252"/>
      <c r="AF2228" s="246" t="s">
        <v>3244</v>
      </c>
      <c r="AG2228" s="564"/>
      <c r="AJ2228" s="170" t="str">
        <f t="shared" si="596"/>
        <v>SV27441</v>
      </c>
    </row>
    <row r="2229" spans="1:36" s="170" customFormat="1" ht="11.25" customHeight="1" thickBot="1" x14ac:dyDescent="0.25">
      <c r="A2229" s="1115">
        <v>1</v>
      </c>
      <c r="B2229" s="1044">
        <v>303448</v>
      </c>
      <c r="C2229" s="238"/>
      <c r="D2229" s="904" t="s">
        <v>3239</v>
      </c>
      <c r="E2229" s="245">
        <v>1</v>
      </c>
      <c r="F2229" s="241" t="s">
        <v>3155</v>
      </c>
      <c r="G2229" s="246"/>
      <c r="H2229" s="238"/>
      <c r="I2229" s="241"/>
      <c r="J2229" s="397"/>
      <c r="K2229" s="241"/>
      <c r="L2229" s="241" t="s">
        <v>3240</v>
      </c>
      <c r="M2229" s="245">
        <v>85</v>
      </c>
      <c r="N2229" s="238" t="s">
        <v>2085</v>
      </c>
      <c r="O2229" s="65">
        <v>70</v>
      </c>
      <c r="P2229" s="65">
        <v>106</v>
      </c>
      <c r="Q2229" s="65">
        <v>265</v>
      </c>
      <c r="R2229" s="238" t="s">
        <v>2139</v>
      </c>
      <c r="S2229" s="246"/>
      <c r="T2229" s="241" t="s">
        <v>61</v>
      </c>
      <c r="U2229" s="253" t="s">
        <v>2451</v>
      </c>
      <c r="V2229" s="238" t="s">
        <v>3245</v>
      </c>
      <c r="W2229" s="238"/>
      <c r="X2229" s="563"/>
      <c r="Y2229" s="415">
        <v>44067</v>
      </c>
      <c r="Z2229" s="417">
        <f t="shared" si="595"/>
        <v>44432</v>
      </c>
      <c r="AA2229" s="269">
        <v>45893</v>
      </c>
      <c r="AB2229" s="334"/>
      <c r="AC2229" s="250">
        <v>42</v>
      </c>
      <c r="AD2229" s="336"/>
      <c r="AE2229" s="252"/>
      <c r="AF2229" s="246" t="s">
        <v>3246</v>
      </c>
      <c r="AG2229" s="564"/>
      <c r="AJ2229" s="170" t="str">
        <f t="shared" si="596"/>
        <v>SV27442</v>
      </c>
    </row>
    <row r="2230" spans="1:36" s="170" customFormat="1" ht="11.25" customHeight="1" thickBot="1" x14ac:dyDescent="0.25">
      <c r="A2230" s="1115">
        <v>1</v>
      </c>
      <c r="B2230" s="1044">
        <v>303448</v>
      </c>
      <c r="C2230" s="238"/>
      <c r="D2230" s="904" t="s">
        <v>3239</v>
      </c>
      <c r="E2230" s="245">
        <v>1</v>
      </c>
      <c r="F2230" s="241" t="s">
        <v>3155</v>
      </c>
      <c r="G2230" s="246"/>
      <c r="H2230" s="238"/>
      <c r="I2230" s="241"/>
      <c r="J2230" s="397"/>
      <c r="K2230" s="241"/>
      <c r="L2230" s="241" t="s">
        <v>3240</v>
      </c>
      <c r="M2230" s="245">
        <v>85</v>
      </c>
      <c r="N2230" s="238" t="s">
        <v>2085</v>
      </c>
      <c r="O2230" s="65">
        <v>70</v>
      </c>
      <c r="P2230" s="65">
        <v>104</v>
      </c>
      <c r="Q2230" s="65">
        <v>266</v>
      </c>
      <c r="R2230" s="238" t="s">
        <v>2139</v>
      </c>
      <c r="S2230" s="246"/>
      <c r="T2230" s="241" t="s">
        <v>61</v>
      </c>
      <c r="U2230" s="253" t="s">
        <v>2451</v>
      </c>
      <c r="V2230" s="238" t="s">
        <v>3247</v>
      </c>
      <c r="W2230" s="238"/>
      <c r="X2230" s="162"/>
      <c r="Y2230" s="415">
        <v>44067</v>
      </c>
      <c r="Z2230" s="417">
        <f t="shared" si="595"/>
        <v>44432</v>
      </c>
      <c r="AA2230" s="269">
        <v>45893</v>
      </c>
      <c r="AB2230" s="246"/>
      <c r="AC2230" s="250">
        <v>42</v>
      </c>
      <c r="AD2230" s="251"/>
      <c r="AE2230" s="252"/>
      <c r="AF2230" s="246" t="s">
        <v>3248</v>
      </c>
      <c r="AG2230" s="160"/>
      <c r="AJ2230" s="170" t="str">
        <f t="shared" si="596"/>
        <v>SV27443</v>
      </c>
    </row>
    <row r="2231" spans="1:36" s="170" customFormat="1" ht="11.25" customHeight="1" thickBot="1" x14ac:dyDescent="0.25">
      <c r="A2231" s="1115">
        <v>1</v>
      </c>
      <c r="B2231" s="1044">
        <v>303448</v>
      </c>
      <c r="C2231" s="238"/>
      <c r="D2231" s="904" t="s">
        <v>3239</v>
      </c>
      <c r="E2231" s="245">
        <v>1</v>
      </c>
      <c r="F2231" s="241" t="s">
        <v>3155</v>
      </c>
      <c r="G2231" s="246"/>
      <c r="H2231" s="238"/>
      <c r="I2231" s="241"/>
      <c r="J2231" s="397"/>
      <c r="K2231" s="241"/>
      <c r="L2231" s="241" t="s">
        <v>3240</v>
      </c>
      <c r="M2231" s="245">
        <v>85</v>
      </c>
      <c r="N2231" s="238" t="s">
        <v>2085</v>
      </c>
      <c r="O2231" s="65">
        <v>70</v>
      </c>
      <c r="P2231" s="65">
        <v>106</v>
      </c>
      <c r="Q2231" s="65">
        <v>267</v>
      </c>
      <c r="R2231" s="238" t="s">
        <v>2139</v>
      </c>
      <c r="S2231" s="246"/>
      <c r="T2231" s="241" t="s">
        <v>61</v>
      </c>
      <c r="U2231" s="253" t="s">
        <v>2451</v>
      </c>
      <c r="V2231" s="238" t="s">
        <v>3249</v>
      </c>
      <c r="W2231" s="238"/>
      <c r="X2231" s="563"/>
      <c r="Y2231" s="415">
        <v>44067</v>
      </c>
      <c r="Z2231" s="417">
        <f t="shared" si="595"/>
        <v>44432</v>
      </c>
      <c r="AA2231" s="269">
        <v>45893</v>
      </c>
      <c r="AB2231" s="334"/>
      <c r="AC2231" s="250">
        <v>42</v>
      </c>
      <c r="AD2231" s="336"/>
      <c r="AE2231" s="252"/>
      <c r="AF2231" s="246" t="s">
        <v>3250</v>
      </c>
      <c r="AG2231" s="564"/>
      <c r="AJ2231" s="170" t="str">
        <f t="shared" si="596"/>
        <v>SV27444</v>
      </c>
    </row>
    <row r="2232" spans="1:36" s="170" customFormat="1" ht="11.25" customHeight="1" thickBot="1" x14ac:dyDescent="0.25">
      <c r="A2232" s="1115">
        <v>1</v>
      </c>
      <c r="B2232" s="1044">
        <v>303448</v>
      </c>
      <c r="C2232" s="238"/>
      <c r="D2232" s="904" t="s">
        <v>3239</v>
      </c>
      <c r="E2232" s="245">
        <v>1</v>
      </c>
      <c r="F2232" s="241" t="s">
        <v>3155</v>
      </c>
      <c r="G2232" s="246"/>
      <c r="H2232" s="238"/>
      <c r="I2232" s="241"/>
      <c r="J2232" s="397"/>
      <c r="K2232" s="241"/>
      <c r="L2232" s="241" t="s">
        <v>3240</v>
      </c>
      <c r="M2232" s="245">
        <v>85</v>
      </c>
      <c r="N2232" s="238" t="s">
        <v>2085</v>
      </c>
      <c r="O2232" s="65">
        <v>70</v>
      </c>
      <c r="P2232" s="65">
        <v>106</v>
      </c>
      <c r="Q2232" s="65">
        <v>267</v>
      </c>
      <c r="R2232" s="238" t="s">
        <v>2139</v>
      </c>
      <c r="S2232" s="246"/>
      <c r="T2232" s="241" t="s">
        <v>61</v>
      </c>
      <c r="U2232" s="253" t="s">
        <v>2451</v>
      </c>
      <c r="V2232" s="238" t="s">
        <v>3251</v>
      </c>
      <c r="W2232" s="238"/>
      <c r="X2232" s="563"/>
      <c r="Y2232" s="415">
        <v>44067</v>
      </c>
      <c r="Z2232" s="417">
        <f t="shared" si="595"/>
        <v>44432</v>
      </c>
      <c r="AA2232" s="269">
        <v>45893</v>
      </c>
      <c r="AB2232" s="334"/>
      <c r="AC2232" s="250">
        <v>42</v>
      </c>
      <c r="AD2232" s="336"/>
      <c r="AE2232" s="252"/>
      <c r="AF2232" s="246" t="s">
        <v>3252</v>
      </c>
      <c r="AG2232" s="564"/>
      <c r="AJ2232" s="170" t="str">
        <f t="shared" si="596"/>
        <v>SV27445</v>
      </c>
    </row>
    <row r="2233" spans="1:36" s="170" customFormat="1" ht="11.25" customHeight="1" thickBot="1" x14ac:dyDescent="0.25">
      <c r="A2233" s="1115">
        <v>1</v>
      </c>
      <c r="B2233" s="1044">
        <v>303448</v>
      </c>
      <c r="C2233" s="239" t="s">
        <v>50</v>
      </c>
      <c r="D2233" s="892" t="s">
        <v>3239</v>
      </c>
      <c r="E2233" s="256">
        <f>SUM(E2227:E2232)</f>
        <v>6</v>
      </c>
      <c r="F2233" s="240" t="s">
        <v>3155</v>
      </c>
      <c r="G2233" s="257"/>
      <c r="H2233" s="239"/>
      <c r="I2233" s="240"/>
      <c r="J2233" s="576"/>
      <c r="K2233" s="240"/>
      <c r="L2233" s="240" t="s">
        <v>3240</v>
      </c>
      <c r="M2233" s="258">
        <v>85</v>
      </c>
      <c r="N2233" s="239" t="s">
        <v>2085</v>
      </c>
      <c r="O2233" s="364">
        <f ca="1">IF(MIN(OFFSET(O2233,-$E2233,0,$E2233,1))=MAX(OFFSET(O2233,-$E2233,0,$E2233,1)),OFFSET(O2233,-$E2233,0,1,1),CONCATENATE(MIN(OFFSET(O2233,-$E2233,0,$E2233,1)),"/",MAX(OFFSET(O2233,-$E2233,0,$E2233,1))))</f>
        <v>70</v>
      </c>
      <c r="P2233" s="364" t="str">
        <f ca="1">IF(MIN(OFFSET(P2233,-$E2233,0,$E2233,1))=MAX(OFFSET(P2233,-$E2233,0,$E2233,1)),OFFSET(P2233,-$E2233,0,1,1),CONCATENATE(MIN(OFFSET(P2233,-$E2233,0,$E2233,1)),"/",MAX(OFFSET(P2233,-$E2233,0,$E2233,1))))</f>
        <v>104/107</v>
      </c>
      <c r="Q2233" s="364" t="str">
        <f ca="1">IF(MIN(OFFSET(Q2233,-$E2233,0,$E2233,1))=MAX(OFFSET(Q2233,-$E2233,0,$E2233,1)),OFFSET(Q2233,-$E2233,0,1,1),CONCATENATE(MIN(OFFSET(Q2233,-$E2233,0,$E2233,1)),"/",MAX(OFFSET(Q2233,-$E2233,0,$E2233,1))))</f>
        <v>265/267</v>
      </c>
      <c r="R2233" s="239"/>
      <c r="S2233" s="257"/>
      <c r="T2233" s="240" t="s">
        <v>61</v>
      </c>
      <c r="U2233" s="270" t="s">
        <v>2451</v>
      </c>
      <c r="V2233" s="270" t="s">
        <v>3253</v>
      </c>
      <c r="W2233" s="239" t="s">
        <v>3254</v>
      </c>
      <c r="X2233" s="169" t="s">
        <v>3239</v>
      </c>
      <c r="Y2233" s="415">
        <v>44067</v>
      </c>
      <c r="Z2233" s="417">
        <f t="shared" si="595"/>
        <v>44432</v>
      </c>
      <c r="AA2233" s="269">
        <v>45893</v>
      </c>
      <c r="AB2233" s="394"/>
      <c r="AC2233" s="395">
        <v>42</v>
      </c>
      <c r="AD2233" s="396"/>
      <c r="AE2233" s="262"/>
      <c r="AF2233" s="394"/>
      <c r="AG2233" s="574"/>
      <c r="AJ2233" s="170" t="str">
        <f t="shared" si="596"/>
        <v>SV27440-27445</v>
      </c>
    </row>
    <row r="2234" spans="1:36" s="170" customFormat="1" ht="11.25" customHeight="1" thickBot="1" x14ac:dyDescent="0.25">
      <c r="A2234" s="1129"/>
      <c r="B2234" s="1112"/>
      <c r="C2234" s="162"/>
      <c r="D2234" s="912"/>
      <c r="E2234" s="190"/>
      <c r="F2234" s="159"/>
      <c r="G2234" s="160"/>
      <c r="H2234" s="162"/>
      <c r="I2234" s="159"/>
      <c r="J2234" s="562"/>
      <c r="K2234" s="159"/>
      <c r="L2234" s="159"/>
      <c r="M2234" s="161"/>
      <c r="N2234" s="162"/>
      <c r="O2234" s="220"/>
      <c r="P2234" s="220"/>
      <c r="Q2234" s="220"/>
      <c r="R2234" s="162"/>
      <c r="S2234" s="160"/>
      <c r="T2234" s="159"/>
      <c r="U2234" s="526"/>
      <c r="V2234" s="526"/>
      <c r="W2234" s="162"/>
      <c r="X2234" s="501"/>
      <c r="Y2234" s="418"/>
      <c r="Z2234" s="419" t="s">
        <v>38</v>
      </c>
      <c r="AA2234" s="189" t="s">
        <v>38</v>
      </c>
      <c r="AB2234" s="564"/>
      <c r="AC2234" s="575"/>
      <c r="AD2234" s="565"/>
      <c r="AE2234" s="166"/>
      <c r="AF2234" s="564"/>
      <c r="AG2234" s="564"/>
    </row>
    <row r="2235" spans="1:36" s="170" customFormat="1" ht="11.25" customHeight="1" thickBot="1" x14ac:dyDescent="0.25">
      <c r="A2235" s="1115">
        <v>1</v>
      </c>
      <c r="B2235" s="1044">
        <v>303454</v>
      </c>
      <c r="C2235" s="238"/>
      <c r="D2235" s="904" t="s">
        <v>3255</v>
      </c>
      <c r="E2235" s="245">
        <v>1</v>
      </c>
      <c r="F2235" s="241" t="s">
        <v>3256</v>
      </c>
      <c r="G2235" s="246"/>
      <c r="H2235" s="238"/>
      <c r="I2235" s="241"/>
      <c r="J2235" s="397"/>
      <c r="K2235" s="241"/>
      <c r="L2235" s="241" t="s">
        <v>3240</v>
      </c>
      <c r="M2235" s="245">
        <v>85</v>
      </c>
      <c r="N2235" s="238" t="s">
        <v>2085</v>
      </c>
      <c r="O2235" s="65">
        <v>70</v>
      </c>
      <c r="P2235" s="65">
        <v>104</v>
      </c>
      <c r="Q2235" s="65">
        <v>266</v>
      </c>
      <c r="R2235" s="238" t="s">
        <v>2139</v>
      </c>
      <c r="S2235" s="246"/>
      <c r="T2235" s="241" t="s">
        <v>61</v>
      </c>
      <c r="U2235" s="253" t="s">
        <v>2451</v>
      </c>
      <c r="V2235" s="238" t="s">
        <v>3257</v>
      </c>
      <c r="W2235" s="238"/>
      <c r="X2235" s="563"/>
      <c r="Y2235" s="415">
        <v>44067</v>
      </c>
      <c r="Z2235" s="417">
        <f t="shared" ref="Z2235:Z2241" si="597">Y2235+365</f>
        <v>44432</v>
      </c>
      <c r="AA2235" s="269">
        <v>45893</v>
      </c>
      <c r="AB2235" s="334"/>
      <c r="AC2235" s="250">
        <v>42</v>
      </c>
      <c r="AD2235" s="336"/>
      <c r="AE2235" s="252"/>
      <c r="AF2235" s="246" t="s">
        <v>3258</v>
      </c>
      <c r="AG2235" s="564"/>
      <c r="AJ2235" s="255" t="str">
        <f t="shared" ref="AJ2235:AJ2241" si="598">CONCATENATE(U2235,AK2235,V2235)</f>
        <v>SV27447</v>
      </c>
    </row>
    <row r="2236" spans="1:36" s="170" customFormat="1" ht="11.25" customHeight="1" thickBot="1" x14ac:dyDescent="0.25">
      <c r="A2236" s="1115">
        <v>1</v>
      </c>
      <c r="B2236" s="1044">
        <v>303454</v>
      </c>
      <c r="C2236" s="238"/>
      <c r="D2236" s="904" t="s">
        <v>3255</v>
      </c>
      <c r="E2236" s="245">
        <v>1</v>
      </c>
      <c r="F2236" s="241" t="s">
        <v>3256</v>
      </c>
      <c r="G2236" s="246"/>
      <c r="H2236" s="238"/>
      <c r="I2236" s="241"/>
      <c r="J2236" s="397"/>
      <c r="K2236" s="241"/>
      <c r="L2236" s="241" t="s">
        <v>3240</v>
      </c>
      <c r="M2236" s="245">
        <v>84</v>
      </c>
      <c r="N2236" s="238" t="s">
        <v>2085</v>
      </c>
      <c r="O2236" s="65">
        <v>70</v>
      </c>
      <c r="P2236" s="65">
        <v>106</v>
      </c>
      <c r="Q2236" s="65">
        <v>268</v>
      </c>
      <c r="R2236" s="238" t="s">
        <v>2139</v>
      </c>
      <c r="S2236" s="246"/>
      <c r="T2236" s="241" t="s">
        <v>61</v>
      </c>
      <c r="U2236" s="253" t="s">
        <v>2451</v>
      </c>
      <c r="V2236" s="238" t="s">
        <v>3259</v>
      </c>
      <c r="W2236" s="238"/>
      <c r="X2236" s="563"/>
      <c r="Y2236" s="415">
        <v>44067</v>
      </c>
      <c r="Z2236" s="417">
        <f t="shared" si="597"/>
        <v>44432</v>
      </c>
      <c r="AA2236" s="269">
        <v>45893</v>
      </c>
      <c r="AB2236" s="334"/>
      <c r="AC2236" s="250">
        <v>42</v>
      </c>
      <c r="AD2236" s="336"/>
      <c r="AE2236" s="252"/>
      <c r="AF2236" s="246" t="s">
        <v>3260</v>
      </c>
      <c r="AG2236" s="564"/>
      <c r="AJ2236" s="255" t="str">
        <f t="shared" si="598"/>
        <v>SV27448</v>
      </c>
    </row>
    <row r="2237" spans="1:36" s="170" customFormat="1" ht="11.25" customHeight="1" thickBot="1" x14ac:dyDescent="0.25">
      <c r="A2237" s="1115">
        <v>1</v>
      </c>
      <c r="B2237" s="1044">
        <v>303454</v>
      </c>
      <c r="C2237" s="238"/>
      <c r="D2237" s="904" t="s">
        <v>3255</v>
      </c>
      <c r="E2237" s="245">
        <v>1</v>
      </c>
      <c r="F2237" s="241" t="s">
        <v>3256</v>
      </c>
      <c r="G2237" s="246"/>
      <c r="H2237" s="238"/>
      <c r="I2237" s="241"/>
      <c r="J2237" s="397"/>
      <c r="K2237" s="241"/>
      <c r="L2237" s="241" t="s">
        <v>3240</v>
      </c>
      <c r="M2237" s="245">
        <v>85</v>
      </c>
      <c r="N2237" s="238" t="s">
        <v>2085</v>
      </c>
      <c r="O2237" s="65">
        <v>70</v>
      </c>
      <c r="P2237" s="65">
        <v>105</v>
      </c>
      <c r="Q2237" s="65">
        <v>266</v>
      </c>
      <c r="R2237" s="238" t="s">
        <v>2139</v>
      </c>
      <c r="S2237" s="246"/>
      <c r="T2237" s="241" t="s">
        <v>61</v>
      </c>
      <c r="U2237" s="253" t="s">
        <v>2451</v>
      </c>
      <c r="V2237" s="238" t="s">
        <v>3261</v>
      </c>
      <c r="W2237" s="238"/>
      <c r="X2237" s="563"/>
      <c r="Y2237" s="415">
        <v>44067</v>
      </c>
      <c r="Z2237" s="417">
        <f t="shared" si="597"/>
        <v>44432</v>
      </c>
      <c r="AA2237" s="269">
        <v>45893</v>
      </c>
      <c r="AB2237" s="334"/>
      <c r="AC2237" s="250">
        <v>42</v>
      </c>
      <c r="AD2237" s="336"/>
      <c r="AE2237" s="252"/>
      <c r="AF2237" s="246" t="s">
        <v>3262</v>
      </c>
      <c r="AG2237" s="564"/>
      <c r="AJ2237" s="255" t="str">
        <f t="shared" si="598"/>
        <v>SV27449</v>
      </c>
    </row>
    <row r="2238" spans="1:36" s="170" customFormat="1" ht="11.25" customHeight="1" thickBot="1" x14ac:dyDescent="0.25">
      <c r="A2238" s="1115">
        <v>1</v>
      </c>
      <c r="B2238" s="1044">
        <v>303454</v>
      </c>
      <c r="C2238" s="238"/>
      <c r="D2238" s="904" t="s">
        <v>3255</v>
      </c>
      <c r="E2238" s="245">
        <v>1</v>
      </c>
      <c r="F2238" s="241" t="s">
        <v>3256</v>
      </c>
      <c r="G2238" s="246"/>
      <c r="H2238" s="238"/>
      <c r="I2238" s="241"/>
      <c r="J2238" s="397"/>
      <c r="K2238" s="241"/>
      <c r="L2238" s="241" t="s">
        <v>3240</v>
      </c>
      <c r="M2238" s="245">
        <v>85</v>
      </c>
      <c r="N2238" s="238" t="s">
        <v>2085</v>
      </c>
      <c r="O2238" s="65">
        <v>70</v>
      </c>
      <c r="P2238" s="65">
        <v>106</v>
      </c>
      <c r="Q2238" s="65">
        <v>266</v>
      </c>
      <c r="R2238" s="238" t="s">
        <v>2139</v>
      </c>
      <c r="S2238" s="246"/>
      <c r="T2238" s="241" t="s">
        <v>61</v>
      </c>
      <c r="U2238" s="253" t="s">
        <v>2451</v>
      </c>
      <c r="V2238" s="238" t="s">
        <v>3263</v>
      </c>
      <c r="W2238" s="238"/>
      <c r="X2238" s="162"/>
      <c r="Y2238" s="415">
        <v>44067</v>
      </c>
      <c r="Z2238" s="417">
        <f t="shared" si="597"/>
        <v>44432</v>
      </c>
      <c r="AA2238" s="269">
        <v>45893</v>
      </c>
      <c r="AB2238" s="246"/>
      <c r="AC2238" s="250">
        <v>42</v>
      </c>
      <c r="AD2238" s="251"/>
      <c r="AE2238" s="252"/>
      <c r="AF2238" s="246" t="s">
        <v>3264</v>
      </c>
      <c r="AG2238" s="160"/>
      <c r="AJ2238" s="255" t="str">
        <f t="shared" si="598"/>
        <v>SV27450</v>
      </c>
    </row>
    <row r="2239" spans="1:36" s="170" customFormat="1" ht="11.25" customHeight="1" thickBot="1" x14ac:dyDescent="0.25">
      <c r="A2239" s="1115">
        <v>1</v>
      </c>
      <c r="B2239" s="1044">
        <v>303454</v>
      </c>
      <c r="C2239" s="238"/>
      <c r="D2239" s="904" t="s">
        <v>3255</v>
      </c>
      <c r="E2239" s="245">
        <v>1</v>
      </c>
      <c r="F2239" s="241" t="s">
        <v>3256</v>
      </c>
      <c r="G2239" s="246"/>
      <c r="H2239" s="238"/>
      <c r="I2239" s="241"/>
      <c r="J2239" s="397"/>
      <c r="K2239" s="241"/>
      <c r="L2239" s="241" t="s">
        <v>3240</v>
      </c>
      <c r="M2239" s="245">
        <v>85</v>
      </c>
      <c r="N2239" s="238" t="s">
        <v>2085</v>
      </c>
      <c r="O2239" s="65">
        <v>70</v>
      </c>
      <c r="P2239" s="65">
        <v>107</v>
      </c>
      <c r="Q2239" s="65">
        <v>267</v>
      </c>
      <c r="R2239" s="238" t="s">
        <v>2139</v>
      </c>
      <c r="S2239" s="246"/>
      <c r="T2239" s="241" t="s">
        <v>61</v>
      </c>
      <c r="U2239" s="253" t="s">
        <v>2451</v>
      </c>
      <c r="V2239" s="238" t="s">
        <v>3265</v>
      </c>
      <c r="W2239" s="238"/>
      <c r="X2239" s="563"/>
      <c r="Y2239" s="415">
        <v>44067</v>
      </c>
      <c r="Z2239" s="417">
        <f t="shared" si="597"/>
        <v>44432</v>
      </c>
      <c r="AA2239" s="269">
        <v>45893</v>
      </c>
      <c r="AB2239" s="334"/>
      <c r="AC2239" s="250">
        <v>42</v>
      </c>
      <c r="AD2239" s="336"/>
      <c r="AE2239" s="252"/>
      <c r="AF2239" s="246" t="s">
        <v>3266</v>
      </c>
      <c r="AG2239" s="564"/>
      <c r="AJ2239" s="255" t="str">
        <f t="shared" si="598"/>
        <v>SV27451</v>
      </c>
    </row>
    <row r="2240" spans="1:36" s="170" customFormat="1" ht="11.25" customHeight="1" thickBot="1" x14ac:dyDescent="0.25">
      <c r="A2240" s="1115">
        <v>1</v>
      </c>
      <c r="B2240" s="1044">
        <v>303454</v>
      </c>
      <c r="C2240" s="238"/>
      <c r="D2240" s="904" t="s">
        <v>3255</v>
      </c>
      <c r="E2240" s="245">
        <v>1</v>
      </c>
      <c r="F2240" s="241" t="s">
        <v>3256</v>
      </c>
      <c r="G2240" s="246"/>
      <c r="H2240" s="238"/>
      <c r="I2240" s="241"/>
      <c r="J2240" s="397"/>
      <c r="K2240" s="241"/>
      <c r="L2240" s="241" t="s">
        <v>3240</v>
      </c>
      <c r="M2240" s="245">
        <v>85</v>
      </c>
      <c r="N2240" s="238" t="s">
        <v>2085</v>
      </c>
      <c r="O2240" s="65">
        <v>70</v>
      </c>
      <c r="P2240" s="65">
        <v>107</v>
      </c>
      <c r="Q2240" s="65">
        <v>266</v>
      </c>
      <c r="R2240" s="238" t="s">
        <v>2139</v>
      </c>
      <c r="S2240" s="246"/>
      <c r="T2240" s="241" t="s">
        <v>61</v>
      </c>
      <c r="U2240" s="253" t="s">
        <v>2451</v>
      </c>
      <c r="V2240" s="238" t="s">
        <v>3267</v>
      </c>
      <c r="W2240" s="238"/>
      <c r="X2240" s="563"/>
      <c r="Y2240" s="415">
        <v>44067</v>
      </c>
      <c r="Z2240" s="417">
        <f t="shared" si="597"/>
        <v>44432</v>
      </c>
      <c r="AA2240" s="269">
        <v>45893</v>
      </c>
      <c r="AB2240" s="334"/>
      <c r="AC2240" s="250">
        <v>42</v>
      </c>
      <c r="AD2240" s="336"/>
      <c r="AE2240" s="252"/>
      <c r="AF2240" s="246" t="s">
        <v>3268</v>
      </c>
      <c r="AG2240" s="564"/>
      <c r="AJ2240" s="255" t="str">
        <f t="shared" si="598"/>
        <v>SV27452</v>
      </c>
    </row>
    <row r="2241" spans="1:36" s="170" customFormat="1" ht="11.25" customHeight="1" thickBot="1" x14ac:dyDescent="0.25">
      <c r="A2241" s="1115">
        <v>1</v>
      </c>
      <c r="B2241" s="1044">
        <v>303454</v>
      </c>
      <c r="C2241" s="239" t="s">
        <v>50</v>
      </c>
      <c r="D2241" s="892" t="s">
        <v>3255</v>
      </c>
      <c r="E2241" s="256">
        <f>SUM(E2235:E2240)</f>
        <v>6</v>
      </c>
      <c r="F2241" s="240" t="s">
        <v>3256</v>
      </c>
      <c r="G2241" s="257"/>
      <c r="H2241" s="239"/>
      <c r="I2241" s="240"/>
      <c r="J2241" s="576"/>
      <c r="K2241" s="240"/>
      <c r="L2241" s="240" t="s">
        <v>3240</v>
      </c>
      <c r="M2241" s="258">
        <v>85</v>
      </c>
      <c r="N2241" s="239" t="s">
        <v>2085</v>
      </c>
      <c r="O2241" s="364">
        <f ca="1">IF(MIN(OFFSET(O2241,-$E2241,0,$E2241,1))=MAX(OFFSET(O2241,-$E2241,0,$E2241,1)),OFFSET(O2241,-$E2241,0,1,1),CONCATENATE(MIN(OFFSET(O2241,-$E2241,0,$E2241,1)),"/",MAX(OFFSET(O2241,-$E2241,0,$E2241,1))))</f>
        <v>70</v>
      </c>
      <c r="P2241" s="364" t="str">
        <f ca="1">IF(MIN(OFFSET(P2241,-$E2241,0,$E2241,1))=MAX(OFFSET(P2241,-$E2241,0,$E2241,1)),OFFSET(P2241,-$E2241,0,1,1),CONCATENATE(MIN(OFFSET(P2241,-$E2241,0,$E2241,1)),"/",MAX(OFFSET(P2241,-$E2241,0,$E2241,1))))</f>
        <v>104/107</v>
      </c>
      <c r="Q2241" s="364" t="str">
        <f ca="1">IF(MIN(OFFSET(Q2241,-$E2241,0,$E2241,1))=MAX(OFFSET(Q2241,-$E2241,0,$E2241,1)),OFFSET(Q2241,-$E2241,0,1,1),CONCATENATE(MIN(OFFSET(Q2241,-$E2241,0,$E2241,1)),"/",MAX(OFFSET(Q2241,-$E2241,0,$E2241,1))))</f>
        <v>266/268</v>
      </c>
      <c r="R2241" s="239"/>
      <c r="S2241" s="257"/>
      <c r="T2241" s="240" t="s">
        <v>61</v>
      </c>
      <c r="U2241" s="270" t="s">
        <v>2451</v>
      </c>
      <c r="V2241" s="270" t="s">
        <v>3269</v>
      </c>
      <c r="W2241" s="239" t="s">
        <v>3254</v>
      </c>
      <c r="X2241" s="169" t="s">
        <v>3255</v>
      </c>
      <c r="Y2241" s="415">
        <v>44067</v>
      </c>
      <c r="Z2241" s="417">
        <f t="shared" si="597"/>
        <v>44432</v>
      </c>
      <c r="AA2241" s="269">
        <v>45893</v>
      </c>
      <c r="AB2241" s="394"/>
      <c r="AC2241" s="395">
        <v>42</v>
      </c>
      <c r="AD2241" s="396"/>
      <c r="AE2241" s="262"/>
      <c r="AF2241" s="394"/>
      <c r="AG2241" s="574"/>
      <c r="AJ2241" s="255" t="str">
        <f t="shared" si="598"/>
        <v>SV27447-27452</v>
      </c>
    </row>
    <row r="2242" spans="1:36" ht="11.25" customHeight="1" thickBot="1" x14ac:dyDescent="0.25">
      <c r="A2242" s="1129"/>
      <c r="B2242" s="1055"/>
      <c r="C2242" s="320"/>
      <c r="D2242" s="905"/>
      <c r="E2242" s="245"/>
      <c r="F2242" s="241"/>
      <c r="G2242" s="246"/>
      <c r="H2242" s="238"/>
      <c r="I2242" s="241"/>
      <c r="J2242" s="384"/>
      <c r="K2242" s="241"/>
      <c r="L2242" s="241"/>
      <c r="M2242" s="245"/>
      <c r="N2242" s="238"/>
      <c r="O2242" s="65"/>
      <c r="P2242" s="65"/>
      <c r="Q2242" s="65"/>
      <c r="R2242" s="238"/>
      <c r="S2242" s="246"/>
      <c r="T2242" s="241"/>
      <c r="U2242" s="146"/>
      <c r="V2242" s="146"/>
      <c r="W2242" s="238"/>
      <c r="X2242" s="272"/>
      <c r="Y2242" s="415"/>
      <c r="Z2242" s="416" t="s">
        <v>38</v>
      </c>
      <c r="AA2242" s="268" t="s">
        <v>38</v>
      </c>
      <c r="AB2242" s="246"/>
      <c r="AC2242" s="387"/>
      <c r="AD2242" s="336"/>
      <c r="AE2242" s="252"/>
      <c r="AF2242" s="334"/>
      <c r="AG2242" s="334"/>
      <c r="AJ2242" s="255" t="str">
        <f t="shared" si="592"/>
        <v/>
      </c>
    </row>
    <row r="2243" spans="1:36" s="319" customFormat="1" ht="11.25" customHeight="1" thickBot="1" x14ac:dyDescent="0.25">
      <c r="A2243" s="1129">
        <v>1</v>
      </c>
      <c r="B2243" s="1113">
        <v>308300</v>
      </c>
      <c r="C2243" s="320"/>
      <c r="D2243" s="916" t="s">
        <v>3270</v>
      </c>
      <c r="E2243" s="245">
        <v>1</v>
      </c>
      <c r="F2243" s="241" t="s">
        <v>2130</v>
      </c>
      <c r="G2243" s="246"/>
      <c r="H2243" s="246"/>
      <c r="I2243" s="241"/>
      <c r="J2243" s="360"/>
      <c r="K2243" s="241"/>
      <c r="L2243" s="241" t="s">
        <v>3185</v>
      </c>
      <c r="M2243" s="245">
        <v>85</v>
      </c>
      <c r="N2243" s="238" t="s">
        <v>2085</v>
      </c>
      <c r="O2243" s="65">
        <v>82</v>
      </c>
      <c r="P2243" s="65">
        <v>145</v>
      </c>
      <c r="Q2243" s="65">
        <v>340</v>
      </c>
      <c r="R2243" s="238" t="s">
        <v>2139</v>
      </c>
      <c r="S2243" s="246"/>
      <c r="T2243" s="241" t="s">
        <v>811</v>
      </c>
      <c r="U2243" s="238" t="s">
        <v>44</v>
      </c>
      <c r="V2243" s="238" t="s">
        <v>3271</v>
      </c>
      <c r="W2243" s="238"/>
      <c r="X2243" s="320"/>
      <c r="Y2243" s="415">
        <v>42438</v>
      </c>
      <c r="Z2243" s="416">
        <f>Y2243+365</f>
        <v>42803</v>
      </c>
      <c r="AA2243" s="269">
        <v>43004</v>
      </c>
      <c r="AB2243" s="246"/>
      <c r="AC2243" s="250">
        <v>62</v>
      </c>
      <c r="AD2243" s="251"/>
      <c r="AE2243" s="252"/>
      <c r="AF2243" s="246" t="s">
        <v>3272</v>
      </c>
      <c r="AG2243" s="246"/>
      <c r="AJ2243" s="255" t="str">
        <f t="shared" si="592"/>
        <v>HL1429</v>
      </c>
    </row>
    <row r="2244" spans="1:36" s="319" customFormat="1" ht="11.25" customHeight="1" thickBot="1" x14ac:dyDescent="0.25">
      <c r="A2244" s="1129">
        <v>1</v>
      </c>
      <c r="B2244" s="1113">
        <v>308300</v>
      </c>
      <c r="C2244" s="320"/>
      <c r="D2244" s="916" t="s">
        <v>3270</v>
      </c>
      <c r="E2244" s="245">
        <v>1</v>
      </c>
      <c r="F2244" s="241" t="s">
        <v>2130</v>
      </c>
      <c r="G2244" s="246"/>
      <c r="H2244" s="246"/>
      <c r="I2244" s="241"/>
      <c r="J2244" s="360"/>
      <c r="K2244" s="241"/>
      <c r="L2244" s="241" t="s">
        <v>3185</v>
      </c>
      <c r="M2244" s="245">
        <v>85</v>
      </c>
      <c r="N2244" s="238" t="s">
        <v>2085</v>
      </c>
      <c r="O2244" s="65">
        <v>82</v>
      </c>
      <c r="P2244" s="65">
        <v>124</v>
      </c>
      <c r="Q2244" s="65">
        <v>340</v>
      </c>
      <c r="R2244" s="238" t="s">
        <v>2139</v>
      </c>
      <c r="S2244" s="246"/>
      <c r="T2244" s="241" t="s">
        <v>811</v>
      </c>
      <c r="U2244" s="238" t="s">
        <v>44</v>
      </c>
      <c r="V2244" s="238" t="s">
        <v>3273</v>
      </c>
      <c r="W2244" s="238"/>
      <c r="X2244" s="320"/>
      <c r="Y2244" s="415">
        <v>42438</v>
      </c>
      <c r="Z2244" s="416">
        <f>Y2244+365</f>
        <v>42803</v>
      </c>
      <c r="AA2244" s="269">
        <v>43004</v>
      </c>
      <c r="AB2244" s="246"/>
      <c r="AC2244" s="250">
        <v>62</v>
      </c>
      <c r="AD2244" s="251"/>
      <c r="AE2244" s="252"/>
      <c r="AF2244" s="246" t="s">
        <v>3274</v>
      </c>
      <c r="AG2244" s="246"/>
      <c r="AJ2244" s="255" t="str">
        <f t="shared" si="592"/>
        <v>HL1430</v>
      </c>
    </row>
    <row r="2245" spans="1:36" s="319" customFormat="1" ht="11.25" customHeight="1" thickBot="1" x14ac:dyDescent="0.25">
      <c r="A2245" s="1129">
        <v>1</v>
      </c>
      <c r="B2245" s="1113">
        <v>308300</v>
      </c>
      <c r="C2245" s="320"/>
      <c r="D2245" s="916" t="s">
        <v>3270</v>
      </c>
      <c r="E2245" s="245">
        <v>1</v>
      </c>
      <c r="F2245" s="241" t="s">
        <v>2130</v>
      </c>
      <c r="G2245" s="246"/>
      <c r="H2245" s="246"/>
      <c r="I2245" s="241"/>
      <c r="J2245" s="360"/>
      <c r="K2245" s="241"/>
      <c r="L2245" s="241" t="s">
        <v>3185</v>
      </c>
      <c r="M2245" s="245">
        <v>85</v>
      </c>
      <c r="N2245" s="238" t="s">
        <v>2085</v>
      </c>
      <c r="O2245" s="65">
        <v>82</v>
      </c>
      <c r="P2245" s="65">
        <v>138</v>
      </c>
      <c r="Q2245" s="65">
        <v>339</v>
      </c>
      <c r="R2245" s="238" t="s">
        <v>2139</v>
      </c>
      <c r="S2245" s="246"/>
      <c r="T2245" s="241" t="s">
        <v>811</v>
      </c>
      <c r="U2245" s="238" t="s">
        <v>44</v>
      </c>
      <c r="V2245" s="238" t="s">
        <v>3275</v>
      </c>
      <c r="W2245" s="238"/>
      <c r="X2245" s="320"/>
      <c r="Y2245" s="415">
        <v>42438</v>
      </c>
      <c r="Z2245" s="416">
        <f>Y2245+365</f>
        <v>42803</v>
      </c>
      <c r="AA2245" s="269">
        <v>43004</v>
      </c>
      <c r="AB2245" s="246"/>
      <c r="AC2245" s="250">
        <v>62</v>
      </c>
      <c r="AD2245" s="251"/>
      <c r="AE2245" s="252"/>
      <c r="AF2245" s="246" t="s">
        <v>3276</v>
      </c>
      <c r="AG2245" s="246"/>
      <c r="AJ2245" s="255" t="str">
        <f t="shared" si="592"/>
        <v>HL1431</v>
      </c>
    </row>
    <row r="2246" spans="1:36" s="147" customFormat="1" ht="11.25" customHeight="1" thickBot="1" x14ac:dyDescent="0.25">
      <c r="A2246" s="1129">
        <v>1</v>
      </c>
      <c r="B2246" s="1113">
        <v>308300</v>
      </c>
      <c r="C2246" s="266" t="s">
        <v>50</v>
      </c>
      <c r="D2246" s="892" t="s">
        <v>3270</v>
      </c>
      <c r="E2246" s="256">
        <f>SUM(E2242:E2245)</f>
        <v>3</v>
      </c>
      <c r="F2246" s="240" t="s">
        <v>2130</v>
      </c>
      <c r="G2246" s="257"/>
      <c r="H2246" s="257"/>
      <c r="I2246" s="240"/>
      <c r="J2246" s="358"/>
      <c r="K2246" s="240"/>
      <c r="L2246" s="240" t="s">
        <v>3185</v>
      </c>
      <c r="M2246" s="258">
        <v>85</v>
      </c>
      <c r="N2246" s="239" t="s">
        <v>2085</v>
      </c>
      <c r="O2246" s="364">
        <f ca="1">IF(MIN(OFFSET(O2246,-$E2246,0,$E2246,1))=MAX(OFFSET(O2246,-$E2246,0,$E2246,1)),OFFSET(O2246,-$E2246,0,1,1),CONCATENATE(MIN(OFFSET(O2246,-$E2246,0,$E2246,1)),"/",MAX(OFFSET(O2246,-$E2246,0,$E2246,1))))</f>
        <v>82</v>
      </c>
      <c r="P2246" s="364" t="str">
        <f ca="1">IF(MIN(OFFSET(P2246,-$E2246,0,$E2246,1))=MAX(OFFSET(P2246,-$E2246,0,$E2246,1)),OFFSET(P2246,-$E2246,0,1,1),CONCATENATE(MIN(OFFSET(P2246,-$E2246,0,$E2246,1)),"/",MAX(OFFSET(P2246,-$E2246,0,$E2246,1))))</f>
        <v>124/145</v>
      </c>
      <c r="Q2246" s="364" t="str">
        <f ca="1">IF(MIN(OFFSET(Q2246,-$E2246,0,$E2246,1))=MAX(OFFSET(Q2246,-$E2246,0,$E2246,1)),OFFSET(Q2246,-$E2246,0,1,1),CONCATENATE(MIN(OFFSET(Q2246,-$E2246,0,$E2246,1)),"/",MAX(OFFSET(Q2246,-$E2246,0,$E2246,1))))</f>
        <v>339/340</v>
      </c>
      <c r="R2246" s="239"/>
      <c r="S2246" s="257"/>
      <c r="T2246" s="240" t="s">
        <v>811</v>
      </c>
      <c r="U2246" s="239" t="s">
        <v>44</v>
      </c>
      <c r="V2246" s="239" t="s">
        <v>3277</v>
      </c>
      <c r="W2246" s="239" t="s">
        <v>3278</v>
      </c>
      <c r="X2246" s="237">
        <v>1321</v>
      </c>
      <c r="Y2246" s="415">
        <v>42438</v>
      </c>
      <c r="Z2246" s="416">
        <f>Y2246+365</f>
        <v>42803</v>
      </c>
      <c r="AA2246" s="269">
        <v>43004</v>
      </c>
      <c r="AB2246" s="257"/>
      <c r="AC2246" s="260">
        <v>62</v>
      </c>
      <c r="AD2246" s="261"/>
      <c r="AE2246" s="262"/>
      <c r="AF2246" s="257"/>
      <c r="AG2246" s="257"/>
      <c r="AJ2246" s="255" t="str">
        <f t="shared" si="592"/>
        <v>HL1429-1431</v>
      </c>
    </row>
    <row r="2247" spans="1:36" s="147" customFormat="1" ht="11.25" customHeight="1" thickBot="1" x14ac:dyDescent="0.25">
      <c r="A2247" s="1129"/>
      <c r="B2247" s="1004"/>
      <c r="C2247" s="320"/>
      <c r="D2247" s="905"/>
      <c r="E2247" s="324"/>
      <c r="F2247" s="241"/>
      <c r="G2247" s="246"/>
      <c r="H2247" s="246"/>
      <c r="I2247" s="241"/>
      <c r="J2247" s="360"/>
      <c r="K2247" s="241"/>
      <c r="L2247" s="241"/>
      <c r="M2247" s="245"/>
      <c r="N2247" s="238"/>
      <c r="O2247" s="65"/>
      <c r="P2247" s="65"/>
      <c r="Q2247" s="65"/>
      <c r="R2247" s="238"/>
      <c r="S2247" s="246"/>
      <c r="T2247" s="241"/>
      <c r="U2247" s="238"/>
      <c r="V2247" s="238"/>
      <c r="W2247" s="238"/>
      <c r="X2247" s="272"/>
      <c r="Y2247" s="415"/>
      <c r="Z2247" s="416" t="s">
        <v>38</v>
      </c>
      <c r="AA2247" s="269" t="s">
        <v>38</v>
      </c>
      <c r="AB2247" s="246"/>
      <c r="AC2247" s="250"/>
      <c r="AD2247" s="251"/>
      <c r="AE2247" s="252"/>
      <c r="AF2247" s="246"/>
      <c r="AG2247" s="246"/>
      <c r="AJ2247" s="255" t="str">
        <f t="shared" si="592"/>
        <v/>
      </c>
    </row>
    <row r="2248" spans="1:36" ht="11.25" customHeight="1" thickBot="1" x14ac:dyDescent="0.25">
      <c r="A2248" s="1129"/>
      <c r="B2248" s="995"/>
      <c r="C2248" s="320"/>
      <c r="D2248" s="905"/>
      <c r="E2248" s="324"/>
      <c r="F2248" s="241"/>
      <c r="G2248" s="246"/>
      <c r="H2248" s="238"/>
      <c r="I2248" s="241"/>
      <c r="J2248" s="384"/>
      <c r="K2248" s="241"/>
      <c r="L2248" s="241"/>
      <c r="M2248" s="245"/>
      <c r="N2248" s="238"/>
      <c r="O2248" s="65"/>
      <c r="P2248" s="65"/>
      <c r="Q2248" s="65"/>
      <c r="R2248" s="238"/>
      <c r="S2248" s="246"/>
      <c r="T2248" s="241"/>
      <c r="U2248" s="253"/>
      <c r="V2248" s="253"/>
      <c r="W2248" s="238"/>
      <c r="X2248" s="272"/>
      <c r="Y2248" s="415"/>
      <c r="Z2248" s="434" t="s">
        <v>38</v>
      </c>
      <c r="AA2248" s="271" t="s">
        <v>38</v>
      </c>
      <c r="AC2248" s="387"/>
      <c r="AD2248" s="336"/>
      <c r="AE2248" s="252"/>
      <c r="AF2248" s="334"/>
      <c r="AG2248" s="334"/>
      <c r="AJ2248" s="255" t="str">
        <f t="shared" si="592"/>
        <v/>
      </c>
    </row>
    <row r="2249" spans="1:36" s="319" customFormat="1" ht="11.25" customHeight="1" thickBot="1" x14ac:dyDescent="0.25">
      <c r="A2249" s="1129">
        <v>1</v>
      </c>
      <c r="B2249" s="1113">
        <v>308297</v>
      </c>
      <c r="C2249" s="320"/>
      <c r="D2249" s="916" t="s">
        <v>3273</v>
      </c>
      <c r="E2249" s="245">
        <v>1</v>
      </c>
      <c r="F2249" s="241" t="s">
        <v>2130</v>
      </c>
      <c r="G2249" s="246"/>
      <c r="H2249" s="238"/>
      <c r="I2249" s="241"/>
      <c r="J2249" s="384"/>
      <c r="K2249" s="241"/>
      <c r="L2249" s="241" t="s">
        <v>3185</v>
      </c>
      <c r="M2249" s="245">
        <v>85</v>
      </c>
      <c r="N2249" s="238" t="s">
        <v>2085</v>
      </c>
      <c r="O2249" s="65">
        <v>79</v>
      </c>
      <c r="P2249" s="65">
        <v>130</v>
      </c>
      <c r="Q2249" s="65">
        <v>332</v>
      </c>
      <c r="R2249" s="238" t="s">
        <v>2139</v>
      </c>
      <c r="S2249" s="246"/>
      <c r="T2249" s="172" t="s">
        <v>811</v>
      </c>
      <c r="U2249" s="253" t="s">
        <v>44</v>
      </c>
      <c r="V2249" s="238" t="s">
        <v>2383</v>
      </c>
      <c r="W2249" s="238"/>
      <c r="X2249" s="343"/>
      <c r="Y2249" s="415">
        <v>42438</v>
      </c>
      <c r="Z2249" s="428">
        <f t="shared" ref="Z2249" si="599">Y2249+365</f>
        <v>42803</v>
      </c>
      <c r="AA2249" s="269">
        <v>42840</v>
      </c>
      <c r="AB2249" s="334"/>
      <c r="AC2249" s="250">
        <v>62.24</v>
      </c>
      <c r="AD2249" s="336"/>
      <c r="AE2249" s="252"/>
      <c r="AF2249" s="246" t="s">
        <v>3279</v>
      </c>
      <c r="AG2249" s="334"/>
      <c r="AJ2249" s="255" t="str">
        <f t="shared" si="592"/>
        <v>HL1240</v>
      </c>
    </row>
    <row r="2250" spans="1:36" s="178" customFormat="1" ht="11.25" customHeight="1" thickBot="1" x14ac:dyDescent="0.25">
      <c r="A2250" s="1129">
        <v>1</v>
      </c>
      <c r="B2250" s="1113">
        <v>308297</v>
      </c>
      <c r="C2250" s="174"/>
      <c r="D2250" s="919" t="s">
        <v>3273</v>
      </c>
      <c r="E2250" s="171">
        <v>1</v>
      </c>
      <c r="F2250" s="172" t="s">
        <v>2130</v>
      </c>
      <c r="G2250" s="173"/>
      <c r="H2250" s="174"/>
      <c r="I2250" s="172"/>
      <c r="J2250" s="223"/>
      <c r="K2250" s="172"/>
      <c r="L2250" s="172" t="s">
        <v>3185</v>
      </c>
      <c r="M2250" s="171">
        <v>85</v>
      </c>
      <c r="N2250" s="174" t="s">
        <v>2085</v>
      </c>
      <c r="O2250" s="222">
        <v>83</v>
      </c>
      <c r="P2250" s="222">
        <v>129</v>
      </c>
      <c r="Q2250" s="222">
        <v>334</v>
      </c>
      <c r="R2250" s="174" t="s">
        <v>2139</v>
      </c>
      <c r="S2250" s="173"/>
      <c r="T2250" s="172" t="s">
        <v>811</v>
      </c>
      <c r="U2250" s="180" t="s">
        <v>44</v>
      </c>
      <c r="V2250" s="174" t="s">
        <v>3280</v>
      </c>
      <c r="W2250" s="174"/>
      <c r="X2250" s="224"/>
      <c r="Y2250" s="415">
        <v>42438</v>
      </c>
      <c r="Z2250" s="428">
        <f t="shared" ref="Z2250:Z2257" si="600">Y2250+365</f>
        <v>42803</v>
      </c>
      <c r="AA2250" s="269">
        <v>42840</v>
      </c>
      <c r="AB2250" s="225"/>
      <c r="AC2250" s="196">
        <v>62.24</v>
      </c>
      <c r="AD2250" s="226"/>
      <c r="AE2250" s="177"/>
      <c r="AF2250" s="173" t="s">
        <v>3281</v>
      </c>
      <c r="AG2250" s="225"/>
      <c r="AJ2250" s="255" t="str">
        <f t="shared" si="592"/>
        <v>HL1242</v>
      </c>
    </row>
    <row r="2251" spans="1:36" s="178" customFormat="1" ht="11.25" customHeight="1" thickBot="1" x14ac:dyDescent="0.25">
      <c r="A2251" s="1129">
        <v>1</v>
      </c>
      <c r="B2251" s="1113">
        <v>308297</v>
      </c>
      <c r="C2251" s="174"/>
      <c r="D2251" s="919" t="s">
        <v>3273</v>
      </c>
      <c r="E2251" s="171">
        <v>1</v>
      </c>
      <c r="F2251" s="172" t="s">
        <v>2130</v>
      </c>
      <c r="G2251" s="173"/>
      <c r="H2251" s="174"/>
      <c r="I2251" s="172"/>
      <c r="J2251" s="223"/>
      <c r="K2251" s="172"/>
      <c r="L2251" s="172" t="s">
        <v>3185</v>
      </c>
      <c r="M2251" s="171">
        <v>85</v>
      </c>
      <c r="N2251" s="174" t="s">
        <v>2085</v>
      </c>
      <c r="O2251" s="222">
        <v>83</v>
      </c>
      <c r="P2251" s="222">
        <v>124</v>
      </c>
      <c r="Q2251" s="222">
        <v>333</v>
      </c>
      <c r="R2251" s="174" t="s">
        <v>2139</v>
      </c>
      <c r="S2251" s="173"/>
      <c r="T2251" s="172" t="s">
        <v>811</v>
      </c>
      <c r="U2251" s="180" t="s">
        <v>44</v>
      </c>
      <c r="V2251" s="174" t="s">
        <v>3282</v>
      </c>
      <c r="W2251" s="174"/>
      <c r="X2251" s="224"/>
      <c r="Y2251" s="415">
        <v>42438</v>
      </c>
      <c r="Z2251" s="428">
        <f t="shared" si="600"/>
        <v>42803</v>
      </c>
      <c r="AA2251" s="269">
        <v>42840</v>
      </c>
      <c r="AB2251" s="225"/>
      <c r="AC2251" s="196">
        <v>62.24</v>
      </c>
      <c r="AD2251" s="226"/>
      <c r="AE2251" s="177"/>
      <c r="AF2251" s="173" t="s">
        <v>3283</v>
      </c>
      <c r="AG2251" s="225"/>
      <c r="AJ2251" s="255" t="str">
        <f t="shared" si="592"/>
        <v>HL1243</v>
      </c>
    </row>
    <row r="2252" spans="1:36" s="178" customFormat="1" ht="11.25" customHeight="1" thickBot="1" x14ac:dyDescent="0.25">
      <c r="A2252" s="1129">
        <v>1</v>
      </c>
      <c r="B2252" s="1113">
        <v>308297</v>
      </c>
      <c r="C2252" s="174"/>
      <c r="D2252" s="919" t="s">
        <v>3273</v>
      </c>
      <c r="E2252" s="171">
        <v>1</v>
      </c>
      <c r="F2252" s="172" t="s">
        <v>2130</v>
      </c>
      <c r="G2252" s="173"/>
      <c r="H2252" s="174"/>
      <c r="I2252" s="172"/>
      <c r="J2252" s="223"/>
      <c r="K2252" s="172"/>
      <c r="L2252" s="172" t="s">
        <v>3185</v>
      </c>
      <c r="M2252" s="171">
        <v>85</v>
      </c>
      <c r="N2252" s="174" t="s">
        <v>2085</v>
      </c>
      <c r="O2252" s="222">
        <v>83</v>
      </c>
      <c r="P2252" s="222">
        <v>129</v>
      </c>
      <c r="Q2252" s="222">
        <v>332</v>
      </c>
      <c r="R2252" s="174" t="s">
        <v>2139</v>
      </c>
      <c r="S2252" s="173"/>
      <c r="T2252" s="172" t="s">
        <v>811</v>
      </c>
      <c r="U2252" s="180" t="s">
        <v>44</v>
      </c>
      <c r="V2252" s="174" t="s">
        <v>3284</v>
      </c>
      <c r="W2252" s="174"/>
      <c r="X2252" s="224"/>
      <c r="Y2252" s="415">
        <v>42438</v>
      </c>
      <c r="Z2252" s="428">
        <f t="shared" si="600"/>
        <v>42803</v>
      </c>
      <c r="AA2252" s="269">
        <v>42840</v>
      </c>
      <c r="AB2252" s="225"/>
      <c r="AC2252" s="196">
        <v>62.24</v>
      </c>
      <c r="AD2252" s="226"/>
      <c r="AE2252" s="177"/>
      <c r="AF2252" s="173" t="s">
        <v>3285</v>
      </c>
      <c r="AG2252" s="225"/>
      <c r="AJ2252" s="255" t="str">
        <f t="shared" si="592"/>
        <v>HL1244</v>
      </c>
    </row>
    <row r="2253" spans="1:36" s="178" customFormat="1" ht="11.25" customHeight="1" thickBot="1" x14ac:dyDescent="0.25">
      <c r="A2253" s="1129">
        <v>1</v>
      </c>
      <c r="B2253" s="1113">
        <v>308297</v>
      </c>
      <c r="C2253" s="174"/>
      <c r="D2253" s="919" t="s">
        <v>3273</v>
      </c>
      <c r="E2253" s="171">
        <v>1</v>
      </c>
      <c r="F2253" s="172" t="s">
        <v>2130</v>
      </c>
      <c r="G2253" s="173"/>
      <c r="H2253" s="174"/>
      <c r="I2253" s="172"/>
      <c r="J2253" s="223"/>
      <c r="K2253" s="172"/>
      <c r="L2253" s="172" t="s">
        <v>3185</v>
      </c>
      <c r="M2253" s="171">
        <v>85</v>
      </c>
      <c r="N2253" s="174" t="s">
        <v>2085</v>
      </c>
      <c r="O2253" s="222">
        <v>83</v>
      </c>
      <c r="P2253" s="222">
        <v>130</v>
      </c>
      <c r="Q2253" s="222">
        <v>331</v>
      </c>
      <c r="R2253" s="174" t="s">
        <v>2139</v>
      </c>
      <c r="S2253" s="173"/>
      <c r="T2253" s="172" t="s">
        <v>811</v>
      </c>
      <c r="U2253" s="180" t="s">
        <v>44</v>
      </c>
      <c r="V2253" s="174" t="s">
        <v>3286</v>
      </c>
      <c r="W2253" s="174"/>
      <c r="X2253" s="224"/>
      <c r="Y2253" s="415">
        <v>42438</v>
      </c>
      <c r="Z2253" s="428">
        <f t="shared" si="600"/>
        <v>42803</v>
      </c>
      <c r="AA2253" s="269">
        <v>42840</v>
      </c>
      <c r="AB2253" s="225"/>
      <c r="AC2253" s="196">
        <v>62.24</v>
      </c>
      <c r="AD2253" s="226"/>
      <c r="AE2253" s="177"/>
      <c r="AF2253" s="173" t="s">
        <v>3287</v>
      </c>
      <c r="AG2253" s="225"/>
      <c r="AJ2253" s="255" t="str">
        <f t="shared" si="592"/>
        <v>HL1245</v>
      </c>
    </row>
    <row r="2254" spans="1:36" s="178" customFormat="1" ht="11.25" customHeight="1" thickBot="1" x14ac:dyDescent="0.25">
      <c r="A2254" s="1129">
        <v>1</v>
      </c>
      <c r="B2254" s="1113">
        <v>308297</v>
      </c>
      <c r="C2254" s="174"/>
      <c r="D2254" s="919" t="s">
        <v>3273</v>
      </c>
      <c r="E2254" s="171">
        <v>1</v>
      </c>
      <c r="F2254" s="172" t="s">
        <v>2130</v>
      </c>
      <c r="G2254" s="173"/>
      <c r="H2254" s="174"/>
      <c r="I2254" s="172"/>
      <c r="J2254" s="223"/>
      <c r="K2254" s="172"/>
      <c r="L2254" s="172" t="s">
        <v>3185</v>
      </c>
      <c r="M2254" s="171">
        <v>85</v>
      </c>
      <c r="N2254" s="174" t="s">
        <v>2085</v>
      </c>
      <c r="O2254" s="222">
        <v>83</v>
      </c>
      <c r="P2254" s="222">
        <v>125</v>
      </c>
      <c r="Q2254" s="222">
        <v>334</v>
      </c>
      <c r="R2254" s="174" t="s">
        <v>2139</v>
      </c>
      <c r="S2254" s="173"/>
      <c r="T2254" s="172" t="s">
        <v>811</v>
      </c>
      <c r="U2254" s="180" t="s">
        <v>44</v>
      </c>
      <c r="V2254" s="174" t="s">
        <v>3288</v>
      </c>
      <c r="W2254" s="174"/>
      <c r="X2254" s="224"/>
      <c r="Y2254" s="415">
        <v>42438</v>
      </c>
      <c r="Z2254" s="428">
        <f t="shared" si="600"/>
        <v>42803</v>
      </c>
      <c r="AA2254" s="269">
        <v>42840</v>
      </c>
      <c r="AB2254" s="225"/>
      <c r="AC2254" s="196">
        <v>62.24</v>
      </c>
      <c r="AD2254" s="226"/>
      <c r="AE2254" s="177"/>
      <c r="AF2254" s="173" t="s">
        <v>3289</v>
      </c>
      <c r="AG2254" s="225"/>
      <c r="AJ2254" s="255" t="str">
        <f t="shared" si="592"/>
        <v>HL1246</v>
      </c>
    </row>
    <row r="2255" spans="1:36" s="178" customFormat="1" ht="11.25" customHeight="1" thickBot="1" x14ac:dyDescent="0.25">
      <c r="A2255" s="1129">
        <v>1</v>
      </c>
      <c r="B2255" s="1113">
        <v>308297</v>
      </c>
      <c r="C2255" s="174"/>
      <c r="D2255" s="919" t="s">
        <v>3273</v>
      </c>
      <c r="E2255" s="171">
        <v>1</v>
      </c>
      <c r="F2255" s="172" t="s">
        <v>2130</v>
      </c>
      <c r="G2255" s="173"/>
      <c r="H2255" s="174"/>
      <c r="I2255" s="172"/>
      <c r="J2255" s="223"/>
      <c r="K2255" s="172"/>
      <c r="L2255" s="172" t="s">
        <v>3185</v>
      </c>
      <c r="M2255" s="171">
        <v>85</v>
      </c>
      <c r="N2255" s="174" t="s">
        <v>2085</v>
      </c>
      <c r="O2255" s="222">
        <v>83</v>
      </c>
      <c r="P2255" s="222">
        <v>124</v>
      </c>
      <c r="Q2255" s="222">
        <v>330</v>
      </c>
      <c r="R2255" s="174" t="s">
        <v>2139</v>
      </c>
      <c r="S2255" s="173"/>
      <c r="T2255" s="172" t="s">
        <v>811</v>
      </c>
      <c r="U2255" s="180" t="s">
        <v>44</v>
      </c>
      <c r="V2255" s="174" t="s">
        <v>3290</v>
      </c>
      <c r="W2255" s="174"/>
      <c r="X2255" s="224"/>
      <c r="Y2255" s="415">
        <v>42438</v>
      </c>
      <c r="Z2255" s="428">
        <f t="shared" si="600"/>
        <v>42803</v>
      </c>
      <c r="AA2255" s="269">
        <v>42840</v>
      </c>
      <c r="AB2255" s="225"/>
      <c r="AC2255" s="196">
        <v>62.24</v>
      </c>
      <c r="AD2255" s="226"/>
      <c r="AE2255" s="177"/>
      <c r="AF2255" s="173" t="s">
        <v>3291</v>
      </c>
      <c r="AG2255" s="225"/>
      <c r="AJ2255" s="255" t="str">
        <f t="shared" si="592"/>
        <v>HL1247</v>
      </c>
    </row>
    <row r="2256" spans="1:36" s="178" customFormat="1" ht="11.25" customHeight="1" thickBot="1" x14ac:dyDescent="0.25">
      <c r="A2256" s="1129">
        <v>1</v>
      </c>
      <c r="B2256" s="1113">
        <v>308297</v>
      </c>
      <c r="C2256" s="174"/>
      <c r="D2256" s="919" t="s">
        <v>3273</v>
      </c>
      <c r="E2256" s="171">
        <v>1</v>
      </c>
      <c r="F2256" s="172" t="s">
        <v>2130</v>
      </c>
      <c r="G2256" s="173"/>
      <c r="H2256" s="174"/>
      <c r="I2256" s="172"/>
      <c r="J2256" s="223"/>
      <c r="K2256" s="172"/>
      <c r="L2256" s="172" t="s">
        <v>3185</v>
      </c>
      <c r="M2256" s="171">
        <v>85</v>
      </c>
      <c r="N2256" s="174" t="s">
        <v>2085</v>
      </c>
      <c r="O2256" s="222">
        <v>83</v>
      </c>
      <c r="P2256" s="222">
        <v>122</v>
      </c>
      <c r="Q2256" s="222">
        <v>331</v>
      </c>
      <c r="R2256" s="174" t="s">
        <v>2139</v>
      </c>
      <c r="S2256" s="173"/>
      <c r="T2256" s="172" t="s">
        <v>811</v>
      </c>
      <c r="U2256" s="180" t="s">
        <v>44</v>
      </c>
      <c r="V2256" s="174" t="s">
        <v>3292</v>
      </c>
      <c r="W2256" s="174"/>
      <c r="X2256" s="224"/>
      <c r="Y2256" s="415">
        <v>42438</v>
      </c>
      <c r="Z2256" s="428">
        <f t="shared" si="600"/>
        <v>42803</v>
      </c>
      <c r="AA2256" s="269">
        <v>42840</v>
      </c>
      <c r="AB2256" s="225"/>
      <c r="AC2256" s="196">
        <v>62.24</v>
      </c>
      <c r="AD2256" s="226"/>
      <c r="AE2256" s="177"/>
      <c r="AF2256" s="173" t="s">
        <v>3293</v>
      </c>
      <c r="AG2256" s="225"/>
      <c r="AJ2256" s="255" t="str">
        <f t="shared" si="592"/>
        <v>HL1248</v>
      </c>
    </row>
    <row r="2257" spans="1:36" ht="11.25" customHeight="1" thickBot="1" x14ac:dyDescent="0.25">
      <c r="A2257" s="1129">
        <v>1</v>
      </c>
      <c r="B2257" s="1113">
        <v>308297</v>
      </c>
      <c r="C2257" s="266" t="s">
        <v>50</v>
      </c>
      <c r="D2257" s="892" t="s">
        <v>3273</v>
      </c>
      <c r="E2257" s="256">
        <v>8</v>
      </c>
      <c r="F2257" s="240" t="s">
        <v>2130</v>
      </c>
      <c r="G2257" s="257"/>
      <c r="H2257" s="239"/>
      <c r="I2257" s="240"/>
      <c r="J2257" s="382"/>
      <c r="K2257" s="240"/>
      <c r="L2257" s="240" t="s">
        <v>3185</v>
      </c>
      <c r="M2257" s="258">
        <v>85</v>
      </c>
      <c r="N2257" s="239" t="s">
        <v>2085</v>
      </c>
      <c r="O2257" s="364" t="str">
        <f ca="1">IF(MIN(OFFSET(O2257,-$E2257,0,$E2257,1))=MAX(OFFSET(O2257,-$E2257,0,$E2257,1)),OFFSET(O2257,-$E2257,0,1,1),CONCATENATE(MIN(OFFSET(O2257,-$E2257,0,$E2257,1)),"/",MAX(OFFSET(O2257,-$E2257,0,$E2257,1))))</f>
        <v>79/83</v>
      </c>
      <c r="P2257" s="364" t="str">
        <f ca="1">IF(MIN(OFFSET(P2257,-$E2257,0,$E2257,1))=MAX(OFFSET(P2257,-$E2257,0,$E2257,1)),OFFSET(P2257,-$E2257,0,1,1),CONCATENATE(MIN(OFFSET(P2257,-$E2257,0,$E2257,1)),"/",MAX(OFFSET(P2257,-$E2257,0,$E2257,1))))</f>
        <v>122/130</v>
      </c>
      <c r="Q2257" s="364" t="str">
        <f ca="1">IF(MIN(OFFSET(Q2257,-$E2257,0,$E2257,1))=MAX(OFFSET(Q2257,-$E2257,0,$E2257,1)),OFFSET(Q2257,-$E2257,0,1,1),CONCATENATE(MIN(OFFSET(Q2257,-$E2257,0,$E2257,1)),"/",MAX(OFFSET(Q2257,-$E2257,0,$E2257,1))))</f>
        <v>330/334</v>
      </c>
      <c r="R2257" s="239"/>
      <c r="S2257" s="257"/>
      <c r="T2257" s="240" t="s">
        <v>811</v>
      </c>
      <c r="U2257" s="270" t="s">
        <v>44</v>
      </c>
      <c r="V2257" s="270" t="s">
        <v>3294</v>
      </c>
      <c r="W2257" s="239" t="s">
        <v>3295</v>
      </c>
      <c r="X2257" s="237" t="s">
        <v>3273</v>
      </c>
      <c r="Y2257" s="415">
        <v>42438</v>
      </c>
      <c r="Z2257" s="416">
        <f t="shared" si="600"/>
        <v>42803</v>
      </c>
      <c r="AA2257" s="269">
        <v>42840</v>
      </c>
      <c r="AB2257" s="394"/>
      <c r="AC2257" s="395">
        <v>62</v>
      </c>
      <c r="AD2257" s="396"/>
      <c r="AE2257" s="262"/>
      <c r="AF2257" s="394"/>
      <c r="AG2257" s="394"/>
      <c r="AJ2257" s="255" t="str">
        <f t="shared" si="592"/>
        <v>HL1240-1248</v>
      </c>
    </row>
    <row r="2258" spans="1:36" s="147" customFormat="1" ht="11.25" customHeight="1" thickBot="1" x14ac:dyDescent="0.25">
      <c r="A2258" s="1129"/>
      <c r="B2258" s="1004"/>
      <c r="C2258" s="320"/>
      <c r="D2258" s="905"/>
      <c r="E2258" s="324"/>
      <c r="F2258" s="241"/>
      <c r="G2258" s="246"/>
      <c r="H2258" s="246"/>
      <c r="I2258" s="241"/>
      <c r="J2258" s="360"/>
      <c r="K2258" s="241"/>
      <c r="L2258" s="241"/>
      <c r="M2258" s="245"/>
      <c r="N2258" s="238"/>
      <c r="O2258" s="65"/>
      <c r="P2258" s="65"/>
      <c r="Q2258" s="65"/>
      <c r="R2258" s="238"/>
      <c r="S2258" s="246"/>
      <c r="T2258" s="241"/>
      <c r="U2258" s="238"/>
      <c r="V2258" s="238"/>
      <c r="W2258" s="238"/>
      <c r="X2258" s="272"/>
      <c r="Y2258" s="415"/>
      <c r="Z2258" s="416" t="s">
        <v>38</v>
      </c>
      <c r="AA2258" s="269" t="s">
        <v>38</v>
      </c>
      <c r="AB2258" s="246"/>
      <c r="AC2258" s="250"/>
      <c r="AD2258" s="251"/>
      <c r="AE2258" s="252"/>
      <c r="AF2258" s="246"/>
      <c r="AG2258" s="246"/>
      <c r="AJ2258" s="255" t="str">
        <f t="shared" si="592"/>
        <v/>
      </c>
    </row>
    <row r="2259" spans="1:36" s="319" customFormat="1" ht="11.25" customHeight="1" thickBot="1" x14ac:dyDescent="0.25">
      <c r="A2259" s="1115">
        <v>1</v>
      </c>
      <c r="B2259" s="996"/>
      <c r="C2259" s="320"/>
      <c r="D2259" s="916" t="s">
        <v>3296</v>
      </c>
      <c r="E2259" s="245">
        <v>1</v>
      </c>
      <c r="F2259" s="241" t="s">
        <v>2130</v>
      </c>
      <c r="G2259" s="246"/>
      <c r="H2259" s="238"/>
      <c r="I2259" s="241"/>
      <c r="J2259" s="384"/>
      <c r="K2259" s="241"/>
      <c r="L2259" s="241" t="s">
        <v>3185</v>
      </c>
      <c r="M2259" s="245">
        <v>85</v>
      </c>
      <c r="N2259" s="238" t="s">
        <v>2085</v>
      </c>
      <c r="O2259" s="65">
        <v>80</v>
      </c>
      <c r="P2259" s="65">
        <v>127</v>
      </c>
      <c r="Q2259" s="65">
        <v>339</v>
      </c>
      <c r="R2259" s="238" t="s">
        <v>2139</v>
      </c>
      <c r="S2259" s="246"/>
      <c r="T2259" s="241" t="s">
        <v>61</v>
      </c>
      <c r="U2259" s="253" t="s">
        <v>44</v>
      </c>
      <c r="V2259" s="238" t="s">
        <v>3297</v>
      </c>
      <c r="W2259" s="238"/>
      <c r="X2259" s="343"/>
      <c r="Y2259" s="415">
        <v>42913</v>
      </c>
      <c r="Z2259" s="416">
        <f t="shared" ref="Z2259:Z2267" si="601">Y2259+366</f>
        <v>43279</v>
      </c>
      <c r="AA2259" s="269">
        <v>44374</v>
      </c>
      <c r="AB2259" s="334"/>
      <c r="AC2259" s="250">
        <v>62.24</v>
      </c>
      <c r="AD2259" s="336"/>
      <c r="AE2259" s="252"/>
      <c r="AF2259" s="246" t="s">
        <v>3298</v>
      </c>
      <c r="AG2259" s="334"/>
      <c r="AJ2259" s="255" t="str">
        <f t="shared" si="592"/>
        <v>HL260</v>
      </c>
    </row>
    <row r="2260" spans="1:36" s="319" customFormat="1" ht="11.25" customHeight="1" thickBot="1" x14ac:dyDescent="0.25">
      <c r="A2260" s="1115">
        <v>1</v>
      </c>
      <c r="B2260" s="996"/>
      <c r="C2260" s="320"/>
      <c r="D2260" s="916" t="s">
        <v>3296</v>
      </c>
      <c r="E2260" s="245">
        <v>1</v>
      </c>
      <c r="F2260" s="241" t="s">
        <v>2130</v>
      </c>
      <c r="G2260" s="246"/>
      <c r="H2260" s="238"/>
      <c r="I2260" s="241"/>
      <c r="J2260" s="384"/>
      <c r="K2260" s="241"/>
      <c r="L2260" s="241" t="s">
        <v>3185</v>
      </c>
      <c r="M2260" s="245">
        <v>85</v>
      </c>
      <c r="N2260" s="238" t="s">
        <v>2085</v>
      </c>
      <c r="O2260" s="65">
        <v>79</v>
      </c>
      <c r="P2260" s="65">
        <v>130</v>
      </c>
      <c r="Q2260" s="65">
        <v>335</v>
      </c>
      <c r="R2260" s="238" t="s">
        <v>2139</v>
      </c>
      <c r="S2260" s="246"/>
      <c r="T2260" s="241" t="s">
        <v>61</v>
      </c>
      <c r="U2260" s="253" t="s">
        <v>44</v>
      </c>
      <c r="V2260" s="238" t="s">
        <v>3299</v>
      </c>
      <c r="W2260" s="238"/>
      <c r="X2260" s="320"/>
      <c r="Y2260" s="415">
        <v>42913</v>
      </c>
      <c r="Z2260" s="416">
        <f t="shared" si="601"/>
        <v>43279</v>
      </c>
      <c r="AA2260" s="269">
        <v>44374</v>
      </c>
      <c r="AB2260" s="246"/>
      <c r="AC2260" s="250">
        <v>62.24</v>
      </c>
      <c r="AD2260" s="251"/>
      <c r="AE2260" s="252"/>
      <c r="AF2260" s="246" t="s">
        <v>3300</v>
      </c>
      <c r="AG2260" s="246"/>
      <c r="AJ2260" s="255" t="str">
        <f t="shared" si="592"/>
        <v>HL261</v>
      </c>
    </row>
    <row r="2261" spans="1:36" s="319" customFormat="1" ht="11.25" customHeight="1" thickBot="1" x14ac:dyDescent="0.25">
      <c r="A2261" s="1115">
        <v>1</v>
      </c>
      <c r="B2261" s="996"/>
      <c r="C2261" s="320"/>
      <c r="D2261" s="916" t="s">
        <v>3296</v>
      </c>
      <c r="E2261" s="245">
        <v>1</v>
      </c>
      <c r="F2261" s="241" t="s">
        <v>2130</v>
      </c>
      <c r="G2261" s="246"/>
      <c r="H2261" s="238"/>
      <c r="I2261" s="241"/>
      <c r="J2261" s="384"/>
      <c r="K2261" s="241"/>
      <c r="L2261" s="241" t="s">
        <v>3185</v>
      </c>
      <c r="M2261" s="245">
        <v>85</v>
      </c>
      <c r="N2261" s="238" t="s">
        <v>2085</v>
      </c>
      <c r="O2261" s="65">
        <v>79</v>
      </c>
      <c r="P2261" s="65">
        <v>130</v>
      </c>
      <c r="Q2261" s="65">
        <v>334</v>
      </c>
      <c r="R2261" s="238" t="s">
        <v>2139</v>
      </c>
      <c r="S2261" s="246"/>
      <c r="T2261" s="241" t="s">
        <v>61</v>
      </c>
      <c r="U2261" s="253" t="s">
        <v>44</v>
      </c>
      <c r="V2261" s="238" t="s">
        <v>3301</v>
      </c>
      <c r="W2261" s="238"/>
      <c r="X2261" s="343"/>
      <c r="Y2261" s="415">
        <v>42913</v>
      </c>
      <c r="Z2261" s="416">
        <f t="shared" si="601"/>
        <v>43279</v>
      </c>
      <c r="AA2261" s="269">
        <v>44374</v>
      </c>
      <c r="AB2261" s="334"/>
      <c r="AC2261" s="250">
        <v>62.24</v>
      </c>
      <c r="AD2261" s="336"/>
      <c r="AE2261" s="252"/>
      <c r="AF2261" s="246" t="s">
        <v>3302</v>
      </c>
      <c r="AG2261" s="334"/>
      <c r="AJ2261" s="255" t="str">
        <f t="shared" si="592"/>
        <v>HL262</v>
      </c>
    </row>
    <row r="2262" spans="1:36" s="170" customFormat="1" ht="11.25" customHeight="1" thickBot="1" x14ac:dyDescent="0.25">
      <c r="A2262" s="1115">
        <v>1</v>
      </c>
      <c r="B2262" s="1000"/>
      <c r="C2262" s="162"/>
      <c r="D2262" s="913" t="s">
        <v>3296</v>
      </c>
      <c r="E2262" s="161">
        <v>0</v>
      </c>
      <c r="F2262" s="159" t="s">
        <v>2130</v>
      </c>
      <c r="G2262" s="160"/>
      <c r="H2262" s="162"/>
      <c r="I2262" s="159"/>
      <c r="J2262" s="562"/>
      <c r="K2262" s="159"/>
      <c r="L2262" s="159" t="s">
        <v>3185</v>
      </c>
      <c r="M2262" s="161">
        <v>85</v>
      </c>
      <c r="N2262" s="162" t="s">
        <v>2085</v>
      </c>
      <c r="O2262" s="220">
        <v>79</v>
      </c>
      <c r="P2262" s="220">
        <v>130</v>
      </c>
      <c r="Q2262" s="220">
        <v>332</v>
      </c>
      <c r="R2262" s="162" t="s">
        <v>2139</v>
      </c>
      <c r="S2262" s="160"/>
      <c r="T2262" s="159" t="s">
        <v>61</v>
      </c>
      <c r="U2262" s="526" t="s">
        <v>44</v>
      </c>
      <c r="V2262" s="162" t="s">
        <v>3303</v>
      </c>
      <c r="W2262" s="162" t="s">
        <v>3304</v>
      </c>
      <c r="X2262" s="563"/>
      <c r="Y2262" s="418">
        <v>42913</v>
      </c>
      <c r="Z2262" s="419">
        <f t="shared" si="601"/>
        <v>43279</v>
      </c>
      <c r="AA2262" s="189">
        <v>44374</v>
      </c>
      <c r="AB2262" s="564"/>
      <c r="AC2262" s="164">
        <v>62.24</v>
      </c>
      <c r="AD2262" s="565"/>
      <c r="AE2262" s="166"/>
      <c r="AF2262" s="160" t="s">
        <v>3279</v>
      </c>
      <c r="AG2262" s="564"/>
      <c r="AJ2262" s="170" t="str">
        <f t="shared" si="592"/>
        <v>HL263</v>
      </c>
    </row>
    <row r="2263" spans="1:36" s="319" customFormat="1" ht="11.25" customHeight="1" thickBot="1" x14ac:dyDescent="0.25">
      <c r="A2263" s="1115">
        <v>1</v>
      </c>
      <c r="B2263" s="996"/>
      <c r="C2263" s="320"/>
      <c r="D2263" s="916" t="s">
        <v>3296</v>
      </c>
      <c r="E2263" s="245">
        <v>1</v>
      </c>
      <c r="F2263" s="241" t="s">
        <v>2130</v>
      </c>
      <c r="G2263" s="246"/>
      <c r="H2263" s="238"/>
      <c r="I2263" s="241"/>
      <c r="J2263" s="384"/>
      <c r="K2263" s="241"/>
      <c r="L2263" s="241" t="s">
        <v>3185</v>
      </c>
      <c r="M2263" s="245">
        <v>85</v>
      </c>
      <c r="N2263" s="238" t="s">
        <v>2085</v>
      </c>
      <c r="O2263" s="65">
        <v>82</v>
      </c>
      <c r="P2263" s="65">
        <v>125</v>
      </c>
      <c r="Q2263" s="65">
        <v>336</v>
      </c>
      <c r="R2263" s="238" t="s">
        <v>2139</v>
      </c>
      <c r="S2263" s="246"/>
      <c r="T2263" s="241" t="s">
        <v>61</v>
      </c>
      <c r="U2263" s="253" t="s">
        <v>44</v>
      </c>
      <c r="V2263" s="238" t="s">
        <v>3305</v>
      </c>
      <c r="W2263" s="238"/>
      <c r="X2263" s="343"/>
      <c r="Y2263" s="415">
        <v>42913</v>
      </c>
      <c r="Z2263" s="416">
        <f t="shared" si="601"/>
        <v>43279</v>
      </c>
      <c r="AA2263" s="269">
        <v>44374</v>
      </c>
      <c r="AB2263" s="334"/>
      <c r="AC2263" s="250">
        <v>62.24</v>
      </c>
      <c r="AD2263" s="336"/>
      <c r="AE2263" s="252"/>
      <c r="AF2263" s="246" t="s">
        <v>3306</v>
      </c>
      <c r="AG2263" s="334"/>
      <c r="AJ2263" s="255" t="str">
        <f t="shared" si="592"/>
        <v>HL264</v>
      </c>
    </row>
    <row r="2264" spans="1:36" s="170" customFormat="1" ht="11.25" customHeight="1" thickBot="1" x14ac:dyDescent="0.25">
      <c r="A2264" s="1115">
        <v>1</v>
      </c>
      <c r="B2264" s="1000"/>
      <c r="C2264" s="162"/>
      <c r="D2264" s="913" t="s">
        <v>3296</v>
      </c>
      <c r="E2264" s="161">
        <v>0</v>
      </c>
      <c r="F2264" s="159" t="s">
        <v>2130</v>
      </c>
      <c r="G2264" s="160"/>
      <c r="H2264" s="162"/>
      <c r="I2264" s="159"/>
      <c r="J2264" s="562"/>
      <c r="K2264" s="159"/>
      <c r="L2264" s="159" t="s">
        <v>3185</v>
      </c>
      <c r="M2264" s="161">
        <v>85</v>
      </c>
      <c r="N2264" s="162" t="s">
        <v>2085</v>
      </c>
      <c r="O2264" s="220">
        <v>80</v>
      </c>
      <c r="P2264" s="220">
        <v>125</v>
      </c>
      <c r="Q2264" s="220">
        <v>336</v>
      </c>
      <c r="R2264" s="162" t="s">
        <v>2139</v>
      </c>
      <c r="S2264" s="160"/>
      <c r="T2264" s="159" t="s">
        <v>61</v>
      </c>
      <c r="U2264" s="526" t="s">
        <v>44</v>
      </c>
      <c r="V2264" s="162" t="s">
        <v>3307</v>
      </c>
      <c r="W2264" s="162" t="s">
        <v>3304</v>
      </c>
      <c r="X2264" s="563"/>
      <c r="Y2264" s="418">
        <v>42913</v>
      </c>
      <c r="Z2264" s="419">
        <f t="shared" si="601"/>
        <v>43279</v>
      </c>
      <c r="AA2264" s="189">
        <v>44374</v>
      </c>
      <c r="AB2264" s="564"/>
      <c r="AC2264" s="164">
        <v>62.24</v>
      </c>
      <c r="AD2264" s="565"/>
      <c r="AE2264" s="166"/>
      <c r="AF2264" s="160" t="s">
        <v>3308</v>
      </c>
      <c r="AG2264" s="564"/>
      <c r="AJ2264" s="170" t="str">
        <f t="shared" si="592"/>
        <v>HL265</v>
      </c>
    </row>
    <row r="2265" spans="1:36" s="170" customFormat="1" ht="11.25" customHeight="1" thickBot="1" x14ac:dyDescent="0.25">
      <c r="A2265" s="1115">
        <v>1</v>
      </c>
      <c r="B2265" s="1000"/>
      <c r="C2265" s="162"/>
      <c r="D2265" s="913" t="s">
        <v>3296</v>
      </c>
      <c r="E2265" s="161">
        <v>0</v>
      </c>
      <c r="F2265" s="159" t="s">
        <v>2130</v>
      </c>
      <c r="G2265" s="160"/>
      <c r="H2265" s="162"/>
      <c r="I2265" s="159"/>
      <c r="J2265" s="562"/>
      <c r="K2265" s="159"/>
      <c r="L2265" s="159" t="s">
        <v>3185</v>
      </c>
      <c r="M2265" s="161">
        <v>85</v>
      </c>
      <c r="N2265" s="162" t="s">
        <v>2085</v>
      </c>
      <c r="O2265" s="220">
        <v>80</v>
      </c>
      <c r="P2265" s="220">
        <v>127</v>
      </c>
      <c r="Q2265" s="220">
        <v>330</v>
      </c>
      <c r="R2265" s="162" t="s">
        <v>2139</v>
      </c>
      <c r="S2265" s="160"/>
      <c r="T2265" s="159" t="s">
        <v>61</v>
      </c>
      <c r="U2265" s="526" t="s">
        <v>44</v>
      </c>
      <c r="V2265" s="162" t="s">
        <v>3309</v>
      </c>
      <c r="W2265" s="162" t="s">
        <v>3304</v>
      </c>
      <c r="X2265" s="563"/>
      <c r="Y2265" s="418">
        <v>42913</v>
      </c>
      <c r="Z2265" s="419">
        <f t="shared" si="601"/>
        <v>43279</v>
      </c>
      <c r="AA2265" s="189">
        <v>44374</v>
      </c>
      <c r="AB2265" s="564"/>
      <c r="AC2265" s="164">
        <v>62.24</v>
      </c>
      <c r="AD2265" s="565"/>
      <c r="AE2265" s="166"/>
      <c r="AF2265" s="160" t="s">
        <v>3310</v>
      </c>
      <c r="AG2265" s="564"/>
      <c r="AJ2265" s="170" t="str">
        <f t="shared" si="592"/>
        <v>HL266</v>
      </c>
    </row>
    <row r="2266" spans="1:36" s="319" customFormat="1" ht="11.25" customHeight="1" thickBot="1" x14ac:dyDescent="0.25">
      <c r="A2266" s="1115">
        <v>1</v>
      </c>
      <c r="B2266" s="996"/>
      <c r="C2266" s="320"/>
      <c r="D2266" s="916" t="s">
        <v>3296</v>
      </c>
      <c r="E2266" s="245">
        <v>1</v>
      </c>
      <c r="F2266" s="241" t="s">
        <v>2130</v>
      </c>
      <c r="G2266" s="246"/>
      <c r="H2266" s="238"/>
      <c r="I2266" s="241"/>
      <c r="J2266" s="384"/>
      <c r="K2266" s="241"/>
      <c r="L2266" s="241" t="s">
        <v>3185</v>
      </c>
      <c r="M2266" s="245">
        <v>85</v>
      </c>
      <c r="N2266" s="238" t="s">
        <v>2085</v>
      </c>
      <c r="O2266" s="65">
        <v>83</v>
      </c>
      <c r="P2266" s="65">
        <v>133</v>
      </c>
      <c r="Q2266" s="65">
        <v>340</v>
      </c>
      <c r="R2266" s="238" t="s">
        <v>2139</v>
      </c>
      <c r="S2266" s="246"/>
      <c r="T2266" s="241" t="s">
        <v>61</v>
      </c>
      <c r="U2266" s="253" t="s">
        <v>44</v>
      </c>
      <c r="V2266" s="238" t="s">
        <v>3311</v>
      </c>
      <c r="W2266" s="238"/>
      <c r="X2266" s="343"/>
      <c r="Y2266" s="415">
        <v>42913</v>
      </c>
      <c r="Z2266" s="416">
        <f t="shared" si="601"/>
        <v>43279</v>
      </c>
      <c r="AA2266" s="269">
        <v>44374</v>
      </c>
      <c r="AB2266" s="334"/>
      <c r="AC2266" s="250">
        <v>62.24</v>
      </c>
      <c r="AD2266" s="336"/>
      <c r="AE2266" s="252"/>
      <c r="AF2266" s="246" t="s">
        <v>3312</v>
      </c>
      <c r="AG2266" s="334"/>
      <c r="AJ2266" s="255" t="str">
        <f t="shared" si="592"/>
        <v>HL267</v>
      </c>
    </row>
    <row r="2267" spans="1:36" ht="11.25" customHeight="1" thickBot="1" x14ac:dyDescent="0.25">
      <c r="A2267" s="1115">
        <v>1</v>
      </c>
      <c r="B2267" s="995"/>
      <c r="C2267" s="266" t="s">
        <v>50</v>
      </c>
      <c r="D2267" s="892" t="s">
        <v>3296</v>
      </c>
      <c r="E2267" s="256">
        <v>3</v>
      </c>
      <c r="F2267" s="240" t="s">
        <v>2130</v>
      </c>
      <c r="G2267" s="257"/>
      <c r="H2267" s="239"/>
      <c r="I2267" s="240"/>
      <c r="J2267" s="382"/>
      <c r="K2267" s="240"/>
      <c r="L2267" s="240" t="s">
        <v>3185</v>
      </c>
      <c r="M2267" s="258">
        <v>85</v>
      </c>
      <c r="N2267" s="239" t="s">
        <v>2085</v>
      </c>
      <c r="O2267" s="364" t="str">
        <f ca="1">IF(MIN(OFFSET(O2267,-$E2267,0,$E2267,1))=MAX(OFFSET(O2267,-$E2267,0,$E2267,1)),OFFSET(O2267,-$E2267,0,1,1),CONCATENATE(MIN(OFFSET(O2267,-$E2267,0,$E2267,1)),"/",MAX(OFFSET(O2267,-$E2267,0,$E2267,1))))</f>
        <v>80/83</v>
      </c>
      <c r="P2267" s="364" t="str">
        <f ca="1">IF(MIN(OFFSET(P2267,-$E2267,0,$E2267,1))=MAX(OFFSET(P2267,-$E2267,0,$E2267,1)),OFFSET(P2267,-$E2267,0,1,1),CONCATENATE(MIN(OFFSET(P2267,-$E2267,0,$E2267,1)),"/",MAX(OFFSET(P2267,-$E2267,0,$E2267,1))))</f>
        <v>125/133</v>
      </c>
      <c r="Q2267" s="364" t="str">
        <f ca="1">IF(MIN(OFFSET(Q2267,-$E2267,0,$E2267,1))=MAX(OFFSET(Q2267,-$E2267,0,$E2267,1)),OFFSET(Q2267,-$E2267,0,1,1),CONCATENATE(MIN(OFFSET(Q2267,-$E2267,0,$E2267,1)),"/",MAX(OFFSET(Q2267,-$E2267,0,$E2267,1))))</f>
        <v>330/340</v>
      </c>
      <c r="R2267" s="239"/>
      <c r="S2267" s="257"/>
      <c r="T2267" s="240" t="s">
        <v>61</v>
      </c>
      <c r="U2267" s="270" t="s">
        <v>44</v>
      </c>
      <c r="V2267" s="270" t="s">
        <v>3313</v>
      </c>
      <c r="W2267" s="239" t="s">
        <v>3314</v>
      </c>
      <c r="X2267" s="237" t="s">
        <v>3296</v>
      </c>
      <c r="Y2267" s="415">
        <v>42913</v>
      </c>
      <c r="Z2267" s="416">
        <f t="shared" si="601"/>
        <v>43279</v>
      </c>
      <c r="AA2267" s="269">
        <v>44374</v>
      </c>
      <c r="AB2267" s="394"/>
      <c r="AC2267" s="395">
        <v>62</v>
      </c>
      <c r="AD2267" s="396"/>
      <c r="AE2267" s="262"/>
      <c r="AF2267" s="394"/>
      <c r="AG2267" s="394"/>
      <c r="AJ2267" s="255" t="str">
        <f t="shared" si="592"/>
        <v>HL260-267</v>
      </c>
    </row>
    <row r="2268" spans="1:36" ht="11.25" customHeight="1" thickBot="1" x14ac:dyDescent="0.25">
      <c r="A2268" s="1129"/>
      <c r="B2268" s="995"/>
      <c r="C2268" s="320"/>
      <c r="D2268" s="905"/>
      <c r="E2268" s="245"/>
      <c r="F2268" s="241"/>
      <c r="G2268" s="246"/>
      <c r="H2268" s="238"/>
      <c r="I2268" s="241"/>
      <c r="J2268" s="384"/>
      <c r="K2268" s="241"/>
      <c r="L2268" s="241"/>
      <c r="M2268" s="245"/>
      <c r="N2268" s="238"/>
      <c r="O2268" s="65"/>
      <c r="P2268" s="65"/>
      <c r="Q2268" s="65"/>
      <c r="R2268" s="238"/>
      <c r="S2268" s="246"/>
      <c r="T2268" s="241"/>
      <c r="U2268" s="253"/>
      <c r="V2268" s="253"/>
      <c r="W2268" s="238"/>
      <c r="X2268" s="272"/>
      <c r="Y2268" s="415"/>
      <c r="Z2268" s="416" t="s">
        <v>38</v>
      </c>
      <c r="AA2268" s="269" t="s">
        <v>38</v>
      </c>
      <c r="AC2268" s="387"/>
      <c r="AD2268" s="336"/>
      <c r="AE2268" s="252"/>
      <c r="AF2268" s="334"/>
      <c r="AG2268" s="334"/>
      <c r="AJ2268" s="255" t="str">
        <f t="shared" si="592"/>
        <v/>
      </c>
    </row>
    <row r="2269" spans="1:36" ht="11.25" customHeight="1" thickBot="1" x14ac:dyDescent="0.25">
      <c r="A2269" s="1129">
        <v>1</v>
      </c>
      <c r="B2269" s="1113">
        <v>308598</v>
      </c>
      <c r="C2269" s="320"/>
      <c r="D2269" s="916" t="s">
        <v>1165</v>
      </c>
      <c r="E2269" s="245">
        <v>1</v>
      </c>
      <c r="F2269" s="241" t="s">
        <v>2130</v>
      </c>
      <c r="G2269" s="246"/>
      <c r="H2269" s="238"/>
      <c r="I2269" s="241"/>
      <c r="J2269" s="384"/>
      <c r="K2269" s="241"/>
      <c r="L2269" s="241" t="s">
        <v>3185</v>
      </c>
      <c r="M2269" s="245">
        <v>85</v>
      </c>
      <c r="N2269" s="238" t="s">
        <v>2085</v>
      </c>
      <c r="O2269" s="65">
        <v>83</v>
      </c>
      <c r="P2269" s="65">
        <v>130</v>
      </c>
      <c r="Q2269" s="65">
        <v>340</v>
      </c>
      <c r="R2269" s="238" t="s">
        <v>2139</v>
      </c>
      <c r="S2269" s="246"/>
      <c r="T2269" s="241" t="s">
        <v>326</v>
      </c>
      <c r="U2269" s="253" t="s">
        <v>44</v>
      </c>
      <c r="V2269" s="238" t="s">
        <v>3315</v>
      </c>
      <c r="W2269" s="238"/>
      <c r="X2269" s="343"/>
      <c r="Y2269" s="415">
        <v>43971</v>
      </c>
      <c r="Z2269" s="416">
        <f t="shared" ref="Z2269:Z2271" si="602">Y2269+365</f>
        <v>44336</v>
      </c>
      <c r="AA2269" s="269">
        <v>44301</v>
      </c>
      <c r="AB2269" s="246"/>
      <c r="AC2269" s="250">
        <v>62.24</v>
      </c>
      <c r="AD2269" s="336"/>
      <c r="AE2269" s="252"/>
      <c r="AF2269" s="246" t="s">
        <v>3316</v>
      </c>
      <c r="AG2269" s="334"/>
      <c r="AJ2269" s="255" t="str">
        <f t="shared" si="592"/>
        <v>HL268</v>
      </c>
    </row>
    <row r="2270" spans="1:36" ht="11.25" customHeight="1" thickBot="1" x14ac:dyDescent="0.25">
      <c r="A2270" s="1129">
        <v>1</v>
      </c>
      <c r="B2270" s="1113">
        <v>308598</v>
      </c>
      <c r="C2270" s="320"/>
      <c r="D2270" s="916" t="s">
        <v>1165</v>
      </c>
      <c r="E2270" s="245">
        <v>1</v>
      </c>
      <c r="F2270" s="241" t="s">
        <v>2130</v>
      </c>
      <c r="G2270" s="246"/>
      <c r="H2270" s="238"/>
      <c r="I2270" s="241"/>
      <c r="J2270" s="384"/>
      <c r="K2270" s="241"/>
      <c r="L2270" s="241" t="s">
        <v>3185</v>
      </c>
      <c r="M2270" s="245">
        <v>85</v>
      </c>
      <c r="N2270" s="238" t="s">
        <v>2085</v>
      </c>
      <c r="O2270" s="65">
        <v>80</v>
      </c>
      <c r="P2270" s="65">
        <v>125</v>
      </c>
      <c r="Q2270" s="65">
        <v>335</v>
      </c>
      <c r="R2270" s="238" t="s">
        <v>2139</v>
      </c>
      <c r="S2270" s="246"/>
      <c r="T2270" s="241" t="s">
        <v>326</v>
      </c>
      <c r="U2270" s="253" t="s">
        <v>44</v>
      </c>
      <c r="V2270" s="238" t="s">
        <v>3317</v>
      </c>
      <c r="W2270" s="238"/>
      <c r="X2270" s="343"/>
      <c r="Y2270" s="415">
        <v>43971</v>
      </c>
      <c r="Z2270" s="416">
        <f t="shared" si="602"/>
        <v>44336</v>
      </c>
      <c r="AA2270" s="269">
        <v>44301</v>
      </c>
      <c r="AB2270" s="246"/>
      <c r="AC2270" s="250">
        <v>62.24</v>
      </c>
      <c r="AD2270" s="336"/>
      <c r="AE2270" s="252"/>
      <c r="AF2270" s="246" t="s">
        <v>3318</v>
      </c>
      <c r="AG2270" s="334"/>
      <c r="AJ2270" s="255" t="str">
        <f t="shared" si="592"/>
        <v>HL269</v>
      </c>
    </row>
    <row r="2271" spans="1:36" ht="11.25" customHeight="1" thickBot="1" x14ac:dyDescent="0.25">
      <c r="A2271" s="1129">
        <v>1</v>
      </c>
      <c r="B2271" s="1113">
        <v>308598</v>
      </c>
      <c r="C2271" s="266" t="s">
        <v>50</v>
      </c>
      <c r="D2271" s="892" t="s">
        <v>1165</v>
      </c>
      <c r="E2271" s="256">
        <f>SUM(E2269:E2270)</f>
        <v>2</v>
      </c>
      <c r="F2271" s="240" t="s">
        <v>2130</v>
      </c>
      <c r="G2271" s="257"/>
      <c r="H2271" s="239"/>
      <c r="I2271" s="240"/>
      <c r="J2271" s="382"/>
      <c r="K2271" s="240"/>
      <c r="L2271" s="240" t="s">
        <v>3185</v>
      </c>
      <c r="M2271" s="258">
        <v>85</v>
      </c>
      <c r="N2271" s="239" t="s">
        <v>2085</v>
      </c>
      <c r="O2271" s="364" t="str">
        <f ca="1">IF(MIN(OFFSET(O2271,-$E2271,0,$E2271,1))=MAX(OFFSET(O2271,-$E2271,0,$E2271,1)),OFFSET(O2271,-$E2271,0,1,1),CONCATENATE(MIN(OFFSET(O2271,-$E2271,0,$E2271,1)),"/",MAX(OFFSET(O2271,-$E2271,0,$E2271,1))))</f>
        <v>80/83</v>
      </c>
      <c r="P2271" s="364" t="str">
        <f ca="1">IF(MIN(OFFSET(P2271,-$E2271,0,$E2271,1))=MAX(OFFSET(P2271,-$E2271,0,$E2271,1)),OFFSET(P2271,-$E2271,0,1,1),CONCATENATE(MIN(OFFSET(P2271,-$E2271,0,$E2271,1)),"/",MAX(OFFSET(P2271,-$E2271,0,$E2271,1))))</f>
        <v>125/130</v>
      </c>
      <c r="Q2271" s="364" t="str">
        <f ca="1">IF(MIN(OFFSET(Q2271,-$E2271,0,$E2271,1))=MAX(OFFSET(Q2271,-$E2271,0,$E2271,1)),OFFSET(Q2271,-$E2271,0,1,1),CONCATENATE(MIN(OFFSET(Q2271,-$E2271,0,$E2271,1)),"/",MAX(OFFSET(Q2271,-$E2271,0,$E2271,1))))</f>
        <v>335/340</v>
      </c>
      <c r="R2271" s="239"/>
      <c r="S2271" s="257"/>
      <c r="T2271" s="240" t="s">
        <v>326</v>
      </c>
      <c r="U2271" s="270" t="s">
        <v>44</v>
      </c>
      <c r="V2271" s="270" t="s">
        <v>3319</v>
      </c>
      <c r="W2271" s="239"/>
      <c r="X2271" s="237">
        <v>1303</v>
      </c>
      <c r="Y2271" s="415">
        <v>43971</v>
      </c>
      <c r="Z2271" s="416">
        <f t="shared" si="602"/>
        <v>44336</v>
      </c>
      <c r="AA2271" s="269">
        <v>44301</v>
      </c>
      <c r="AB2271" s="257"/>
      <c r="AC2271" s="395">
        <v>62</v>
      </c>
      <c r="AD2271" s="396"/>
      <c r="AE2271" s="262"/>
      <c r="AF2271" s="394"/>
      <c r="AG2271" s="394"/>
      <c r="AJ2271" s="255" t="str">
        <f t="shared" si="592"/>
        <v>HL268-269</v>
      </c>
    </row>
    <row r="2272" spans="1:36" ht="11.25" customHeight="1" thickBot="1" x14ac:dyDescent="0.25">
      <c r="A2272" s="1129"/>
      <c r="B2272" s="995"/>
      <c r="C2272" s="320"/>
      <c r="D2272" s="905"/>
      <c r="E2272" s="245"/>
      <c r="F2272" s="241"/>
      <c r="G2272" s="246"/>
      <c r="H2272" s="246"/>
      <c r="I2272" s="241"/>
      <c r="J2272" s="360"/>
      <c r="K2272" s="241"/>
      <c r="L2272" s="241"/>
      <c r="M2272" s="245"/>
      <c r="N2272" s="238"/>
      <c r="O2272" s="65"/>
      <c r="P2272" s="65"/>
      <c r="Q2272" s="65"/>
      <c r="R2272" s="238"/>
      <c r="S2272" s="246"/>
      <c r="T2272" s="241"/>
      <c r="U2272" s="238"/>
      <c r="V2272" s="238"/>
      <c r="W2272" s="238"/>
      <c r="X2272" s="272"/>
      <c r="Y2272" s="415"/>
      <c r="Z2272" s="416" t="s">
        <v>38</v>
      </c>
      <c r="AA2272" s="269" t="s">
        <v>38</v>
      </c>
      <c r="AB2272" s="246"/>
      <c r="AC2272" s="250"/>
      <c r="AD2272" s="251"/>
      <c r="AE2272" s="252"/>
      <c r="AF2272" s="246"/>
      <c r="AG2272" s="246"/>
      <c r="AJ2272" s="255" t="str">
        <f t="shared" si="592"/>
        <v/>
      </c>
    </row>
    <row r="2273" spans="1:36" s="319" customFormat="1" ht="11.25" customHeight="1" thickBot="1" x14ac:dyDescent="0.25">
      <c r="A2273" s="1129">
        <v>1</v>
      </c>
      <c r="B2273" s="1113">
        <v>308593</v>
      </c>
      <c r="C2273" s="320"/>
      <c r="D2273" s="916" t="s">
        <v>1092</v>
      </c>
      <c r="E2273" s="245">
        <v>1</v>
      </c>
      <c r="F2273" s="241" t="s">
        <v>2130</v>
      </c>
      <c r="G2273" s="246"/>
      <c r="H2273" s="246"/>
      <c r="I2273" s="241"/>
      <c r="J2273" s="360"/>
      <c r="K2273" s="241"/>
      <c r="L2273" s="241" t="s">
        <v>3320</v>
      </c>
      <c r="M2273" s="245">
        <v>85</v>
      </c>
      <c r="N2273" s="238" t="s">
        <v>3321</v>
      </c>
      <c r="O2273" s="65">
        <v>80</v>
      </c>
      <c r="P2273" s="65">
        <v>130</v>
      </c>
      <c r="Q2273" s="65">
        <v>234</v>
      </c>
      <c r="R2273" s="238" t="s">
        <v>2139</v>
      </c>
      <c r="S2273" s="246"/>
      <c r="T2273" s="241" t="s">
        <v>326</v>
      </c>
      <c r="U2273" s="238" t="s">
        <v>44</v>
      </c>
      <c r="V2273" s="238" t="s">
        <v>3322</v>
      </c>
      <c r="W2273" s="238" t="s">
        <v>1078</v>
      </c>
      <c r="X2273" s="320" t="s">
        <v>1078</v>
      </c>
      <c r="Y2273" s="415">
        <v>43971</v>
      </c>
      <c r="Z2273" s="416">
        <f t="shared" ref="Z2273:Z2277" si="603">Y2273+365</f>
        <v>44336</v>
      </c>
      <c r="AA2273" s="269">
        <v>44301</v>
      </c>
      <c r="AB2273" s="246"/>
      <c r="AC2273" s="250">
        <v>62.24</v>
      </c>
      <c r="AD2273" s="251"/>
      <c r="AE2273" s="252"/>
      <c r="AF2273" s="246" t="s">
        <v>3323</v>
      </c>
      <c r="AG2273" s="246"/>
      <c r="AJ2273" s="255" t="str">
        <f t="shared" ref="AJ2273:AJ2324" si="604">CONCATENATE(U2273,AK2273,V2273)</f>
        <v>HL190</v>
      </c>
    </row>
    <row r="2274" spans="1:36" s="319" customFormat="1" ht="11.25" customHeight="1" thickBot="1" x14ac:dyDescent="0.25">
      <c r="A2274" s="1129">
        <v>1</v>
      </c>
      <c r="B2274" s="1113">
        <v>308593</v>
      </c>
      <c r="C2274" s="320"/>
      <c r="D2274" s="916" t="s">
        <v>1092</v>
      </c>
      <c r="E2274" s="245">
        <v>1</v>
      </c>
      <c r="F2274" s="241" t="s">
        <v>2130</v>
      </c>
      <c r="G2274" s="246"/>
      <c r="H2274" s="246"/>
      <c r="I2274" s="241"/>
      <c r="J2274" s="360"/>
      <c r="K2274" s="241"/>
      <c r="L2274" s="241" t="s">
        <v>3320</v>
      </c>
      <c r="M2274" s="245">
        <v>85</v>
      </c>
      <c r="N2274" s="238" t="s">
        <v>3321</v>
      </c>
      <c r="O2274" s="65">
        <v>79</v>
      </c>
      <c r="P2274" s="65">
        <v>130</v>
      </c>
      <c r="Q2274" s="65">
        <v>238</v>
      </c>
      <c r="R2274" s="238" t="s">
        <v>2139</v>
      </c>
      <c r="S2274" s="246"/>
      <c r="T2274" s="241" t="s">
        <v>326</v>
      </c>
      <c r="U2274" s="238" t="s">
        <v>44</v>
      </c>
      <c r="V2274" s="238" t="s">
        <v>3324</v>
      </c>
      <c r="W2274" s="238" t="s">
        <v>1078</v>
      </c>
      <c r="X2274" s="320" t="s">
        <v>1078</v>
      </c>
      <c r="Y2274" s="415">
        <v>43971</v>
      </c>
      <c r="Z2274" s="416">
        <f t="shared" si="603"/>
        <v>44336</v>
      </c>
      <c r="AA2274" s="269">
        <v>44301</v>
      </c>
      <c r="AB2274" s="246"/>
      <c r="AC2274" s="250">
        <v>62.24</v>
      </c>
      <c r="AD2274" s="251"/>
      <c r="AE2274" s="252"/>
      <c r="AF2274" s="246" t="s">
        <v>3325</v>
      </c>
      <c r="AG2274" s="246"/>
      <c r="AJ2274" s="255" t="str">
        <f t="shared" si="604"/>
        <v>HL191</v>
      </c>
    </row>
    <row r="2275" spans="1:36" s="319" customFormat="1" ht="11.25" customHeight="1" thickBot="1" x14ac:dyDescent="0.25">
      <c r="A2275" s="1129">
        <v>1</v>
      </c>
      <c r="B2275" s="1113">
        <v>308593</v>
      </c>
      <c r="C2275" s="320"/>
      <c r="D2275" s="916" t="s">
        <v>1092</v>
      </c>
      <c r="E2275" s="245">
        <v>1</v>
      </c>
      <c r="F2275" s="241" t="s">
        <v>2130</v>
      </c>
      <c r="G2275" s="246"/>
      <c r="H2275" s="246"/>
      <c r="I2275" s="241"/>
      <c r="J2275" s="360"/>
      <c r="K2275" s="241"/>
      <c r="L2275" s="241" t="s">
        <v>3320</v>
      </c>
      <c r="M2275" s="245">
        <v>85</v>
      </c>
      <c r="N2275" s="238" t="s">
        <v>3321</v>
      </c>
      <c r="O2275" s="65">
        <v>80</v>
      </c>
      <c r="P2275" s="65">
        <v>130</v>
      </c>
      <c r="Q2275" s="65">
        <v>234</v>
      </c>
      <c r="R2275" s="238" t="s">
        <v>2139</v>
      </c>
      <c r="S2275" s="246"/>
      <c r="T2275" s="241" t="s">
        <v>326</v>
      </c>
      <c r="U2275" s="238" t="s">
        <v>44</v>
      </c>
      <c r="V2275" s="238" t="s">
        <v>3326</v>
      </c>
      <c r="W2275" s="238" t="s">
        <v>1078</v>
      </c>
      <c r="X2275" s="320" t="s">
        <v>1078</v>
      </c>
      <c r="Y2275" s="415">
        <v>43971</v>
      </c>
      <c r="Z2275" s="416">
        <f t="shared" si="603"/>
        <v>44336</v>
      </c>
      <c r="AA2275" s="269">
        <v>44301</v>
      </c>
      <c r="AB2275" s="246"/>
      <c r="AC2275" s="250">
        <v>62.24</v>
      </c>
      <c r="AD2275" s="251"/>
      <c r="AE2275" s="252"/>
      <c r="AF2275" s="246" t="s">
        <v>3327</v>
      </c>
      <c r="AG2275" s="246"/>
      <c r="AJ2275" s="255" t="str">
        <f t="shared" si="604"/>
        <v>HL192</v>
      </c>
    </row>
    <row r="2276" spans="1:36" s="319" customFormat="1" ht="11.25" customHeight="1" thickBot="1" x14ac:dyDescent="0.25">
      <c r="A2276" s="1129">
        <v>1</v>
      </c>
      <c r="B2276" s="1113">
        <v>308593</v>
      </c>
      <c r="C2276" s="320"/>
      <c r="D2276" s="916" t="s">
        <v>1092</v>
      </c>
      <c r="E2276" s="245">
        <v>1</v>
      </c>
      <c r="F2276" s="241" t="s">
        <v>2130</v>
      </c>
      <c r="G2276" s="246"/>
      <c r="H2276" s="246"/>
      <c r="I2276" s="241"/>
      <c r="J2276" s="360"/>
      <c r="K2276" s="241"/>
      <c r="L2276" s="241" t="s">
        <v>3320</v>
      </c>
      <c r="M2276" s="245">
        <v>85</v>
      </c>
      <c r="N2276" s="238" t="s">
        <v>3321</v>
      </c>
      <c r="O2276" s="65">
        <v>80</v>
      </c>
      <c r="P2276" s="65">
        <v>130</v>
      </c>
      <c r="Q2276" s="65">
        <v>235</v>
      </c>
      <c r="R2276" s="238" t="s">
        <v>2139</v>
      </c>
      <c r="S2276" s="246"/>
      <c r="T2276" s="241" t="s">
        <v>326</v>
      </c>
      <c r="U2276" s="238" t="s">
        <v>44</v>
      </c>
      <c r="V2276" s="238" t="s">
        <v>3328</v>
      </c>
      <c r="W2276" s="238" t="s">
        <v>1078</v>
      </c>
      <c r="X2276" s="320" t="s">
        <v>1078</v>
      </c>
      <c r="Y2276" s="415">
        <v>43971</v>
      </c>
      <c r="Z2276" s="416">
        <f t="shared" si="603"/>
        <v>44336</v>
      </c>
      <c r="AA2276" s="269">
        <v>44301</v>
      </c>
      <c r="AB2276" s="246"/>
      <c r="AC2276" s="250">
        <v>62.24</v>
      </c>
      <c r="AD2276" s="251"/>
      <c r="AE2276" s="252"/>
      <c r="AF2276" s="246" t="s">
        <v>3329</v>
      </c>
      <c r="AG2276" s="246"/>
      <c r="AJ2276" s="255" t="str">
        <f t="shared" si="604"/>
        <v>HL193</v>
      </c>
    </row>
    <row r="2277" spans="1:36" ht="11.25" customHeight="1" thickBot="1" x14ac:dyDescent="0.25">
      <c r="A2277" s="1129">
        <v>1</v>
      </c>
      <c r="B2277" s="1113">
        <v>308593</v>
      </c>
      <c r="C2277" s="266" t="s">
        <v>50</v>
      </c>
      <c r="D2277" s="892" t="s">
        <v>1092</v>
      </c>
      <c r="E2277" s="256">
        <f>SUM(E2273:E2276)</f>
        <v>4</v>
      </c>
      <c r="F2277" s="240" t="s">
        <v>2130</v>
      </c>
      <c r="G2277" s="257"/>
      <c r="H2277" s="257"/>
      <c r="I2277" s="240"/>
      <c r="J2277" s="358"/>
      <c r="K2277" s="240"/>
      <c r="L2277" s="240" t="s">
        <v>3320</v>
      </c>
      <c r="M2277" s="258">
        <v>85</v>
      </c>
      <c r="N2277" s="239" t="s">
        <v>3321</v>
      </c>
      <c r="O2277" s="364" t="str">
        <f ca="1">IF(MIN(OFFSET(O2277,-$E2277,0,$E2277,1))=MAX(OFFSET(O2277,-$E2277,0,$E2277,1)),OFFSET(O2277,-$E2277,0,1,1),CONCATENATE(MIN(OFFSET(O2277,-$E2277,0,$E2277,1)),"/",MAX(OFFSET(O2277,-$E2277,0,$E2277,1))))</f>
        <v>79/80</v>
      </c>
      <c r="P2277" s="364">
        <f ca="1">IF(MIN(OFFSET(P2277,-$E2277,0,$E2277,1))=MAX(OFFSET(P2277,-$E2277,0,$E2277,1)),OFFSET(P2277,-$E2277,0,1,1),CONCATENATE(MIN(OFFSET(P2277,-$E2277,0,$E2277,1)),"/",MAX(OFFSET(P2277,-$E2277,0,$E2277,1))))</f>
        <v>130</v>
      </c>
      <c r="Q2277" s="364" t="str">
        <f ca="1">IF(MIN(OFFSET(Q2277,-$E2277,0,$E2277,1))=MAX(OFFSET(Q2277,-$E2277,0,$E2277,1)),OFFSET(Q2277,-$E2277,0,1,1),CONCATENATE(MIN(OFFSET(Q2277,-$E2277,0,$E2277,1)),"/",MAX(OFFSET(Q2277,-$E2277,0,$E2277,1))))</f>
        <v>234/238</v>
      </c>
      <c r="R2277" s="239"/>
      <c r="S2277" s="257"/>
      <c r="T2277" s="240" t="s">
        <v>326</v>
      </c>
      <c r="U2277" s="239" t="s">
        <v>44</v>
      </c>
      <c r="V2277" s="239" t="s">
        <v>3330</v>
      </c>
      <c r="W2277" s="239"/>
      <c r="X2277" s="237">
        <v>1187</v>
      </c>
      <c r="Y2277" s="415">
        <v>43971</v>
      </c>
      <c r="Z2277" s="416">
        <f t="shared" si="603"/>
        <v>44336</v>
      </c>
      <c r="AA2277" s="269">
        <v>44301</v>
      </c>
      <c r="AB2277" s="257"/>
      <c r="AC2277" s="260">
        <v>62</v>
      </c>
      <c r="AD2277" s="261"/>
      <c r="AE2277" s="262"/>
      <c r="AF2277" s="257"/>
      <c r="AG2277" s="257"/>
      <c r="AJ2277" s="255" t="str">
        <f t="shared" si="604"/>
        <v>HL190-193</v>
      </c>
    </row>
    <row r="2278" spans="1:36" ht="11.25" customHeight="1" thickBot="1" x14ac:dyDescent="0.25">
      <c r="A2278" s="1129"/>
      <c r="B2278" s="995"/>
      <c r="C2278" s="320"/>
      <c r="D2278" s="905"/>
      <c r="E2278" s="245"/>
      <c r="F2278" s="241"/>
      <c r="G2278" s="246"/>
      <c r="H2278" s="246"/>
      <c r="I2278" s="241"/>
      <c r="J2278" s="360"/>
      <c r="K2278" s="241"/>
      <c r="L2278" s="241"/>
      <c r="M2278" s="245"/>
      <c r="N2278" s="238"/>
      <c r="O2278" s="65"/>
      <c r="P2278" s="65"/>
      <c r="Q2278" s="65"/>
      <c r="R2278" s="238"/>
      <c r="S2278" s="246"/>
      <c r="T2278" s="241"/>
      <c r="U2278" s="238"/>
      <c r="V2278" s="238"/>
      <c r="W2278" s="238"/>
      <c r="X2278" s="272"/>
      <c r="Y2278" s="415"/>
      <c r="Z2278" s="416" t="s">
        <v>38</v>
      </c>
      <c r="AA2278" s="269" t="s">
        <v>38</v>
      </c>
      <c r="AB2278" s="246"/>
      <c r="AC2278" s="250"/>
      <c r="AD2278" s="251"/>
      <c r="AE2278" s="252"/>
      <c r="AF2278" s="246"/>
      <c r="AG2278" s="246"/>
      <c r="AJ2278" s="255" t="str">
        <f t="shared" si="604"/>
        <v/>
      </c>
    </row>
    <row r="2279" spans="1:36" s="319" customFormat="1" ht="11.25" customHeight="1" thickBot="1" x14ac:dyDescent="0.25">
      <c r="A2279" s="1129">
        <v>1</v>
      </c>
      <c r="B2279" s="1113">
        <v>308303</v>
      </c>
      <c r="C2279" s="320"/>
      <c r="D2279" s="916" t="s">
        <v>213</v>
      </c>
      <c r="E2279" s="245">
        <v>1</v>
      </c>
      <c r="F2279" s="241" t="s">
        <v>2130</v>
      </c>
      <c r="G2279" s="246"/>
      <c r="H2279" s="246"/>
      <c r="I2279" s="241"/>
      <c r="J2279" s="360"/>
      <c r="K2279" s="241"/>
      <c r="L2279" s="241" t="s">
        <v>3185</v>
      </c>
      <c r="M2279" s="245">
        <v>85</v>
      </c>
      <c r="N2279" s="238" t="s">
        <v>2085</v>
      </c>
      <c r="O2279" s="65">
        <v>78</v>
      </c>
      <c r="P2279" s="65">
        <v>127</v>
      </c>
      <c r="Q2279" s="65">
        <v>337</v>
      </c>
      <c r="R2279" s="238" t="s">
        <v>2139</v>
      </c>
      <c r="S2279" s="246"/>
      <c r="T2279" s="241" t="s">
        <v>811</v>
      </c>
      <c r="U2279" s="238" t="s">
        <v>44</v>
      </c>
      <c r="V2279" s="238" t="s">
        <v>3331</v>
      </c>
      <c r="W2279" s="238" t="s">
        <v>3332</v>
      </c>
      <c r="X2279" s="320"/>
      <c r="Y2279" s="415">
        <v>42438</v>
      </c>
      <c r="Z2279" s="416">
        <f>Y2279+366</f>
        <v>42804</v>
      </c>
      <c r="AA2279" s="269">
        <v>43535</v>
      </c>
      <c r="AB2279" s="246"/>
      <c r="AC2279" s="250">
        <v>62.24</v>
      </c>
      <c r="AD2279" s="251"/>
      <c r="AE2279" s="252"/>
      <c r="AF2279" s="246" t="s">
        <v>3333</v>
      </c>
      <c r="AG2279" s="246"/>
      <c r="AJ2279" s="255" t="str">
        <f t="shared" si="604"/>
        <v>HL886</v>
      </c>
    </row>
    <row r="2280" spans="1:36" s="319" customFormat="1" ht="11.25" customHeight="1" thickBot="1" x14ac:dyDescent="0.25">
      <c r="A2280" s="1129">
        <v>1</v>
      </c>
      <c r="B2280" s="1113">
        <v>308303</v>
      </c>
      <c r="C2280" s="320"/>
      <c r="D2280" s="916" t="s">
        <v>213</v>
      </c>
      <c r="E2280" s="245">
        <v>1</v>
      </c>
      <c r="F2280" s="241" t="s">
        <v>2130</v>
      </c>
      <c r="G2280" s="246"/>
      <c r="H2280" s="246"/>
      <c r="I2280" s="241"/>
      <c r="J2280" s="360"/>
      <c r="K2280" s="241"/>
      <c r="L2280" s="241" t="s">
        <v>3185</v>
      </c>
      <c r="M2280" s="245">
        <v>85</v>
      </c>
      <c r="N2280" s="238" t="s">
        <v>2085</v>
      </c>
      <c r="O2280" s="65">
        <v>80</v>
      </c>
      <c r="P2280" s="65">
        <v>125</v>
      </c>
      <c r="Q2280" s="65">
        <v>339</v>
      </c>
      <c r="R2280" s="238" t="s">
        <v>2139</v>
      </c>
      <c r="S2280" s="246"/>
      <c r="T2280" s="241" t="s">
        <v>811</v>
      </c>
      <c r="U2280" s="238" t="s">
        <v>44</v>
      </c>
      <c r="V2280" s="238" t="s">
        <v>3334</v>
      </c>
      <c r="W2280" s="238" t="s">
        <v>3335</v>
      </c>
      <c r="X2280" s="320"/>
      <c r="Y2280" s="415">
        <v>42438</v>
      </c>
      <c r="Z2280" s="416">
        <f>Y2280+366</f>
        <v>42804</v>
      </c>
      <c r="AA2280" s="269">
        <v>43535</v>
      </c>
      <c r="AB2280" s="246"/>
      <c r="AC2280" s="250">
        <v>62.24</v>
      </c>
      <c r="AD2280" s="251"/>
      <c r="AE2280" s="252"/>
      <c r="AF2280" s="246" t="s">
        <v>3336</v>
      </c>
      <c r="AG2280" s="246"/>
      <c r="AJ2280" s="255" t="str">
        <f t="shared" si="604"/>
        <v>HL887</v>
      </c>
    </row>
    <row r="2281" spans="1:36" s="319" customFormat="1" ht="11.25" customHeight="1" thickBot="1" x14ac:dyDescent="0.25">
      <c r="A2281" s="1129">
        <v>1</v>
      </c>
      <c r="B2281" s="1113">
        <v>308303</v>
      </c>
      <c r="C2281" s="320"/>
      <c r="D2281" s="916" t="s">
        <v>213</v>
      </c>
      <c r="E2281" s="245">
        <v>1</v>
      </c>
      <c r="F2281" s="241" t="s">
        <v>2130</v>
      </c>
      <c r="G2281" s="246"/>
      <c r="H2281" s="246"/>
      <c r="I2281" s="241"/>
      <c r="J2281" s="360"/>
      <c r="K2281" s="241"/>
      <c r="L2281" s="241" t="s">
        <v>3185</v>
      </c>
      <c r="M2281" s="245">
        <v>85</v>
      </c>
      <c r="N2281" s="238" t="s">
        <v>2085</v>
      </c>
      <c r="O2281" s="65">
        <v>78</v>
      </c>
      <c r="P2281" s="65">
        <v>123</v>
      </c>
      <c r="Q2281" s="65">
        <v>340</v>
      </c>
      <c r="R2281" s="238" t="s">
        <v>2139</v>
      </c>
      <c r="S2281" s="246"/>
      <c r="T2281" s="241" t="s">
        <v>811</v>
      </c>
      <c r="U2281" s="238" t="s">
        <v>44</v>
      </c>
      <c r="V2281" s="238" t="s">
        <v>3337</v>
      </c>
      <c r="W2281" s="238" t="s">
        <v>3338</v>
      </c>
      <c r="X2281" s="320"/>
      <c r="Y2281" s="415">
        <v>42438</v>
      </c>
      <c r="Z2281" s="416">
        <f>Y2281+366</f>
        <v>42804</v>
      </c>
      <c r="AA2281" s="269">
        <v>43535</v>
      </c>
      <c r="AB2281" s="246"/>
      <c r="AC2281" s="250">
        <v>62.24</v>
      </c>
      <c r="AD2281" s="251"/>
      <c r="AE2281" s="252"/>
      <c r="AF2281" s="246" t="s">
        <v>3339</v>
      </c>
      <c r="AG2281" s="246"/>
      <c r="AJ2281" s="255" t="str">
        <f t="shared" si="604"/>
        <v>HL888</v>
      </c>
    </row>
    <row r="2282" spans="1:36" ht="11.25" customHeight="1" thickBot="1" x14ac:dyDescent="0.25">
      <c r="A2282" s="1129">
        <v>1</v>
      </c>
      <c r="B2282" s="1113">
        <v>308303</v>
      </c>
      <c r="C2282" s="266" t="s">
        <v>50</v>
      </c>
      <c r="D2282" s="892" t="s">
        <v>213</v>
      </c>
      <c r="E2282" s="256">
        <f>SUM(E2278:E2281)</f>
        <v>3</v>
      </c>
      <c r="F2282" s="240" t="s">
        <v>2130</v>
      </c>
      <c r="G2282" s="257"/>
      <c r="H2282" s="257"/>
      <c r="I2282" s="240"/>
      <c r="J2282" s="358"/>
      <c r="K2282" s="240"/>
      <c r="L2282" s="240" t="s">
        <v>3185</v>
      </c>
      <c r="M2282" s="258">
        <v>85</v>
      </c>
      <c r="N2282" s="239" t="s">
        <v>2085</v>
      </c>
      <c r="O2282" s="364" t="str">
        <f ca="1">IF(MIN(OFFSET(O2282,-$E2282,0,$E2282,1))=MAX(OFFSET(O2282,-$E2282,0,$E2282,1)),OFFSET(O2282,-$E2282,0,1,1),CONCATENATE(MIN(OFFSET(O2282,-$E2282,0,$E2282,1)),"/",MAX(OFFSET(O2282,-$E2282,0,$E2282,1))))</f>
        <v>78/80</v>
      </c>
      <c r="P2282" s="364" t="str">
        <f ca="1">IF(MIN(OFFSET(P2282,-$E2282,0,$E2282,1))=MAX(OFFSET(P2282,-$E2282,0,$E2282,1)),OFFSET(P2282,-$E2282,0,1,1),CONCATENATE(MIN(OFFSET(P2282,-$E2282,0,$E2282,1)),"/",MAX(OFFSET(P2282,-$E2282,0,$E2282,1))))</f>
        <v>123/127</v>
      </c>
      <c r="Q2282" s="364" t="str">
        <f ca="1">IF(MIN(OFFSET(Q2282,-$E2282,0,$E2282,1))=MAX(OFFSET(Q2282,-$E2282,0,$E2282,1)),OFFSET(Q2282,-$E2282,0,1,1),CONCATENATE(MIN(OFFSET(Q2282,-$E2282,0,$E2282,1)),"/",MAX(OFFSET(Q2282,-$E2282,0,$E2282,1))))</f>
        <v>337/340</v>
      </c>
      <c r="R2282" s="239"/>
      <c r="S2282" s="257"/>
      <c r="T2282" s="240" t="s">
        <v>811</v>
      </c>
      <c r="U2282" s="239" t="s">
        <v>44</v>
      </c>
      <c r="V2282" s="239" t="s">
        <v>3340</v>
      </c>
      <c r="W2282" s="239"/>
      <c r="X2282" s="237">
        <v>1135</v>
      </c>
      <c r="Y2282" s="415">
        <v>42438</v>
      </c>
      <c r="Z2282" s="416">
        <f>Y2282+366</f>
        <v>42804</v>
      </c>
      <c r="AA2282" s="269">
        <v>43535</v>
      </c>
      <c r="AB2282" s="257"/>
      <c r="AC2282" s="260">
        <v>62</v>
      </c>
      <c r="AD2282" s="261"/>
      <c r="AE2282" s="262"/>
      <c r="AF2282" s="257"/>
      <c r="AG2282" s="257"/>
      <c r="AJ2282" s="255" t="str">
        <f t="shared" si="604"/>
        <v>HL886-888</v>
      </c>
    </row>
    <row r="2283" spans="1:36" ht="11.25" customHeight="1" thickBot="1" x14ac:dyDescent="0.25">
      <c r="A2283" s="1129"/>
      <c r="B2283" s="995"/>
      <c r="C2283" s="238"/>
      <c r="D2283" s="916"/>
      <c r="E2283" s="245"/>
      <c r="F2283" s="241"/>
      <c r="G2283" s="246"/>
      <c r="H2283" s="246"/>
      <c r="I2283" s="241"/>
      <c r="J2283" s="331"/>
      <c r="K2283" s="241"/>
      <c r="L2283" s="241"/>
      <c r="M2283" s="245"/>
      <c r="N2283" s="238"/>
      <c r="O2283" s="65"/>
      <c r="P2283" s="65"/>
      <c r="Q2283" s="65"/>
      <c r="R2283" s="238"/>
      <c r="S2283" s="246"/>
      <c r="T2283" s="241"/>
      <c r="U2283" s="238"/>
      <c r="V2283" s="238"/>
      <c r="W2283" s="238"/>
      <c r="X2283" s="315"/>
      <c r="Y2283" s="415"/>
      <c r="Z2283" s="416" t="s">
        <v>38</v>
      </c>
      <c r="AA2283" s="269" t="s">
        <v>38</v>
      </c>
      <c r="AB2283" s="246"/>
      <c r="AC2283" s="250"/>
      <c r="AD2283" s="251"/>
      <c r="AE2283" s="252"/>
      <c r="AF2283" s="246"/>
      <c r="AG2283" s="246"/>
      <c r="AJ2283" s="255" t="str">
        <f t="shared" si="604"/>
        <v/>
      </c>
    </row>
    <row r="2284" spans="1:36" s="319" customFormat="1" ht="11.25" customHeight="1" thickBot="1" x14ac:dyDescent="0.25">
      <c r="A2284" s="1129">
        <v>1</v>
      </c>
      <c r="B2284" s="1113">
        <v>308591</v>
      </c>
      <c r="C2284" s="320"/>
      <c r="D2284" s="916" t="s">
        <v>3341</v>
      </c>
      <c r="E2284" s="245">
        <v>1</v>
      </c>
      <c r="F2284" s="241" t="s">
        <v>2130</v>
      </c>
      <c r="G2284" s="246"/>
      <c r="H2284" s="246"/>
      <c r="I2284" s="241"/>
      <c r="J2284" s="360"/>
      <c r="K2284" s="241"/>
      <c r="L2284" s="241" t="s">
        <v>3185</v>
      </c>
      <c r="M2284" s="245">
        <v>85</v>
      </c>
      <c r="N2284" s="238" t="s">
        <v>2085</v>
      </c>
      <c r="O2284" s="65">
        <v>80</v>
      </c>
      <c r="P2284" s="65">
        <v>127</v>
      </c>
      <c r="Q2284" s="65">
        <v>330</v>
      </c>
      <c r="R2284" s="238" t="s">
        <v>2139</v>
      </c>
      <c r="S2284" s="246"/>
      <c r="T2284" s="241" t="s">
        <v>326</v>
      </c>
      <c r="U2284" s="238" t="s">
        <v>44</v>
      </c>
      <c r="V2284" s="238" t="s">
        <v>3342</v>
      </c>
      <c r="W2284" s="238" t="s">
        <v>1078</v>
      </c>
      <c r="X2284" s="320" t="s">
        <v>1078</v>
      </c>
      <c r="Y2284" s="415">
        <v>43971</v>
      </c>
      <c r="Z2284" s="416">
        <f t="shared" ref="Z2284:Z2288" si="605">Y2284+365</f>
        <v>44336</v>
      </c>
      <c r="AA2284" s="269">
        <v>44648</v>
      </c>
      <c r="AB2284" s="246"/>
      <c r="AC2284" s="250">
        <v>62.24</v>
      </c>
      <c r="AD2284" s="251"/>
      <c r="AE2284" s="252"/>
      <c r="AF2284" s="246" t="s">
        <v>3343</v>
      </c>
      <c r="AG2284" s="246"/>
      <c r="AJ2284" s="255" t="str">
        <f t="shared" si="604"/>
        <v>HL185</v>
      </c>
    </row>
    <row r="2285" spans="1:36" s="319" customFormat="1" ht="11.25" customHeight="1" thickBot="1" x14ac:dyDescent="0.25">
      <c r="A2285" s="1129">
        <v>1</v>
      </c>
      <c r="B2285" s="1113">
        <v>308591</v>
      </c>
      <c r="C2285" s="320"/>
      <c r="D2285" s="916" t="s">
        <v>3341</v>
      </c>
      <c r="E2285" s="245">
        <v>1</v>
      </c>
      <c r="F2285" s="241" t="s">
        <v>2130</v>
      </c>
      <c r="G2285" s="246"/>
      <c r="H2285" s="246"/>
      <c r="I2285" s="241"/>
      <c r="J2285" s="360"/>
      <c r="K2285" s="241"/>
      <c r="L2285" s="241" t="s">
        <v>3185</v>
      </c>
      <c r="M2285" s="245">
        <v>85</v>
      </c>
      <c r="N2285" s="238" t="s">
        <v>2085</v>
      </c>
      <c r="O2285" s="65">
        <v>80</v>
      </c>
      <c r="P2285" s="65">
        <v>133</v>
      </c>
      <c r="Q2285" s="65">
        <v>336</v>
      </c>
      <c r="R2285" s="238" t="s">
        <v>2139</v>
      </c>
      <c r="S2285" s="246"/>
      <c r="T2285" s="241" t="s">
        <v>326</v>
      </c>
      <c r="U2285" s="238" t="s">
        <v>44</v>
      </c>
      <c r="V2285" s="238" t="s">
        <v>3344</v>
      </c>
      <c r="W2285" s="238" t="s">
        <v>1078</v>
      </c>
      <c r="X2285" s="320" t="s">
        <v>1078</v>
      </c>
      <c r="Y2285" s="415">
        <v>43971</v>
      </c>
      <c r="Z2285" s="416">
        <f t="shared" si="605"/>
        <v>44336</v>
      </c>
      <c r="AA2285" s="269">
        <v>44648</v>
      </c>
      <c r="AB2285" s="246"/>
      <c r="AC2285" s="250">
        <v>62.24</v>
      </c>
      <c r="AD2285" s="251"/>
      <c r="AE2285" s="252"/>
      <c r="AF2285" s="246" t="s">
        <v>3345</v>
      </c>
      <c r="AG2285" s="246"/>
      <c r="AJ2285" s="255" t="str">
        <f t="shared" si="604"/>
        <v>HL186</v>
      </c>
    </row>
    <row r="2286" spans="1:36" s="319" customFormat="1" ht="11.25" customHeight="1" thickBot="1" x14ac:dyDescent="0.25">
      <c r="A2286" s="1129">
        <v>1</v>
      </c>
      <c r="B2286" s="1113">
        <v>308591</v>
      </c>
      <c r="C2286" s="320"/>
      <c r="D2286" s="916" t="s">
        <v>3341</v>
      </c>
      <c r="E2286" s="245">
        <v>1</v>
      </c>
      <c r="F2286" s="241" t="s">
        <v>2130</v>
      </c>
      <c r="G2286" s="246"/>
      <c r="H2286" s="246"/>
      <c r="I2286" s="241"/>
      <c r="J2286" s="360"/>
      <c r="K2286" s="241"/>
      <c r="L2286" s="241" t="s">
        <v>3185</v>
      </c>
      <c r="M2286" s="245">
        <v>85</v>
      </c>
      <c r="N2286" s="238" t="s">
        <v>2085</v>
      </c>
      <c r="O2286" s="65">
        <v>80</v>
      </c>
      <c r="P2286" s="65">
        <v>128</v>
      </c>
      <c r="Q2286" s="65">
        <v>331</v>
      </c>
      <c r="R2286" s="238" t="s">
        <v>2139</v>
      </c>
      <c r="S2286" s="246"/>
      <c r="T2286" s="241" t="s">
        <v>326</v>
      </c>
      <c r="U2286" s="238" t="s">
        <v>44</v>
      </c>
      <c r="V2286" s="238" t="s">
        <v>3346</v>
      </c>
      <c r="W2286" s="238" t="s">
        <v>1078</v>
      </c>
      <c r="X2286" s="320" t="s">
        <v>1078</v>
      </c>
      <c r="Y2286" s="415">
        <v>43971</v>
      </c>
      <c r="Z2286" s="416">
        <f t="shared" si="605"/>
        <v>44336</v>
      </c>
      <c r="AA2286" s="269">
        <v>44648</v>
      </c>
      <c r="AB2286" s="246"/>
      <c r="AC2286" s="250">
        <v>62.24</v>
      </c>
      <c r="AD2286" s="251"/>
      <c r="AE2286" s="252"/>
      <c r="AF2286" s="246" t="s">
        <v>3347</v>
      </c>
      <c r="AG2286" s="246"/>
      <c r="AJ2286" s="255" t="str">
        <f t="shared" si="604"/>
        <v>HL187</v>
      </c>
    </row>
    <row r="2287" spans="1:36" s="319" customFormat="1" ht="11.25" customHeight="1" thickBot="1" x14ac:dyDescent="0.25">
      <c r="A2287" s="1129">
        <v>1</v>
      </c>
      <c r="B2287" s="1113">
        <v>308591</v>
      </c>
      <c r="C2287" s="320"/>
      <c r="D2287" s="916" t="s">
        <v>3341</v>
      </c>
      <c r="E2287" s="245">
        <v>1</v>
      </c>
      <c r="F2287" s="241" t="s">
        <v>2130</v>
      </c>
      <c r="G2287" s="246"/>
      <c r="H2287" s="246"/>
      <c r="I2287" s="241"/>
      <c r="J2287" s="360"/>
      <c r="K2287" s="241"/>
      <c r="L2287" s="241" t="s">
        <v>3185</v>
      </c>
      <c r="M2287" s="245">
        <v>85</v>
      </c>
      <c r="N2287" s="238" t="s">
        <v>2085</v>
      </c>
      <c r="O2287" s="65">
        <v>80</v>
      </c>
      <c r="P2287" s="65">
        <v>128</v>
      </c>
      <c r="Q2287" s="65">
        <v>330</v>
      </c>
      <c r="R2287" s="238" t="s">
        <v>2139</v>
      </c>
      <c r="S2287" s="246"/>
      <c r="T2287" s="241" t="s">
        <v>326</v>
      </c>
      <c r="U2287" s="238" t="s">
        <v>44</v>
      </c>
      <c r="V2287" s="238" t="s">
        <v>3348</v>
      </c>
      <c r="W2287" s="238" t="s">
        <v>1078</v>
      </c>
      <c r="X2287" s="320" t="s">
        <v>1078</v>
      </c>
      <c r="Y2287" s="415">
        <v>43971</v>
      </c>
      <c r="Z2287" s="416">
        <f t="shared" si="605"/>
        <v>44336</v>
      </c>
      <c r="AA2287" s="269">
        <v>44648</v>
      </c>
      <c r="AB2287" s="246"/>
      <c r="AC2287" s="250">
        <v>62.24</v>
      </c>
      <c r="AD2287" s="251"/>
      <c r="AE2287" s="252"/>
      <c r="AF2287" s="246" t="s">
        <v>3349</v>
      </c>
      <c r="AG2287" s="246"/>
      <c r="AJ2287" s="255" t="str">
        <f t="shared" si="604"/>
        <v>HL188</v>
      </c>
    </row>
    <row r="2288" spans="1:36" ht="11.25" customHeight="1" thickBot="1" x14ac:dyDescent="0.25">
      <c r="A2288" s="1129">
        <v>1</v>
      </c>
      <c r="B2288" s="1113">
        <v>308591</v>
      </c>
      <c r="C2288" s="266" t="s">
        <v>50</v>
      </c>
      <c r="D2288" s="892" t="s">
        <v>3341</v>
      </c>
      <c r="E2288" s="256">
        <v>4</v>
      </c>
      <c r="F2288" s="240" t="s">
        <v>2130</v>
      </c>
      <c r="G2288" s="257"/>
      <c r="H2288" s="257"/>
      <c r="I2288" s="240"/>
      <c r="J2288" s="358"/>
      <c r="K2288" s="240"/>
      <c r="L2288" s="240" t="s">
        <v>3185</v>
      </c>
      <c r="M2288" s="258">
        <v>85</v>
      </c>
      <c r="N2288" s="239" t="s">
        <v>2085</v>
      </c>
      <c r="O2288" s="364">
        <f ca="1">IF(MIN(OFFSET(O2288,-$E2288,0,$E2288,1))=MAX(OFFSET(O2288,-$E2288,0,$E2288,1)),OFFSET(O2288,-$E2288,0,1,1),CONCATENATE(MIN(OFFSET(O2288,-$E2288,0,$E2288,1)),"/",MAX(OFFSET(O2288,-$E2288,0,$E2288,1))))</f>
        <v>80</v>
      </c>
      <c r="P2288" s="364" t="str">
        <f ca="1">IF(MIN(OFFSET(P2288,-$E2288,0,$E2288,1))=MAX(OFFSET(P2288,-$E2288,0,$E2288,1)),OFFSET(P2288,-$E2288,0,1,1),CONCATENATE(MIN(OFFSET(P2288,-$E2288,0,$E2288,1)),"/",MAX(OFFSET(P2288,-$E2288,0,$E2288,1))))</f>
        <v>127/133</v>
      </c>
      <c r="Q2288" s="364" t="str">
        <f ca="1">IF(MIN(OFFSET(Q2288,-$E2288,0,$E2288,1))=MAX(OFFSET(Q2288,-$E2288,0,$E2288,1)),OFFSET(Q2288,-$E2288,0,1,1),CONCATENATE(MIN(OFFSET(Q2288,-$E2288,0,$E2288,1)),"/",MAX(OFFSET(Q2288,-$E2288,0,$E2288,1))))</f>
        <v>330/336</v>
      </c>
      <c r="R2288" s="239"/>
      <c r="S2288" s="257"/>
      <c r="T2288" s="240" t="s">
        <v>326</v>
      </c>
      <c r="U2288" s="239" t="s">
        <v>44</v>
      </c>
      <c r="V2288" s="239" t="s">
        <v>3350</v>
      </c>
      <c r="W2288" s="239"/>
      <c r="X2288" s="237">
        <v>1036</v>
      </c>
      <c r="Y2288" s="415">
        <v>43971</v>
      </c>
      <c r="Z2288" s="416">
        <f t="shared" si="605"/>
        <v>44336</v>
      </c>
      <c r="AA2288" s="269">
        <v>44648</v>
      </c>
      <c r="AB2288" s="257"/>
      <c r="AC2288" s="260">
        <v>62</v>
      </c>
      <c r="AD2288" s="261"/>
      <c r="AE2288" s="262"/>
      <c r="AF2288" s="257"/>
      <c r="AG2288" s="257"/>
      <c r="AJ2288" s="255" t="str">
        <f t="shared" si="604"/>
        <v>HL185-188</v>
      </c>
    </row>
    <row r="2289" spans="1:36" ht="11.25" customHeight="1" thickBot="1" x14ac:dyDescent="0.25">
      <c r="A2289" s="1129"/>
      <c r="B2289" s="995"/>
      <c r="C2289" s="238"/>
      <c r="D2289" s="916"/>
      <c r="E2289" s="245"/>
      <c r="F2289" s="241"/>
      <c r="G2289" s="246"/>
      <c r="H2289" s="246"/>
      <c r="I2289" s="241"/>
      <c r="J2289" s="331"/>
      <c r="K2289" s="241"/>
      <c r="L2289" s="241"/>
      <c r="M2289" s="245"/>
      <c r="N2289" s="238"/>
      <c r="O2289" s="65"/>
      <c r="P2289" s="65"/>
      <c r="Q2289" s="65"/>
      <c r="R2289" s="238"/>
      <c r="S2289" s="246"/>
      <c r="T2289" s="241"/>
      <c r="U2289" s="238"/>
      <c r="V2289" s="238"/>
      <c r="W2289" s="238"/>
      <c r="X2289" s="315"/>
      <c r="Y2289" s="415"/>
      <c r="Z2289" s="416" t="s">
        <v>38</v>
      </c>
      <c r="AA2289" s="269" t="s">
        <v>38</v>
      </c>
      <c r="AB2289" s="246"/>
      <c r="AC2289" s="250"/>
      <c r="AD2289" s="251"/>
      <c r="AE2289" s="252"/>
      <c r="AF2289" s="246"/>
      <c r="AG2289" s="246"/>
      <c r="AJ2289" s="255" t="str">
        <f t="shared" si="604"/>
        <v/>
      </c>
    </row>
    <row r="2290" spans="1:36" ht="11.25" customHeight="1" thickBot="1" x14ac:dyDescent="0.25">
      <c r="A2290" s="1129">
        <v>1</v>
      </c>
      <c r="B2290" s="1113">
        <v>308310</v>
      </c>
      <c r="C2290" s="238"/>
      <c r="D2290" s="916" t="s">
        <v>1597</v>
      </c>
      <c r="E2290" s="245">
        <v>1</v>
      </c>
      <c r="F2290" s="241" t="s">
        <v>2130</v>
      </c>
      <c r="G2290" s="246"/>
      <c r="H2290" s="246"/>
      <c r="I2290" s="241"/>
      <c r="J2290" s="331"/>
      <c r="K2290" s="241"/>
      <c r="L2290" s="241" t="s">
        <v>3185</v>
      </c>
      <c r="M2290" s="245">
        <v>85</v>
      </c>
      <c r="N2290" s="238" t="s">
        <v>2085</v>
      </c>
      <c r="O2290" s="65">
        <v>80</v>
      </c>
      <c r="P2290" s="65">
        <v>131</v>
      </c>
      <c r="Q2290" s="65">
        <v>333</v>
      </c>
      <c r="R2290" s="238" t="s">
        <v>2139</v>
      </c>
      <c r="S2290" s="246"/>
      <c r="T2290" s="241" t="s">
        <v>811</v>
      </c>
      <c r="U2290" s="238" t="s">
        <v>44</v>
      </c>
      <c r="V2290" s="238" t="s">
        <v>3351</v>
      </c>
      <c r="W2290" s="238" t="s">
        <v>1078</v>
      </c>
      <c r="X2290" s="238" t="s">
        <v>1078</v>
      </c>
      <c r="Y2290" s="415">
        <v>42438</v>
      </c>
      <c r="Z2290" s="416">
        <f>Y2290+366</f>
        <v>42804</v>
      </c>
      <c r="AA2290" s="269">
        <v>43535</v>
      </c>
      <c r="AB2290" s="246"/>
      <c r="AC2290" s="250">
        <v>62.24</v>
      </c>
      <c r="AD2290" s="251"/>
      <c r="AE2290" s="252"/>
      <c r="AF2290" s="246" t="s">
        <v>3352</v>
      </c>
      <c r="AG2290" s="246"/>
      <c r="AJ2290" s="255" t="str">
        <f t="shared" si="604"/>
        <v>HL235</v>
      </c>
    </row>
    <row r="2291" spans="1:36" s="236" customFormat="1" ht="12.75" customHeight="1" thickBot="1" x14ac:dyDescent="0.25">
      <c r="A2291" s="1129">
        <v>1</v>
      </c>
      <c r="B2291" s="1113">
        <v>308310</v>
      </c>
      <c r="C2291" s="238"/>
      <c r="D2291" s="916" t="s">
        <v>1597</v>
      </c>
      <c r="E2291" s="245">
        <v>1</v>
      </c>
      <c r="F2291" s="241" t="s">
        <v>2130</v>
      </c>
      <c r="G2291" s="246"/>
      <c r="H2291" s="246"/>
      <c r="I2291" s="241"/>
      <c r="J2291" s="331"/>
      <c r="K2291" s="241"/>
      <c r="L2291" s="241" t="s">
        <v>3185</v>
      </c>
      <c r="M2291" s="245">
        <v>85</v>
      </c>
      <c r="N2291" s="238" t="s">
        <v>2085</v>
      </c>
      <c r="O2291" s="65">
        <v>83</v>
      </c>
      <c r="P2291" s="65">
        <v>127</v>
      </c>
      <c r="Q2291" s="65">
        <v>334</v>
      </c>
      <c r="R2291" s="238" t="s">
        <v>2139</v>
      </c>
      <c r="S2291" s="246"/>
      <c r="T2291" s="241" t="s">
        <v>811</v>
      </c>
      <c r="U2291" s="238" t="s">
        <v>44</v>
      </c>
      <c r="V2291" s="238" t="s">
        <v>3353</v>
      </c>
      <c r="W2291" s="238" t="s">
        <v>2966</v>
      </c>
      <c r="X2291" s="238" t="s">
        <v>1078</v>
      </c>
      <c r="Y2291" s="415">
        <v>42438</v>
      </c>
      <c r="Z2291" s="416">
        <f>Y2291+366</f>
        <v>42804</v>
      </c>
      <c r="AA2291" s="269">
        <v>43535</v>
      </c>
      <c r="AB2291" s="246"/>
      <c r="AC2291" s="250">
        <v>62</v>
      </c>
      <c r="AD2291" s="251"/>
      <c r="AE2291" s="252"/>
      <c r="AF2291" s="246" t="s">
        <v>3354</v>
      </c>
      <c r="AG2291" s="235"/>
      <c r="AJ2291" s="255" t="str">
        <f t="shared" si="604"/>
        <v>HL236</v>
      </c>
    </row>
    <row r="2292" spans="1:36" ht="11.25" customHeight="1" thickBot="1" x14ac:dyDescent="0.25">
      <c r="A2292" s="1129">
        <v>1</v>
      </c>
      <c r="B2292" s="1113">
        <v>308310</v>
      </c>
      <c r="C2292" s="266" t="s">
        <v>50</v>
      </c>
      <c r="D2292" s="892" t="s">
        <v>1597</v>
      </c>
      <c r="E2292" s="256">
        <v>2</v>
      </c>
      <c r="F2292" s="240" t="s">
        <v>2130</v>
      </c>
      <c r="G2292" s="257"/>
      <c r="H2292" s="257"/>
      <c r="I2292" s="240"/>
      <c r="J2292" s="358"/>
      <c r="K2292" s="240"/>
      <c r="L2292" s="240" t="s">
        <v>3185</v>
      </c>
      <c r="M2292" s="258">
        <v>85</v>
      </c>
      <c r="N2292" s="239" t="s">
        <v>2085</v>
      </c>
      <c r="O2292" s="364" t="str">
        <f ca="1">IF(MIN(OFFSET(O2292,-$E2292,0,$E2292,1))=MAX(OFFSET(O2292,-$E2292,0,$E2292,1)),OFFSET(O2292,-$E2292,0,1,1),CONCATENATE(MIN(OFFSET(O2292,-$E2292,0,$E2292,1)),"/",MAX(OFFSET(O2292,-$E2292,0,$E2292,1))))</f>
        <v>80/83</v>
      </c>
      <c r="P2292" s="364" t="str">
        <f ca="1">IF(MIN(OFFSET(P2292,-$E2292,0,$E2292,1))=MAX(OFFSET(P2292,-$E2292,0,$E2292,1)),OFFSET(P2292,-$E2292,0,1,1),CONCATENATE(MIN(OFFSET(P2292,-$E2292,0,$E2292,1)),"/",MAX(OFFSET(P2292,-$E2292,0,$E2292,1))))</f>
        <v>127/131</v>
      </c>
      <c r="Q2292" s="364" t="str">
        <f ca="1">IF(MIN(OFFSET(Q2292,-$E2292,0,$E2292,1))=MAX(OFFSET(Q2292,-$E2292,0,$E2292,1)),OFFSET(Q2292,-$E2292,0,1,1),CONCATENATE(MIN(OFFSET(Q2292,-$E2292,0,$E2292,1)),"/",MAX(OFFSET(Q2292,-$E2292,0,$E2292,1))))</f>
        <v>333/334</v>
      </c>
      <c r="R2292" s="239"/>
      <c r="S2292" s="257"/>
      <c r="T2292" s="240" t="s">
        <v>811</v>
      </c>
      <c r="U2292" s="239" t="s">
        <v>44</v>
      </c>
      <c r="V2292" s="239" t="s">
        <v>3355</v>
      </c>
      <c r="W2292" s="239" t="s">
        <v>3356</v>
      </c>
      <c r="X2292" s="237">
        <v>1023</v>
      </c>
      <c r="Y2292" s="415">
        <v>42438</v>
      </c>
      <c r="Z2292" s="416">
        <f>Y2292+366</f>
        <v>42804</v>
      </c>
      <c r="AA2292" s="269">
        <v>43535</v>
      </c>
      <c r="AB2292" s="257"/>
      <c r="AC2292" s="260">
        <v>62</v>
      </c>
      <c r="AD2292" s="261"/>
      <c r="AE2292" s="262"/>
      <c r="AF2292" s="257"/>
      <c r="AG2292" s="257"/>
      <c r="AJ2292" s="255" t="str">
        <f t="shared" si="604"/>
        <v>HL235+236</v>
      </c>
    </row>
    <row r="2293" spans="1:36" ht="11.25" customHeight="1" thickBot="1" x14ac:dyDescent="0.25">
      <c r="A2293" s="1129"/>
      <c r="B2293" s="995"/>
      <c r="C2293" s="238"/>
      <c r="D2293" s="916"/>
      <c r="E2293" s="245"/>
      <c r="F2293" s="241"/>
      <c r="G2293" s="246"/>
      <c r="H2293" s="246"/>
      <c r="I2293" s="241"/>
      <c r="J2293" s="331"/>
      <c r="K2293" s="241"/>
      <c r="L2293" s="241"/>
      <c r="M2293" s="245"/>
      <c r="N2293" s="238"/>
      <c r="O2293" s="65"/>
      <c r="P2293" s="65"/>
      <c r="Q2293" s="65"/>
      <c r="R2293" s="238"/>
      <c r="S2293" s="246"/>
      <c r="T2293" s="241"/>
      <c r="U2293" s="238"/>
      <c r="V2293" s="238"/>
      <c r="W2293" s="238"/>
      <c r="X2293" s="315"/>
      <c r="Y2293" s="415"/>
      <c r="Z2293" s="416" t="s">
        <v>38</v>
      </c>
      <c r="AA2293" s="269" t="s">
        <v>38</v>
      </c>
      <c r="AB2293" s="246"/>
      <c r="AC2293" s="250"/>
      <c r="AD2293" s="251"/>
      <c r="AE2293" s="252"/>
      <c r="AF2293" s="246"/>
      <c r="AG2293" s="246"/>
      <c r="AJ2293" s="255" t="str">
        <f t="shared" si="604"/>
        <v/>
      </c>
    </row>
    <row r="2294" spans="1:36" s="319" customFormat="1" ht="11.25" customHeight="1" thickBot="1" x14ac:dyDescent="0.25">
      <c r="A2294" s="1129">
        <v>1</v>
      </c>
      <c r="B2294" s="1113">
        <v>308589</v>
      </c>
      <c r="C2294" s="320"/>
      <c r="D2294" s="916" t="s">
        <v>3357</v>
      </c>
      <c r="E2294" s="245">
        <v>1</v>
      </c>
      <c r="F2294" s="241" t="s">
        <v>2130</v>
      </c>
      <c r="G2294" s="246"/>
      <c r="H2294" s="246"/>
      <c r="I2294" s="241"/>
      <c r="J2294" s="360"/>
      <c r="K2294" s="241"/>
      <c r="L2294" s="241" t="s">
        <v>3185</v>
      </c>
      <c r="M2294" s="245">
        <v>85</v>
      </c>
      <c r="N2294" s="238" t="s">
        <v>2085</v>
      </c>
      <c r="O2294" s="65">
        <v>80</v>
      </c>
      <c r="P2294" s="65">
        <v>120</v>
      </c>
      <c r="Q2294" s="65">
        <v>337</v>
      </c>
      <c r="R2294" s="320" t="s">
        <v>2139</v>
      </c>
      <c r="S2294" s="246"/>
      <c r="T2294" s="241" t="s">
        <v>326</v>
      </c>
      <c r="U2294" s="238" t="s">
        <v>44</v>
      </c>
      <c r="V2294" s="238" t="s">
        <v>3331</v>
      </c>
      <c r="W2294" s="238"/>
      <c r="X2294" s="320"/>
      <c r="Y2294" s="415">
        <v>43971</v>
      </c>
      <c r="Z2294" s="416">
        <f t="shared" ref="Z2294:Z2297" si="606">Y2294+365</f>
        <v>44336</v>
      </c>
      <c r="AA2294" s="269">
        <v>45280</v>
      </c>
      <c r="AB2294" s="246"/>
      <c r="AC2294" s="250">
        <v>62.24</v>
      </c>
      <c r="AD2294" s="251"/>
      <c r="AE2294" s="252"/>
      <c r="AF2294" s="322" t="s">
        <v>3358</v>
      </c>
      <c r="AG2294" s="322"/>
      <c r="AH2294" s="322" t="s">
        <v>3359</v>
      </c>
      <c r="AJ2294" s="255" t="str">
        <f t="shared" si="604"/>
        <v>HL886</v>
      </c>
    </row>
    <row r="2295" spans="1:36" s="147" customFormat="1" ht="11.25" customHeight="1" thickBot="1" x14ac:dyDescent="0.25">
      <c r="A2295" s="1129">
        <v>1</v>
      </c>
      <c r="B2295" s="1113">
        <v>308589</v>
      </c>
      <c r="C2295" s="146"/>
      <c r="D2295" s="916" t="s">
        <v>3357</v>
      </c>
      <c r="E2295" s="326">
        <v>1</v>
      </c>
      <c r="F2295" s="265" t="s">
        <v>2130</v>
      </c>
      <c r="G2295" s="327"/>
      <c r="H2295" s="327"/>
      <c r="I2295" s="265"/>
      <c r="J2295" s="360"/>
      <c r="K2295" s="265"/>
      <c r="L2295" s="265" t="s">
        <v>3185</v>
      </c>
      <c r="M2295" s="326">
        <v>85</v>
      </c>
      <c r="N2295" s="320" t="s">
        <v>2085</v>
      </c>
      <c r="O2295" s="74">
        <v>80</v>
      </c>
      <c r="P2295" s="74">
        <v>126</v>
      </c>
      <c r="Q2295" s="74">
        <v>332</v>
      </c>
      <c r="R2295" s="320" t="s">
        <v>2139</v>
      </c>
      <c r="S2295" s="327"/>
      <c r="T2295" s="265" t="s">
        <v>326</v>
      </c>
      <c r="U2295" s="320" t="s">
        <v>44</v>
      </c>
      <c r="V2295" s="320" t="s">
        <v>3334</v>
      </c>
      <c r="W2295" s="320"/>
      <c r="X2295" s="320"/>
      <c r="Y2295" s="415">
        <v>43971</v>
      </c>
      <c r="Z2295" s="416">
        <f t="shared" si="606"/>
        <v>44336</v>
      </c>
      <c r="AA2295" s="269">
        <v>45280</v>
      </c>
      <c r="AB2295" s="227"/>
      <c r="AC2295" s="362">
        <v>62.24</v>
      </c>
      <c r="AD2295" s="228"/>
      <c r="AE2295" s="229"/>
      <c r="AF2295" s="322" t="s">
        <v>3360</v>
      </c>
      <c r="AG2295" s="227"/>
      <c r="AJ2295" s="255" t="str">
        <f t="shared" si="604"/>
        <v>HL887</v>
      </c>
    </row>
    <row r="2296" spans="1:36" s="319" customFormat="1" ht="11.25" customHeight="1" thickBot="1" x14ac:dyDescent="0.25">
      <c r="A2296" s="1129">
        <v>1</v>
      </c>
      <c r="B2296" s="1113">
        <v>308589</v>
      </c>
      <c r="C2296" s="320"/>
      <c r="D2296" s="916" t="s">
        <v>3357</v>
      </c>
      <c r="E2296" s="245">
        <v>1</v>
      </c>
      <c r="F2296" s="241" t="s">
        <v>2130</v>
      </c>
      <c r="G2296" s="246"/>
      <c r="H2296" s="246"/>
      <c r="I2296" s="241"/>
      <c r="J2296" s="360"/>
      <c r="K2296" s="241"/>
      <c r="L2296" s="241" t="s">
        <v>3185</v>
      </c>
      <c r="M2296" s="245">
        <v>85</v>
      </c>
      <c r="N2296" s="238" t="s">
        <v>2085</v>
      </c>
      <c r="O2296" s="65">
        <v>80</v>
      </c>
      <c r="P2296" s="65">
        <v>124</v>
      </c>
      <c r="Q2296" s="65">
        <v>334</v>
      </c>
      <c r="R2296" s="238" t="s">
        <v>2139</v>
      </c>
      <c r="S2296" s="246"/>
      <c r="T2296" s="241" t="s">
        <v>326</v>
      </c>
      <c r="U2296" s="238" t="s">
        <v>44</v>
      </c>
      <c r="V2296" s="238" t="s">
        <v>3337</v>
      </c>
      <c r="W2296" s="238"/>
      <c r="X2296" s="320"/>
      <c r="Y2296" s="415">
        <v>43971</v>
      </c>
      <c r="Z2296" s="416">
        <f t="shared" si="606"/>
        <v>44336</v>
      </c>
      <c r="AA2296" s="269">
        <v>45280</v>
      </c>
      <c r="AB2296" s="246"/>
      <c r="AC2296" s="250">
        <v>62.24</v>
      </c>
      <c r="AD2296" s="251"/>
      <c r="AE2296" s="252"/>
      <c r="AF2296" s="322" t="s">
        <v>3361</v>
      </c>
      <c r="AG2296" s="246"/>
      <c r="AJ2296" s="255" t="str">
        <f t="shared" si="604"/>
        <v>HL888</v>
      </c>
    </row>
    <row r="2297" spans="1:36" s="147" customFormat="1" ht="11.25" customHeight="1" thickBot="1" x14ac:dyDescent="0.25">
      <c r="A2297" s="1129">
        <v>1</v>
      </c>
      <c r="B2297" s="1113">
        <v>308589</v>
      </c>
      <c r="C2297" s="266" t="s">
        <v>50</v>
      </c>
      <c r="D2297" s="892" t="s">
        <v>3357</v>
      </c>
      <c r="E2297" s="256">
        <f>SUM(E2293:E2296)</f>
        <v>3</v>
      </c>
      <c r="F2297" s="240" t="s">
        <v>2130</v>
      </c>
      <c r="G2297" s="257"/>
      <c r="H2297" s="257"/>
      <c r="I2297" s="240"/>
      <c r="J2297" s="358"/>
      <c r="K2297" s="240"/>
      <c r="L2297" s="240" t="s">
        <v>3185</v>
      </c>
      <c r="M2297" s="258">
        <v>85</v>
      </c>
      <c r="N2297" s="239" t="s">
        <v>2085</v>
      </c>
      <c r="O2297" s="364">
        <f ca="1">IF(MIN(OFFSET(O2297,-$E2297,0,$E2297,1))=MAX(OFFSET(O2297,-$E2297,0,$E2297,1)),OFFSET(O2297,-$E2297,0,1,1),CONCATENATE(MIN(OFFSET(O2297,-$E2297,0,$E2297,1)),"/",MAX(OFFSET(O2297,-$E2297,0,$E2297,1))))</f>
        <v>80</v>
      </c>
      <c r="P2297" s="364" t="str">
        <f ca="1">IF(MIN(OFFSET(P2297,-$E2297,0,$E2297,1))=MAX(OFFSET(P2297,-$E2297,0,$E2297,1)),OFFSET(P2297,-$E2297,0,1,1),CONCATENATE(MIN(OFFSET(P2297,-$E2297,0,$E2297,1)),"/",MAX(OFFSET(P2297,-$E2297,0,$E2297,1))))</f>
        <v>120/126</v>
      </c>
      <c r="Q2297" s="364" t="str">
        <f ca="1">IF(MIN(OFFSET(Q2297,-$E2297,0,$E2297,1))=MAX(OFFSET(Q2297,-$E2297,0,$E2297,1)),OFFSET(Q2297,-$E2297,0,1,1),CONCATENATE(MIN(OFFSET(Q2297,-$E2297,0,$E2297,1)),"/",MAX(OFFSET(Q2297,-$E2297,0,$E2297,1))))</f>
        <v>332/337</v>
      </c>
      <c r="R2297" s="239"/>
      <c r="S2297" s="257"/>
      <c r="T2297" s="240" t="s">
        <v>326</v>
      </c>
      <c r="U2297" s="239" t="s">
        <v>44</v>
      </c>
      <c r="V2297" s="239" t="s">
        <v>3340</v>
      </c>
      <c r="W2297" s="239"/>
      <c r="X2297" s="237">
        <v>135</v>
      </c>
      <c r="Y2297" s="415">
        <v>43971</v>
      </c>
      <c r="Z2297" s="416">
        <f t="shared" si="606"/>
        <v>44336</v>
      </c>
      <c r="AA2297" s="269">
        <v>45280</v>
      </c>
      <c r="AB2297" s="257"/>
      <c r="AC2297" s="260">
        <v>62</v>
      </c>
      <c r="AD2297" s="261"/>
      <c r="AE2297" s="262"/>
      <c r="AF2297" s="257"/>
      <c r="AG2297" s="257"/>
      <c r="AJ2297" s="255" t="str">
        <f t="shared" si="604"/>
        <v>HL886-888</v>
      </c>
    </row>
    <row r="2298" spans="1:36" s="147" customFormat="1" ht="11.25" customHeight="1" thickBot="1" x14ac:dyDescent="0.25">
      <c r="A2298" s="1129"/>
      <c r="B2298" s="1004"/>
      <c r="C2298" s="320"/>
      <c r="D2298" s="905"/>
      <c r="E2298" s="324"/>
      <c r="F2298" s="241"/>
      <c r="G2298" s="246"/>
      <c r="H2298" s="246"/>
      <c r="I2298" s="241"/>
      <c r="J2298" s="360"/>
      <c r="K2298" s="241"/>
      <c r="L2298" s="241"/>
      <c r="M2298" s="245"/>
      <c r="N2298" s="238"/>
      <c r="O2298" s="65"/>
      <c r="P2298" s="65"/>
      <c r="Q2298" s="65"/>
      <c r="R2298" s="238"/>
      <c r="S2298" s="246"/>
      <c r="T2298" s="241"/>
      <c r="U2298" s="238"/>
      <c r="V2298" s="238"/>
      <c r="W2298" s="238"/>
      <c r="X2298" s="272"/>
      <c r="Y2298" s="415"/>
      <c r="Z2298" s="416" t="s">
        <v>38</v>
      </c>
      <c r="AA2298" s="269" t="s">
        <v>38</v>
      </c>
      <c r="AB2298" s="246"/>
      <c r="AC2298" s="250"/>
      <c r="AD2298" s="251"/>
      <c r="AE2298" s="252"/>
      <c r="AF2298" s="246"/>
      <c r="AG2298" s="246"/>
      <c r="AJ2298" s="255" t="str">
        <f t="shared" si="604"/>
        <v/>
      </c>
    </row>
    <row r="2299" spans="1:36" s="319" customFormat="1" ht="11.25" customHeight="1" thickBot="1" x14ac:dyDescent="0.25">
      <c r="A2299" s="1129">
        <v>1</v>
      </c>
      <c r="B2299" s="1113">
        <v>308417</v>
      </c>
      <c r="C2299" s="320"/>
      <c r="D2299" s="916" t="s">
        <v>3362</v>
      </c>
      <c r="E2299" s="326">
        <v>1</v>
      </c>
      <c r="F2299" s="265" t="s">
        <v>2130</v>
      </c>
      <c r="G2299" s="327"/>
      <c r="H2299" s="327"/>
      <c r="I2299" s="265"/>
      <c r="J2299" s="360"/>
      <c r="K2299" s="265"/>
      <c r="L2299" s="265" t="s">
        <v>2225</v>
      </c>
      <c r="M2299" s="326">
        <v>75</v>
      </c>
      <c r="N2299" s="320" t="s">
        <v>2138</v>
      </c>
      <c r="O2299" s="74">
        <v>69</v>
      </c>
      <c r="P2299" s="74">
        <v>114</v>
      </c>
      <c r="Q2299" s="74">
        <v>286</v>
      </c>
      <c r="R2299" s="320" t="s">
        <v>2139</v>
      </c>
      <c r="S2299" s="327"/>
      <c r="T2299" s="265" t="s">
        <v>811</v>
      </c>
      <c r="U2299" s="320" t="s">
        <v>44</v>
      </c>
      <c r="V2299" s="320" t="s">
        <v>3363</v>
      </c>
      <c r="W2299" s="320"/>
      <c r="X2299" s="320"/>
      <c r="Y2299" s="415">
        <v>42438</v>
      </c>
      <c r="Z2299" s="416">
        <f>Y2299+365</f>
        <v>42803</v>
      </c>
      <c r="AA2299" s="269">
        <v>43004</v>
      </c>
      <c r="AB2299" s="327"/>
      <c r="AC2299" s="362">
        <v>70</v>
      </c>
      <c r="AD2299" s="329"/>
      <c r="AE2299" s="302">
        <v>850</v>
      </c>
      <c r="AF2299" s="322" t="s">
        <v>3364</v>
      </c>
      <c r="AG2299" s="327"/>
      <c r="AJ2299" s="255" t="str">
        <f t="shared" si="604"/>
        <v>HL1202</v>
      </c>
    </row>
    <row r="2300" spans="1:36" s="319" customFormat="1" ht="11.25" customHeight="1" thickBot="1" x14ac:dyDescent="0.25">
      <c r="A2300" s="1129">
        <v>1</v>
      </c>
      <c r="B2300" s="1113">
        <v>308417</v>
      </c>
      <c r="C2300" s="320"/>
      <c r="D2300" s="916" t="s">
        <v>3362</v>
      </c>
      <c r="E2300" s="326">
        <v>1</v>
      </c>
      <c r="F2300" s="265" t="s">
        <v>2130</v>
      </c>
      <c r="G2300" s="327"/>
      <c r="H2300" s="327"/>
      <c r="I2300" s="265"/>
      <c r="J2300" s="360"/>
      <c r="K2300" s="265"/>
      <c r="L2300" s="265" t="s">
        <v>2225</v>
      </c>
      <c r="M2300" s="326">
        <v>75</v>
      </c>
      <c r="N2300" s="320" t="s">
        <v>2138</v>
      </c>
      <c r="O2300" s="74">
        <v>69</v>
      </c>
      <c r="P2300" s="74">
        <v>111</v>
      </c>
      <c r="Q2300" s="74">
        <v>278</v>
      </c>
      <c r="R2300" s="320" t="s">
        <v>2139</v>
      </c>
      <c r="S2300" s="327"/>
      <c r="T2300" s="265" t="s">
        <v>811</v>
      </c>
      <c r="U2300" s="320" t="s">
        <v>44</v>
      </c>
      <c r="V2300" s="320" t="s">
        <v>2933</v>
      </c>
      <c r="W2300" s="320"/>
      <c r="X2300" s="320"/>
      <c r="Y2300" s="415">
        <v>42438</v>
      </c>
      <c r="Z2300" s="416">
        <f>Y2300+365</f>
        <v>42803</v>
      </c>
      <c r="AA2300" s="269">
        <v>43004</v>
      </c>
      <c r="AB2300" s="327"/>
      <c r="AC2300" s="362">
        <v>70</v>
      </c>
      <c r="AD2300" s="329"/>
      <c r="AE2300" s="302">
        <v>850</v>
      </c>
      <c r="AF2300" s="322" t="s">
        <v>3365</v>
      </c>
      <c r="AG2300" s="327"/>
      <c r="AJ2300" s="255" t="str">
        <f t="shared" si="604"/>
        <v>HL1203</v>
      </c>
    </row>
    <row r="2301" spans="1:36" s="319" customFormat="1" ht="11.25" customHeight="1" thickBot="1" x14ac:dyDescent="0.25">
      <c r="A2301" s="1129">
        <v>1</v>
      </c>
      <c r="B2301" s="1113">
        <v>308417</v>
      </c>
      <c r="C2301" s="320"/>
      <c r="D2301" s="916" t="s">
        <v>3362</v>
      </c>
      <c r="E2301" s="326">
        <v>1</v>
      </c>
      <c r="F2301" s="265" t="s">
        <v>2130</v>
      </c>
      <c r="G2301" s="327"/>
      <c r="H2301" s="327"/>
      <c r="I2301" s="265"/>
      <c r="J2301" s="360"/>
      <c r="K2301" s="265"/>
      <c r="L2301" s="265" t="s">
        <v>2225</v>
      </c>
      <c r="M2301" s="326">
        <v>75</v>
      </c>
      <c r="N2301" s="320" t="s">
        <v>2138</v>
      </c>
      <c r="O2301" s="74">
        <v>70</v>
      </c>
      <c r="P2301" s="74">
        <v>117</v>
      </c>
      <c r="Q2301" s="74">
        <v>286</v>
      </c>
      <c r="R2301" s="320" t="s">
        <v>2139</v>
      </c>
      <c r="S2301" s="327"/>
      <c r="T2301" s="265" t="s">
        <v>811</v>
      </c>
      <c r="U2301" s="320" t="s">
        <v>44</v>
      </c>
      <c r="V2301" s="320" t="s">
        <v>3366</v>
      </c>
      <c r="W2301" s="320"/>
      <c r="X2301" s="320"/>
      <c r="Y2301" s="415">
        <v>42438</v>
      </c>
      <c r="Z2301" s="416">
        <f>Y2301+365</f>
        <v>42803</v>
      </c>
      <c r="AA2301" s="269">
        <v>43004</v>
      </c>
      <c r="AB2301" s="327"/>
      <c r="AC2301" s="362">
        <v>70</v>
      </c>
      <c r="AD2301" s="329"/>
      <c r="AE2301" s="302">
        <v>850</v>
      </c>
      <c r="AF2301" s="322" t="s">
        <v>3367</v>
      </c>
      <c r="AG2301" s="327"/>
      <c r="AJ2301" s="255" t="str">
        <f t="shared" si="604"/>
        <v>HL1204</v>
      </c>
    </row>
    <row r="2302" spans="1:36" s="319" customFormat="1" ht="11.25" customHeight="1" thickBot="1" x14ac:dyDescent="0.25">
      <c r="A2302" s="1129">
        <v>1</v>
      </c>
      <c r="B2302" s="1113">
        <v>308417</v>
      </c>
      <c r="C2302" s="320"/>
      <c r="D2302" s="916" t="s">
        <v>3362</v>
      </c>
      <c r="E2302" s="326">
        <v>1</v>
      </c>
      <c r="F2302" s="265" t="s">
        <v>2130</v>
      </c>
      <c r="G2302" s="327"/>
      <c r="H2302" s="327"/>
      <c r="I2302" s="265"/>
      <c r="J2302" s="360"/>
      <c r="K2302" s="265"/>
      <c r="L2302" s="265" t="s">
        <v>2225</v>
      </c>
      <c r="M2302" s="326">
        <v>75</v>
      </c>
      <c r="N2302" s="320" t="s">
        <v>2138</v>
      </c>
      <c r="O2302" s="74">
        <v>70</v>
      </c>
      <c r="P2302" s="74">
        <v>115</v>
      </c>
      <c r="Q2302" s="74">
        <v>268</v>
      </c>
      <c r="R2302" s="320" t="s">
        <v>2139</v>
      </c>
      <c r="S2302" s="327"/>
      <c r="T2302" s="265" t="s">
        <v>811</v>
      </c>
      <c r="U2302" s="320" t="s">
        <v>44</v>
      </c>
      <c r="V2302" s="320" t="s">
        <v>3368</v>
      </c>
      <c r="W2302" s="320"/>
      <c r="X2302" s="320"/>
      <c r="Y2302" s="415">
        <v>42438</v>
      </c>
      <c r="Z2302" s="416">
        <f>Y2302+365</f>
        <v>42803</v>
      </c>
      <c r="AA2302" s="269">
        <v>43004</v>
      </c>
      <c r="AB2302" s="327"/>
      <c r="AC2302" s="362">
        <v>70</v>
      </c>
      <c r="AD2302" s="329"/>
      <c r="AE2302" s="302">
        <v>850</v>
      </c>
      <c r="AF2302" s="322" t="s">
        <v>3369</v>
      </c>
      <c r="AG2302" s="327"/>
      <c r="AJ2302" s="255" t="str">
        <f t="shared" si="604"/>
        <v>HL1205</v>
      </c>
    </row>
    <row r="2303" spans="1:36" ht="11.25" customHeight="1" thickBot="1" x14ac:dyDescent="0.25">
      <c r="A2303" s="1129">
        <v>1</v>
      </c>
      <c r="B2303" s="1113">
        <v>308417</v>
      </c>
      <c r="C2303" s="266" t="s">
        <v>50</v>
      </c>
      <c r="D2303" s="892" t="s">
        <v>3362</v>
      </c>
      <c r="E2303" s="256">
        <f>SUM(E2299:E2302)</f>
        <v>4</v>
      </c>
      <c r="F2303" s="240" t="s">
        <v>2130</v>
      </c>
      <c r="G2303" s="257"/>
      <c r="H2303" s="257"/>
      <c r="I2303" s="240"/>
      <c r="J2303" s="358"/>
      <c r="K2303" s="240"/>
      <c r="L2303" s="240" t="s">
        <v>2225</v>
      </c>
      <c r="M2303" s="258">
        <v>75</v>
      </c>
      <c r="N2303" s="239" t="s">
        <v>2138</v>
      </c>
      <c r="O2303" s="364" t="str">
        <f ca="1">IF(MIN(OFFSET(O2303,-$E2303,0,$E2303,1))=MAX(OFFSET(O2303,-$E2303,0,$E2303,1)),OFFSET(O2303,-$E2303,0,1,1),CONCATENATE(MIN(OFFSET(O2303,-$E2303,0,$E2303,1)),"/",MAX(OFFSET(O2303,-$E2303,0,$E2303,1))))</f>
        <v>69/70</v>
      </c>
      <c r="P2303" s="364" t="str">
        <f ca="1">IF(MIN(OFFSET(P2303,-$E2303,0,$E2303,1))=MAX(OFFSET(P2303,-$E2303,0,$E2303,1)),OFFSET(P2303,-$E2303,0,1,1),CONCATENATE(MIN(OFFSET(P2303,-$E2303,0,$E2303,1)),"/",MAX(OFFSET(P2303,-$E2303,0,$E2303,1))))</f>
        <v>111/117</v>
      </c>
      <c r="Q2303" s="364" t="str">
        <f ca="1">IF(MIN(OFFSET(Q2303,-$E2303,0,$E2303,1))=MAX(OFFSET(Q2303,-$E2303,0,$E2303,1)),OFFSET(Q2303,-$E2303,0,1,1),CONCATENATE(MIN(OFFSET(Q2303,-$E2303,0,$E2303,1)),"/",MAX(OFFSET(Q2303,-$E2303,0,$E2303,1))))</f>
        <v>268/286</v>
      </c>
      <c r="R2303" s="239"/>
      <c r="S2303" s="257"/>
      <c r="T2303" s="240" t="s">
        <v>811</v>
      </c>
      <c r="U2303" s="239" t="s">
        <v>44</v>
      </c>
      <c r="V2303" s="239" t="s">
        <v>3370</v>
      </c>
      <c r="W2303" s="239"/>
      <c r="X2303" s="237" t="s">
        <v>3362</v>
      </c>
      <c r="Y2303" s="415">
        <v>42438</v>
      </c>
      <c r="Z2303" s="416">
        <f>Y2303+365</f>
        <v>42803</v>
      </c>
      <c r="AA2303" s="269">
        <v>43004</v>
      </c>
      <c r="AB2303" s="257"/>
      <c r="AC2303" s="260">
        <v>70</v>
      </c>
      <c r="AD2303" s="261"/>
      <c r="AE2303" s="262"/>
      <c r="AF2303" s="257"/>
      <c r="AG2303" s="257"/>
      <c r="AJ2303" s="255" t="str">
        <f t="shared" si="604"/>
        <v>HL1202-1205</v>
      </c>
    </row>
    <row r="2304" spans="1:36" s="147" customFormat="1" ht="11.25" customHeight="1" thickBot="1" x14ac:dyDescent="0.25">
      <c r="A2304" s="1129"/>
      <c r="B2304" s="1004"/>
      <c r="C2304" s="320"/>
      <c r="D2304" s="905"/>
      <c r="E2304" s="245"/>
      <c r="F2304" s="241"/>
      <c r="G2304" s="246"/>
      <c r="H2304" s="246"/>
      <c r="I2304" s="241"/>
      <c r="J2304" s="360"/>
      <c r="K2304" s="241"/>
      <c r="L2304" s="241"/>
      <c r="M2304" s="245"/>
      <c r="N2304" s="238"/>
      <c r="O2304" s="65"/>
      <c r="P2304" s="65"/>
      <c r="Q2304" s="65"/>
      <c r="R2304" s="238"/>
      <c r="S2304" s="246"/>
      <c r="T2304" s="241"/>
      <c r="U2304" s="238"/>
      <c r="V2304" s="238"/>
      <c r="W2304" s="238"/>
      <c r="X2304" s="272"/>
      <c r="Y2304" s="415"/>
      <c r="Z2304" s="416" t="s">
        <v>38</v>
      </c>
      <c r="AA2304" s="269" t="s">
        <v>38</v>
      </c>
      <c r="AB2304" s="246"/>
      <c r="AC2304" s="250"/>
      <c r="AD2304" s="251"/>
      <c r="AE2304" s="252"/>
      <c r="AF2304" s="246"/>
      <c r="AG2304" s="246"/>
      <c r="AJ2304" s="255" t="str">
        <f t="shared" si="604"/>
        <v/>
      </c>
    </row>
    <row r="2305" spans="1:36" s="319" customFormat="1" ht="11.25" customHeight="1" thickBot="1" x14ac:dyDescent="0.25">
      <c r="A2305" s="1129">
        <v>1</v>
      </c>
      <c r="B2305" s="1113">
        <v>308587</v>
      </c>
      <c r="C2305" s="320"/>
      <c r="D2305" s="916" t="s">
        <v>1948</v>
      </c>
      <c r="E2305" s="245">
        <v>1</v>
      </c>
      <c r="F2305" s="241" t="s">
        <v>2130</v>
      </c>
      <c r="G2305" s="246"/>
      <c r="H2305" s="246"/>
      <c r="I2305" s="241"/>
      <c r="J2305" s="360"/>
      <c r="K2305" s="241"/>
      <c r="L2305" s="241" t="s">
        <v>2225</v>
      </c>
      <c r="M2305" s="245">
        <v>75</v>
      </c>
      <c r="N2305" s="238" t="s">
        <v>2138</v>
      </c>
      <c r="O2305" s="65">
        <v>70</v>
      </c>
      <c r="P2305" s="65">
        <v>105</v>
      </c>
      <c r="Q2305" s="65">
        <v>280</v>
      </c>
      <c r="R2305" s="238" t="s">
        <v>2139</v>
      </c>
      <c r="S2305" s="246"/>
      <c r="T2305" s="241" t="s">
        <v>326</v>
      </c>
      <c r="U2305" s="238" t="s">
        <v>44</v>
      </c>
      <c r="V2305" s="238" t="s">
        <v>1672</v>
      </c>
      <c r="W2305" s="238"/>
      <c r="X2305" s="320"/>
      <c r="Y2305" s="415">
        <v>43971</v>
      </c>
      <c r="Z2305" s="416">
        <f t="shared" ref="Z2305:Z2309" si="607">Y2305+365</f>
        <v>44336</v>
      </c>
      <c r="AA2305" s="269">
        <v>44301</v>
      </c>
      <c r="AB2305" s="246"/>
      <c r="AC2305" s="250">
        <v>70</v>
      </c>
      <c r="AD2305" s="251"/>
      <c r="AE2305" s="252">
        <v>880</v>
      </c>
      <c r="AF2305" s="246" t="s">
        <v>3371</v>
      </c>
      <c r="AG2305" s="246"/>
      <c r="AJ2305" s="255" t="str">
        <f t="shared" si="604"/>
        <v>HL1056</v>
      </c>
    </row>
    <row r="2306" spans="1:36" s="319" customFormat="1" ht="11.25" customHeight="1" thickBot="1" x14ac:dyDescent="0.25">
      <c r="A2306" s="1129">
        <v>1</v>
      </c>
      <c r="B2306" s="1113">
        <v>308587</v>
      </c>
      <c r="C2306" s="320"/>
      <c r="D2306" s="916" t="s">
        <v>1948</v>
      </c>
      <c r="E2306" s="245">
        <v>1</v>
      </c>
      <c r="F2306" s="241" t="s">
        <v>2130</v>
      </c>
      <c r="G2306" s="246"/>
      <c r="H2306" s="246"/>
      <c r="I2306" s="241"/>
      <c r="J2306" s="360"/>
      <c r="K2306" s="241"/>
      <c r="L2306" s="241" t="s">
        <v>2225</v>
      </c>
      <c r="M2306" s="245">
        <v>75</v>
      </c>
      <c r="N2306" s="238" t="s">
        <v>2138</v>
      </c>
      <c r="O2306" s="65">
        <v>72</v>
      </c>
      <c r="P2306" s="65">
        <v>108</v>
      </c>
      <c r="Q2306" s="65">
        <v>280</v>
      </c>
      <c r="R2306" s="238" t="s">
        <v>2139</v>
      </c>
      <c r="S2306" s="246"/>
      <c r="T2306" s="241" t="s">
        <v>326</v>
      </c>
      <c r="U2306" s="238" t="s">
        <v>44</v>
      </c>
      <c r="V2306" s="238" t="s">
        <v>1674</v>
      </c>
      <c r="W2306" s="238"/>
      <c r="X2306" s="320"/>
      <c r="Y2306" s="415">
        <v>43971</v>
      </c>
      <c r="Z2306" s="416">
        <f t="shared" si="607"/>
        <v>44336</v>
      </c>
      <c r="AA2306" s="269">
        <v>44301</v>
      </c>
      <c r="AB2306" s="246"/>
      <c r="AC2306" s="250">
        <v>70</v>
      </c>
      <c r="AD2306" s="251"/>
      <c r="AE2306" s="252">
        <v>880</v>
      </c>
      <c r="AF2306" s="246" t="s">
        <v>3372</v>
      </c>
      <c r="AG2306" s="246"/>
      <c r="AJ2306" s="255" t="str">
        <f t="shared" si="604"/>
        <v>HL1057</v>
      </c>
    </row>
    <row r="2307" spans="1:36" s="319" customFormat="1" ht="11.25" customHeight="1" thickBot="1" x14ac:dyDescent="0.25">
      <c r="A2307" s="1129">
        <v>1</v>
      </c>
      <c r="B2307" s="1113">
        <v>308587</v>
      </c>
      <c r="C2307" s="320"/>
      <c r="D2307" s="916" t="s">
        <v>1948</v>
      </c>
      <c r="E2307" s="245">
        <v>1</v>
      </c>
      <c r="F2307" s="241" t="s">
        <v>2130</v>
      </c>
      <c r="G2307" s="246"/>
      <c r="H2307" s="246"/>
      <c r="I2307" s="241"/>
      <c r="J2307" s="360"/>
      <c r="K2307" s="241"/>
      <c r="L2307" s="241" t="s">
        <v>2225</v>
      </c>
      <c r="M2307" s="245">
        <v>75</v>
      </c>
      <c r="N2307" s="238" t="s">
        <v>2138</v>
      </c>
      <c r="O2307" s="65">
        <v>71</v>
      </c>
      <c r="P2307" s="65">
        <v>109</v>
      </c>
      <c r="Q2307" s="65">
        <v>280</v>
      </c>
      <c r="R2307" s="238" t="s">
        <v>2139</v>
      </c>
      <c r="S2307" s="246"/>
      <c r="T2307" s="241" t="s">
        <v>326</v>
      </c>
      <c r="U2307" s="238" t="s">
        <v>44</v>
      </c>
      <c r="V2307" s="238" t="s">
        <v>1676</v>
      </c>
      <c r="W2307" s="238"/>
      <c r="X2307" s="320"/>
      <c r="Y2307" s="415">
        <v>43971</v>
      </c>
      <c r="Z2307" s="416">
        <f t="shared" si="607"/>
        <v>44336</v>
      </c>
      <c r="AA2307" s="269">
        <v>44301</v>
      </c>
      <c r="AB2307" s="246"/>
      <c r="AC2307" s="250">
        <v>70</v>
      </c>
      <c r="AD2307" s="251"/>
      <c r="AE2307" s="252">
        <v>880</v>
      </c>
      <c r="AF2307" s="246" t="s">
        <v>3373</v>
      </c>
      <c r="AG2307" s="246"/>
      <c r="AJ2307" s="255" t="str">
        <f t="shared" si="604"/>
        <v>HL1058</v>
      </c>
    </row>
    <row r="2308" spans="1:36" s="319" customFormat="1" ht="11.25" customHeight="1" thickBot="1" x14ac:dyDescent="0.25">
      <c r="A2308" s="1129">
        <v>1</v>
      </c>
      <c r="B2308" s="1113">
        <v>308587</v>
      </c>
      <c r="C2308" s="320"/>
      <c r="D2308" s="916" t="s">
        <v>1948</v>
      </c>
      <c r="E2308" s="245">
        <v>1</v>
      </c>
      <c r="F2308" s="241" t="s">
        <v>2130</v>
      </c>
      <c r="G2308" s="246"/>
      <c r="H2308" s="246"/>
      <c r="I2308" s="241"/>
      <c r="J2308" s="360"/>
      <c r="K2308" s="241"/>
      <c r="L2308" s="241" t="s">
        <v>2225</v>
      </c>
      <c r="M2308" s="245">
        <v>75</v>
      </c>
      <c r="N2308" s="238" t="s">
        <v>2138</v>
      </c>
      <c r="O2308" s="65">
        <v>71</v>
      </c>
      <c r="P2308" s="65">
        <v>112</v>
      </c>
      <c r="Q2308" s="65">
        <v>280</v>
      </c>
      <c r="R2308" s="238" t="s">
        <v>2139</v>
      </c>
      <c r="S2308" s="246"/>
      <c r="T2308" s="241" t="s">
        <v>326</v>
      </c>
      <c r="U2308" s="238" t="s">
        <v>44</v>
      </c>
      <c r="V2308" s="238" t="s">
        <v>1678</v>
      </c>
      <c r="W2308" s="238"/>
      <c r="X2308" s="320"/>
      <c r="Y2308" s="415">
        <v>43971</v>
      </c>
      <c r="Z2308" s="416">
        <f t="shared" si="607"/>
        <v>44336</v>
      </c>
      <c r="AA2308" s="269">
        <v>44301</v>
      </c>
      <c r="AB2308" s="246"/>
      <c r="AC2308" s="250">
        <v>70</v>
      </c>
      <c r="AD2308" s="251"/>
      <c r="AE2308" s="252">
        <v>880</v>
      </c>
      <c r="AF2308" s="246" t="s">
        <v>3374</v>
      </c>
      <c r="AG2308" s="246"/>
      <c r="AJ2308" s="255" t="str">
        <f t="shared" si="604"/>
        <v>HL1059</v>
      </c>
    </row>
    <row r="2309" spans="1:36" ht="11.25" customHeight="1" thickBot="1" x14ac:dyDescent="0.25">
      <c r="A2309" s="1129">
        <v>1</v>
      </c>
      <c r="B2309" s="1113">
        <v>308587</v>
      </c>
      <c r="C2309" s="266" t="s">
        <v>50</v>
      </c>
      <c r="D2309" s="892" t="s">
        <v>1948</v>
      </c>
      <c r="E2309" s="256">
        <f>SUM(E2305:E2308)</f>
        <v>4</v>
      </c>
      <c r="F2309" s="240" t="s">
        <v>2130</v>
      </c>
      <c r="G2309" s="257"/>
      <c r="H2309" s="257"/>
      <c r="I2309" s="240"/>
      <c r="J2309" s="358"/>
      <c r="K2309" s="240"/>
      <c r="L2309" s="240" t="s">
        <v>2225</v>
      </c>
      <c r="M2309" s="258">
        <v>75</v>
      </c>
      <c r="N2309" s="239" t="s">
        <v>2138</v>
      </c>
      <c r="O2309" s="364" t="str">
        <f ca="1">IF(MIN(OFFSET(O2309,-$E2309,0,$E2309,1))=MAX(OFFSET(O2309,-$E2309,0,$E2309,1)),OFFSET(O2309,-$E2309,0,1,1),CONCATENATE(MIN(OFFSET(O2309,-$E2309,0,$E2309,1)),"/",MAX(OFFSET(O2309,-$E2309,0,$E2309,1))))</f>
        <v>70/72</v>
      </c>
      <c r="P2309" s="364" t="str">
        <f ca="1">IF(MIN(OFFSET(P2309,-$E2309,0,$E2309,1))=MAX(OFFSET(P2309,-$E2309,0,$E2309,1)),OFFSET(P2309,-$E2309,0,1,1),CONCATENATE(MIN(OFFSET(P2309,-$E2309,0,$E2309,1)),"/",MAX(OFFSET(P2309,-$E2309,0,$E2309,1))))</f>
        <v>105/112</v>
      </c>
      <c r="Q2309" s="364">
        <f ca="1">IF(MIN(OFFSET(Q2309,-$E2309,0,$E2309,1))=MAX(OFFSET(Q2309,-$E2309,0,$E2309,1)),OFFSET(Q2309,-$E2309,0,1,1),CONCATENATE(MIN(OFFSET(Q2309,-$E2309,0,$E2309,1)),"/",MAX(OFFSET(Q2309,-$E2309,0,$E2309,1))))</f>
        <v>280</v>
      </c>
      <c r="R2309" s="239"/>
      <c r="S2309" s="257"/>
      <c r="T2309" s="240" t="s">
        <v>326</v>
      </c>
      <c r="U2309" s="239" t="s">
        <v>44</v>
      </c>
      <c r="V2309" s="239" t="s">
        <v>1680</v>
      </c>
      <c r="W2309" s="239"/>
      <c r="X2309" s="237">
        <v>1360</v>
      </c>
      <c r="Y2309" s="415">
        <v>43971</v>
      </c>
      <c r="Z2309" s="416">
        <f t="shared" si="607"/>
        <v>44336</v>
      </c>
      <c r="AA2309" s="269">
        <v>44301</v>
      </c>
      <c r="AB2309" s="257"/>
      <c r="AC2309" s="260">
        <v>70</v>
      </c>
      <c r="AD2309" s="261"/>
      <c r="AE2309" s="262"/>
      <c r="AF2309" s="257"/>
      <c r="AG2309" s="257"/>
      <c r="AJ2309" s="255" t="str">
        <f t="shared" si="604"/>
        <v>HL1056-1059</v>
      </c>
    </row>
    <row r="2310" spans="1:36" ht="11.25" customHeight="1" thickBot="1" x14ac:dyDescent="0.25">
      <c r="A2310" s="1129"/>
      <c r="B2310" s="995"/>
      <c r="C2310" s="320"/>
      <c r="D2310" s="905"/>
      <c r="E2310" s="324"/>
      <c r="F2310" s="241"/>
      <c r="G2310" s="246"/>
      <c r="H2310" s="246"/>
      <c r="I2310" s="241"/>
      <c r="J2310" s="360"/>
      <c r="K2310" s="241"/>
      <c r="L2310" s="241"/>
      <c r="M2310" s="245"/>
      <c r="N2310" s="238"/>
      <c r="O2310" s="65"/>
      <c r="P2310" s="65"/>
      <c r="Q2310" s="65"/>
      <c r="R2310" s="238"/>
      <c r="S2310" s="246"/>
      <c r="T2310" s="241"/>
      <c r="U2310" s="238"/>
      <c r="V2310" s="238"/>
      <c r="W2310" s="238"/>
      <c r="X2310" s="272"/>
      <c r="Y2310" s="415"/>
      <c r="Z2310" s="416" t="s">
        <v>38</v>
      </c>
      <c r="AA2310" s="269" t="s">
        <v>38</v>
      </c>
      <c r="AB2310" s="246"/>
      <c r="AC2310" s="250"/>
      <c r="AD2310" s="251"/>
      <c r="AE2310" s="252"/>
      <c r="AF2310" s="246"/>
      <c r="AG2310" s="246"/>
      <c r="AJ2310" s="255" t="str">
        <f t="shared" si="604"/>
        <v/>
      </c>
    </row>
    <row r="2311" spans="1:36" ht="11.25" customHeight="1" thickBot="1" x14ac:dyDescent="0.25">
      <c r="A2311" s="1115">
        <v>1</v>
      </c>
      <c r="B2311" s="1044">
        <v>303457</v>
      </c>
      <c r="C2311" s="238"/>
      <c r="D2311" s="904" t="s">
        <v>3375</v>
      </c>
      <c r="E2311" s="245">
        <v>1</v>
      </c>
      <c r="F2311" s="241" t="s">
        <v>2130</v>
      </c>
      <c r="G2311" s="246"/>
      <c r="H2311" s="246"/>
      <c r="I2311" s="241"/>
      <c r="J2311" s="331"/>
      <c r="K2311" s="241"/>
      <c r="L2311" s="241" t="s">
        <v>2225</v>
      </c>
      <c r="M2311" s="245">
        <v>75</v>
      </c>
      <c r="N2311" s="238" t="s">
        <v>2138</v>
      </c>
      <c r="O2311" s="65">
        <v>70</v>
      </c>
      <c r="P2311" s="65">
        <v>110</v>
      </c>
      <c r="Q2311" s="65">
        <v>290</v>
      </c>
      <c r="R2311" s="238" t="s">
        <v>2143</v>
      </c>
      <c r="S2311" s="246"/>
      <c r="T2311" s="241" t="s">
        <v>61</v>
      </c>
      <c r="U2311" s="238" t="s">
        <v>44</v>
      </c>
      <c r="V2311" s="238" t="s">
        <v>3376</v>
      </c>
      <c r="W2311" s="238"/>
      <c r="X2311" s="238"/>
      <c r="Y2311" s="415">
        <v>42353</v>
      </c>
      <c r="Z2311" s="416">
        <f>Y2311+366</f>
        <v>42719</v>
      </c>
      <c r="AA2311" s="269">
        <v>43360</v>
      </c>
      <c r="AB2311" s="246"/>
      <c r="AC2311" s="250">
        <v>70</v>
      </c>
      <c r="AD2311" s="251"/>
      <c r="AE2311" s="252">
        <v>880</v>
      </c>
      <c r="AF2311" s="246" t="s">
        <v>3377</v>
      </c>
      <c r="AG2311" s="246"/>
      <c r="AJ2311" s="255" t="str">
        <f t="shared" si="604"/>
        <v>HL1335</v>
      </c>
    </row>
    <row r="2312" spans="1:36" ht="11.25" customHeight="1" thickBot="1" x14ac:dyDescent="0.25">
      <c r="A2312" s="1115">
        <v>1</v>
      </c>
      <c r="B2312" s="1044">
        <v>303457</v>
      </c>
      <c r="C2312" s="238"/>
      <c r="D2312" s="904" t="s">
        <v>3375</v>
      </c>
      <c r="E2312" s="245">
        <v>1</v>
      </c>
      <c r="F2312" s="241" t="s">
        <v>2130</v>
      </c>
      <c r="G2312" s="246"/>
      <c r="H2312" s="246"/>
      <c r="I2312" s="241"/>
      <c r="J2312" s="331"/>
      <c r="K2312" s="241"/>
      <c r="L2312" s="241" t="s">
        <v>2225</v>
      </c>
      <c r="M2312" s="245">
        <v>75</v>
      </c>
      <c r="N2312" s="238" t="s">
        <v>2138</v>
      </c>
      <c r="O2312" s="65">
        <v>70</v>
      </c>
      <c r="P2312" s="65">
        <v>110</v>
      </c>
      <c r="Q2312" s="65">
        <v>290</v>
      </c>
      <c r="R2312" s="238" t="s">
        <v>2143</v>
      </c>
      <c r="S2312" s="246"/>
      <c r="T2312" s="241" t="s">
        <v>61</v>
      </c>
      <c r="U2312" s="238" t="s">
        <v>44</v>
      </c>
      <c r="V2312" s="238" t="s">
        <v>892</v>
      </c>
      <c r="W2312" s="238"/>
      <c r="X2312" s="238"/>
      <c r="Y2312" s="415">
        <v>42353</v>
      </c>
      <c r="Z2312" s="416">
        <f>Y2312+366</f>
        <v>42719</v>
      </c>
      <c r="AA2312" s="269">
        <v>43360</v>
      </c>
      <c r="AB2312" s="246"/>
      <c r="AC2312" s="250">
        <v>70</v>
      </c>
      <c r="AD2312" s="251"/>
      <c r="AE2312" s="252">
        <v>880</v>
      </c>
      <c r="AF2312" s="246" t="s">
        <v>3378</v>
      </c>
      <c r="AG2312" s="246"/>
      <c r="AJ2312" s="255" t="str">
        <f t="shared" si="604"/>
        <v>HL1336</v>
      </c>
    </row>
    <row r="2313" spans="1:36" ht="11.25" customHeight="1" thickBot="1" x14ac:dyDescent="0.25">
      <c r="A2313" s="1115">
        <v>1</v>
      </c>
      <c r="B2313" s="1044">
        <v>303457</v>
      </c>
      <c r="C2313" s="238"/>
      <c r="D2313" s="904" t="s">
        <v>3375</v>
      </c>
      <c r="E2313" s="245">
        <v>1</v>
      </c>
      <c r="F2313" s="241" t="s">
        <v>2130</v>
      </c>
      <c r="G2313" s="246"/>
      <c r="H2313" s="246"/>
      <c r="I2313" s="241"/>
      <c r="J2313" s="331"/>
      <c r="K2313" s="241"/>
      <c r="L2313" s="241" t="s">
        <v>2225</v>
      </c>
      <c r="M2313" s="245">
        <v>75</v>
      </c>
      <c r="N2313" s="238" t="s">
        <v>2138</v>
      </c>
      <c r="O2313" s="65">
        <v>70</v>
      </c>
      <c r="P2313" s="65">
        <v>110</v>
      </c>
      <c r="Q2313" s="65">
        <v>290</v>
      </c>
      <c r="R2313" s="238" t="s">
        <v>2143</v>
      </c>
      <c r="S2313" s="246"/>
      <c r="T2313" s="241" t="s">
        <v>61</v>
      </c>
      <c r="U2313" s="238" t="s">
        <v>44</v>
      </c>
      <c r="V2313" s="238" t="s">
        <v>921</v>
      </c>
      <c r="W2313" s="238"/>
      <c r="X2313" s="238"/>
      <c r="Y2313" s="415">
        <v>42353</v>
      </c>
      <c r="Z2313" s="416">
        <f>Y2313+366</f>
        <v>42719</v>
      </c>
      <c r="AA2313" s="269">
        <v>43360</v>
      </c>
      <c r="AB2313" s="246"/>
      <c r="AC2313" s="250">
        <v>70</v>
      </c>
      <c r="AD2313" s="251"/>
      <c r="AE2313" s="252">
        <v>880</v>
      </c>
      <c r="AF2313" s="246" t="s">
        <v>3379</v>
      </c>
      <c r="AG2313" s="246"/>
      <c r="AJ2313" s="255" t="str">
        <f t="shared" si="604"/>
        <v>HL1337</v>
      </c>
    </row>
    <row r="2314" spans="1:36" ht="11.25" customHeight="1" thickBot="1" x14ac:dyDescent="0.25">
      <c r="A2314" s="1115">
        <v>1</v>
      </c>
      <c r="B2314" s="1044">
        <v>303457</v>
      </c>
      <c r="C2314" s="238"/>
      <c r="D2314" s="904" t="s">
        <v>3375</v>
      </c>
      <c r="E2314" s="245">
        <v>1</v>
      </c>
      <c r="F2314" s="241" t="s">
        <v>2130</v>
      </c>
      <c r="G2314" s="246"/>
      <c r="H2314" s="246"/>
      <c r="I2314" s="241"/>
      <c r="J2314" s="331"/>
      <c r="K2314" s="241"/>
      <c r="L2314" s="241" t="s">
        <v>2225</v>
      </c>
      <c r="M2314" s="245">
        <v>75</v>
      </c>
      <c r="N2314" s="238" t="s">
        <v>2138</v>
      </c>
      <c r="O2314" s="65">
        <v>70</v>
      </c>
      <c r="P2314" s="65">
        <v>110</v>
      </c>
      <c r="Q2314" s="65">
        <v>290</v>
      </c>
      <c r="R2314" s="238" t="s">
        <v>2143</v>
      </c>
      <c r="S2314" s="246"/>
      <c r="T2314" s="241" t="s">
        <v>61</v>
      </c>
      <c r="U2314" s="238" t="s">
        <v>44</v>
      </c>
      <c r="V2314" s="238" t="s">
        <v>909</v>
      </c>
      <c r="W2314" s="238"/>
      <c r="X2314" s="238"/>
      <c r="Y2314" s="415">
        <v>42353</v>
      </c>
      <c r="Z2314" s="416">
        <f>Y2314+366</f>
        <v>42719</v>
      </c>
      <c r="AA2314" s="269">
        <v>43360</v>
      </c>
      <c r="AB2314" s="246"/>
      <c r="AC2314" s="250">
        <v>70</v>
      </c>
      <c r="AD2314" s="251"/>
      <c r="AE2314" s="252">
        <v>880</v>
      </c>
      <c r="AF2314" s="246" t="s">
        <v>3380</v>
      </c>
      <c r="AG2314" s="246"/>
      <c r="AJ2314" s="255" t="str">
        <f t="shared" si="604"/>
        <v>HL1338</v>
      </c>
    </row>
    <row r="2315" spans="1:36" ht="11.25" customHeight="1" thickBot="1" x14ac:dyDescent="0.25">
      <c r="A2315" s="1115">
        <v>1</v>
      </c>
      <c r="B2315" s="1044">
        <v>303457</v>
      </c>
      <c r="C2315" s="266" t="s">
        <v>50</v>
      </c>
      <c r="D2315" s="892" t="s">
        <v>3375</v>
      </c>
      <c r="E2315" s="256">
        <f>SUM(E2311:E2314)</f>
        <v>4</v>
      </c>
      <c r="F2315" s="240" t="s">
        <v>2130</v>
      </c>
      <c r="G2315" s="257"/>
      <c r="H2315" s="257"/>
      <c r="I2315" s="240"/>
      <c r="J2315" s="358"/>
      <c r="K2315" s="240"/>
      <c r="L2315" s="240" t="s">
        <v>2225</v>
      </c>
      <c r="M2315" s="258">
        <v>75</v>
      </c>
      <c r="N2315" s="239" t="s">
        <v>2138</v>
      </c>
      <c r="O2315" s="364">
        <f ca="1">IF(MIN(OFFSET(O2315,-$E2315,0,$E2315,1))=MAX(OFFSET(O2315,-$E2315,0,$E2315,1)),OFFSET(O2315,-$E2315,0,1,1),CONCATENATE(MIN(OFFSET(O2315,-$E2315,0,$E2315,1)),"/",MAX(OFFSET(O2315,-$E2315,0,$E2315,1))))</f>
        <v>70</v>
      </c>
      <c r="P2315" s="364">
        <f ca="1">IF(MIN(OFFSET(P2315,-$E2315,0,$E2315,1))=MAX(OFFSET(P2315,-$E2315,0,$E2315,1)),OFFSET(P2315,-$E2315,0,1,1),CONCATENATE(MIN(OFFSET(P2315,-$E2315,0,$E2315,1)),"/",MAX(OFFSET(P2315,-$E2315,0,$E2315,1))))</f>
        <v>110</v>
      </c>
      <c r="Q2315" s="364">
        <f ca="1">IF(MIN(OFFSET(Q2315,-$E2315,0,$E2315,1))=MAX(OFFSET(Q2315,-$E2315,0,$E2315,1)),OFFSET(Q2315,-$E2315,0,1,1),CONCATENATE(MIN(OFFSET(Q2315,-$E2315,0,$E2315,1)),"/",MAX(OFFSET(Q2315,-$E2315,0,$E2315,1))))</f>
        <v>290</v>
      </c>
      <c r="R2315" s="239"/>
      <c r="S2315" s="257"/>
      <c r="T2315" s="240" t="s">
        <v>61</v>
      </c>
      <c r="U2315" s="239" t="s">
        <v>44</v>
      </c>
      <c r="V2315" s="239" t="s">
        <v>3381</v>
      </c>
      <c r="W2315" s="239"/>
      <c r="X2315" s="237" t="s">
        <v>3375</v>
      </c>
      <c r="Y2315" s="415">
        <v>42353</v>
      </c>
      <c r="Z2315" s="416">
        <f>Y2315+366</f>
        <v>42719</v>
      </c>
      <c r="AA2315" s="269">
        <v>43360</v>
      </c>
      <c r="AB2315" s="257"/>
      <c r="AC2315" s="260">
        <v>70</v>
      </c>
      <c r="AD2315" s="261"/>
      <c r="AE2315" s="262"/>
      <c r="AF2315" s="257"/>
      <c r="AG2315" s="257"/>
      <c r="AJ2315" s="255" t="str">
        <f t="shared" si="604"/>
        <v>HL1335-1338</v>
      </c>
    </row>
    <row r="2316" spans="1:36" ht="11.25" customHeight="1" thickBot="1" x14ac:dyDescent="0.25">
      <c r="A2316" s="1129"/>
      <c r="B2316" s="1112"/>
      <c r="C2316" s="320"/>
      <c r="D2316" s="905"/>
      <c r="E2316" s="324"/>
      <c r="F2316" s="241"/>
      <c r="G2316" s="246"/>
      <c r="H2316" s="246"/>
      <c r="I2316" s="241"/>
      <c r="J2316" s="360"/>
      <c r="K2316" s="241"/>
      <c r="L2316" s="241"/>
      <c r="M2316" s="245"/>
      <c r="N2316" s="238"/>
      <c r="O2316" s="65"/>
      <c r="P2316" s="65"/>
      <c r="Q2316" s="65"/>
      <c r="R2316" s="238"/>
      <c r="S2316" s="246"/>
      <c r="T2316" s="241"/>
      <c r="U2316" s="238"/>
      <c r="V2316" s="238"/>
      <c r="W2316" s="238"/>
      <c r="X2316" s="272"/>
      <c r="Y2316" s="415"/>
      <c r="Z2316" s="416" t="s">
        <v>38</v>
      </c>
      <c r="AA2316" s="269" t="s">
        <v>38</v>
      </c>
      <c r="AB2316" s="246"/>
      <c r="AC2316" s="250"/>
      <c r="AD2316" s="251"/>
      <c r="AE2316" s="252"/>
      <c r="AF2316" s="246"/>
      <c r="AG2316" s="246"/>
      <c r="AJ2316" s="255" t="str">
        <f t="shared" si="604"/>
        <v/>
      </c>
    </row>
    <row r="2317" spans="1:36" ht="11.25" customHeight="1" thickBot="1" x14ac:dyDescent="0.25">
      <c r="A2317" s="1115">
        <v>1</v>
      </c>
      <c r="B2317" s="1044">
        <v>303461</v>
      </c>
      <c r="C2317" s="320"/>
      <c r="D2317" s="904" t="s">
        <v>218</v>
      </c>
      <c r="E2317" s="245">
        <v>1</v>
      </c>
      <c r="F2317" s="241" t="s">
        <v>2130</v>
      </c>
      <c r="G2317" s="246"/>
      <c r="H2317" s="246"/>
      <c r="I2317" s="241"/>
      <c r="J2317" s="331"/>
      <c r="K2317" s="241"/>
      <c r="L2317" s="241" t="s">
        <v>2225</v>
      </c>
      <c r="M2317" s="245">
        <v>75</v>
      </c>
      <c r="N2317" s="238" t="s">
        <v>2138</v>
      </c>
      <c r="O2317" s="65">
        <v>70</v>
      </c>
      <c r="P2317" s="65">
        <v>110</v>
      </c>
      <c r="Q2317" s="65">
        <v>290</v>
      </c>
      <c r="R2317" s="238" t="s">
        <v>2143</v>
      </c>
      <c r="S2317" s="246"/>
      <c r="T2317" s="241" t="s">
        <v>61</v>
      </c>
      <c r="U2317" s="238" t="s">
        <v>44</v>
      </c>
      <c r="V2317" s="238" t="s">
        <v>1515</v>
      </c>
      <c r="W2317" s="238"/>
      <c r="X2317" s="238"/>
      <c r="Y2317" s="415">
        <v>42186</v>
      </c>
      <c r="Z2317" s="417">
        <f>Y2317+366</f>
        <v>42552</v>
      </c>
      <c r="AA2317" s="269">
        <v>44034</v>
      </c>
      <c r="AB2317" s="246"/>
      <c r="AC2317" s="250">
        <v>70</v>
      </c>
      <c r="AD2317" s="251"/>
      <c r="AE2317" s="252">
        <v>880</v>
      </c>
      <c r="AF2317" s="246" t="s">
        <v>3382</v>
      </c>
      <c r="AG2317" s="246"/>
      <c r="AJ2317" s="255" t="str">
        <f t="shared" si="604"/>
        <v>HL1501</v>
      </c>
    </row>
    <row r="2318" spans="1:36" ht="11.25" customHeight="1" thickBot="1" x14ac:dyDescent="0.25">
      <c r="A2318" s="1115">
        <v>1</v>
      </c>
      <c r="B2318" s="1044">
        <v>303461</v>
      </c>
      <c r="C2318" s="320"/>
      <c r="D2318" s="904" t="s">
        <v>218</v>
      </c>
      <c r="E2318" s="245">
        <v>1</v>
      </c>
      <c r="F2318" s="241" t="s">
        <v>2130</v>
      </c>
      <c r="G2318" s="246"/>
      <c r="H2318" s="246"/>
      <c r="I2318" s="241"/>
      <c r="J2318" s="331"/>
      <c r="K2318" s="241"/>
      <c r="L2318" s="241" t="s">
        <v>2225</v>
      </c>
      <c r="M2318" s="245">
        <v>75</v>
      </c>
      <c r="N2318" s="238" t="s">
        <v>2138</v>
      </c>
      <c r="O2318" s="65">
        <v>70</v>
      </c>
      <c r="P2318" s="65">
        <v>110</v>
      </c>
      <c r="Q2318" s="65">
        <v>290</v>
      </c>
      <c r="R2318" s="238" t="s">
        <v>2143</v>
      </c>
      <c r="S2318" s="246"/>
      <c r="T2318" s="241" t="s">
        <v>61</v>
      </c>
      <c r="U2318" s="238" t="s">
        <v>44</v>
      </c>
      <c r="V2318" s="238" t="s">
        <v>3041</v>
      </c>
      <c r="W2318" s="238"/>
      <c r="X2318" s="238"/>
      <c r="Y2318" s="415">
        <v>42186</v>
      </c>
      <c r="Z2318" s="417">
        <f t="shared" ref="Z2318:Z2325" si="608">Y2318+366</f>
        <v>42552</v>
      </c>
      <c r="AA2318" s="269">
        <v>44034</v>
      </c>
      <c r="AB2318" s="246"/>
      <c r="AC2318" s="250">
        <v>70</v>
      </c>
      <c r="AD2318" s="251"/>
      <c r="AE2318" s="252">
        <v>880</v>
      </c>
      <c r="AF2318" s="246" t="s">
        <v>3383</v>
      </c>
      <c r="AG2318" s="246"/>
      <c r="AJ2318" s="255" t="str">
        <f t="shared" si="604"/>
        <v>HL1502</v>
      </c>
    </row>
    <row r="2319" spans="1:36" ht="11.25" customHeight="1" thickBot="1" x14ac:dyDescent="0.25">
      <c r="A2319" s="1115">
        <v>1</v>
      </c>
      <c r="B2319" s="1044">
        <v>303461</v>
      </c>
      <c r="C2319" s="320"/>
      <c r="D2319" s="904" t="s">
        <v>218</v>
      </c>
      <c r="E2319" s="245">
        <v>1</v>
      </c>
      <c r="F2319" s="241" t="s">
        <v>2130</v>
      </c>
      <c r="G2319" s="246"/>
      <c r="H2319" s="246"/>
      <c r="I2319" s="241"/>
      <c r="J2319" s="331"/>
      <c r="K2319" s="241"/>
      <c r="L2319" s="241" t="s">
        <v>2225</v>
      </c>
      <c r="M2319" s="245">
        <v>75</v>
      </c>
      <c r="N2319" s="238" t="s">
        <v>2138</v>
      </c>
      <c r="O2319" s="65">
        <v>70</v>
      </c>
      <c r="P2319" s="65">
        <v>110</v>
      </c>
      <c r="Q2319" s="65">
        <v>290</v>
      </c>
      <c r="R2319" s="238" t="s">
        <v>2143</v>
      </c>
      <c r="S2319" s="246"/>
      <c r="T2319" s="241" t="s">
        <v>61</v>
      </c>
      <c r="U2319" s="238" t="s">
        <v>44</v>
      </c>
      <c r="V2319" s="238" t="s">
        <v>3384</v>
      </c>
      <c r="W2319" s="238"/>
      <c r="X2319" s="238"/>
      <c r="Y2319" s="415">
        <v>42186</v>
      </c>
      <c r="Z2319" s="417">
        <f t="shared" si="608"/>
        <v>42552</v>
      </c>
      <c r="AA2319" s="269">
        <v>44034</v>
      </c>
      <c r="AB2319" s="246"/>
      <c r="AC2319" s="250">
        <v>70</v>
      </c>
      <c r="AD2319" s="251"/>
      <c r="AE2319" s="252">
        <v>880</v>
      </c>
      <c r="AF2319" s="246" t="s">
        <v>3385</v>
      </c>
      <c r="AG2319" s="246"/>
      <c r="AJ2319" s="255" t="str">
        <f t="shared" si="604"/>
        <v>HL1503</v>
      </c>
    </row>
    <row r="2320" spans="1:36" ht="11.25" customHeight="1" thickBot="1" x14ac:dyDescent="0.25">
      <c r="A2320" s="1115">
        <v>1</v>
      </c>
      <c r="B2320" s="1044">
        <v>303461</v>
      </c>
      <c r="C2320" s="320"/>
      <c r="D2320" s="904" t="s">
        <v>218</v>
      </c>
      <c r="E2320" s="245">
        <v>1</v>
      </c>
      <c r="F2320" s="241" t="s">
        <v>2130</v>
      </c>
      <c r="G2320" s="246"/>
      <c r="H2320" s="246"/>
      <c r="I2320" s="241"/>
      <c r="J2320" s="331"/>
      <c r="K2320" s="241"/>
      <c r="L2320" s="241" t="s">
        <v>2225</v>
      </c>
      <c r="M2320" s="245">
        <v>75</v>
      </c>
      <c r="N2320" s="238" t="s">
        <v>2138</v>
      </c>
      <c r="O2320" s="65">
        <v>70</v>
      </c>
      <c r="P2320" s="65">
        <v>110</v>
      </c>
      <c r="Q2320" s="65">
        <v>290</v>
      </c>
      <c r="R2320" s="238" t="s">
        <v>2143</v>
      </c>
      <c r="S2320" s="246"/>
      <c r="T2320" s="241" t="s">
        <v>61</v>
      </c>
      <c r="U2320" s="238" t="s">
        <v>44</v>
      </c>
      <c r="V2320" s="238" t="s">
        <v>3386</v>
      </c>
      <c r="W2320" s="238"/>
      <c r="X2320" s="238"/>
      <c r="Y2320" s="415">
        <v>42186</v>
      </c>
      <c r="Z2320" s="417">
        <f t="shared" si="608"/>
        <v>42552</v>
      </c>
      <c r="AA2320" s="269">
        <v>44034</v>
      </c>
      <c r="AB2320" s="246"/>
      <c r="AC2320" s="250">
        <v>70</v>
      </c>
      <c r="AD2320" s="251"/>
      <c r="AE2320" s="252">
        <v>880</v>
      </c>
      <c r="AF2320" s="246" t="s">
        <v>3387</v>
      </c>
      <c r="AG2320" s="246"/>
      <c r="AJ2320" s="255" t="str">
        <f t="shared" si="604"/>
        <v>HL1504</v>
      </c>
    </row>
    <row r="2321" spans="1:36" ht="11.25" customHeight="1" thickBot="1" x14ac:dyDescent="0.25">
      <c r="A2321" s="1115">
        <v>1</v>
      </c>
      <c r="B2321" s="1044">
        <v>303461</v>
      </c>
      <c r="C2321" s="238"/>
      <c r="D2321" s="904" t="s">
        <v>218</v>
      </c>
      <c r="E2321" s="245">
        <v>1</v>
      </c>
      <c r="F2321" s="241" t="s">
        <v>2130</v>
      </c>
      <c r="G2321" s="246"/>
      <c r="H2321" s="246"/>
      <c r="I2321" s="241"/>
      <c r="J2321" s="331"/>
      <c r="K2321" s="241"/>
      <c r="L2321" s="241" t="s">
        <v>2225</v>
      </c>
      <c r="M2321" s="245">
        <v>75</v>
      </c>
      <c r="N2321" s="238" t="s">
        <v>2138</v>
      </c>
      <c r="O2321" s="65">
        <v>70</v>
      </c>
      <c r="P2321" s="65">
        <v>110</v>
      </c>
      <c r="Q2321" s="65">
        <v>290</v>
      </c>
      <c r="R2321" s="238" t="s">
        <v>2143</v>
      </c>
      <c r="S2321" s="246"/>
      <c r="T2321" s="241" t="s">
        <v>61</v>
      </c>
      <c r="U2321" s="238" t="s">
        <v>44</v>
      </c>
      <c r="V2321" s="238" t="s">
        <v>846</v>
      </c>
      <c r="W2321" s="238"/>
      <c r="X2321" s="238"/>
      <c r="Y2321" s="415">
        <v>42186</v>
      </c>
      <c r="Z2321" s="417">
        <f t="shared" si="608"/>
        <v>42552</v>
      </c>
      <c r="AA2321" s="269">
        <v>44034</v>
      </c>
      <c r="AB2321" s="246"/>
      <c r="AC2321" s="250">
        <v>70</v>
      </c>
      <c r="AD2321" s="251"/>
      <c r="AE2321" s="252">
        <v>880</v>
      </c>
      <c r="AF2321" s="246" t="s">
        <v>3388</v>
      </c>
      <c r="AG2321" s="246"/>
      <c r="AJ2321" s="255" t="str">
        <f t="shared" si="604"/>
        <v>HL1505</v>
      </c>
    </row>
    <row r="2322" spans="1:36" ht="11.25" customHeight="1" thickBot="1" x14ac:dyDescent="0.25">
      <c r="A2322" s="1115">
        <v>1</v>
      </c>
      <c r="B2322" s="1044">
        <v>303461</v>
      </c>
      <c r="C2322" s="238"/>
      <c r="D2322" s="904" t="s">
        <v>218</v>
      </c>
      <c r="E2322" s="245">
        <v>1</v>
      </c>
      <c r="F2322" s="241" t="s">
        <v>2130</v>
      </c>
      <c r="G2322" s="246"/>
      <c r="H2322" s="246"/>
      <c r="I2322" s="241"/>
      <c r="J2322" s="331"/>
      <c r="K2322" s="241"/>
      <c r="L2322" s="241" t="s">
        <v>2225</v>
      </c>
      <c r="M2322" s="245">
        <v>75</v>
      </c>
      <c r="N2322" s="238" t="s">
        <v>2138</v>
      </c>
      <c r="O2322" s="65">
        <v>70</v>
      </c>
      <c r="P2322" s="65">
        <v>110</v>
      </c>
      <c r="Q2322" s="65">
        <v>290</v>
      </c>
      <c r="R2322" s="238" t="s">
        <v>2143</v>
      </c>
      <c r="S2322" s="246"/>
      <c r="T2322" s="241" t="s">
        <v>61</v>
      </c>
      <c r="U2322" s="238" t="s">
        <v>44</v>
      </c>
      <c r="V2322" s="238" t="s">
        <v>3389</v>
      </c>
      <c r="W2322" s="238"/>
      <c r="X2322" s="238"/>
      <c r="Y2322" s="415">
        <v>42186</v>
      </c>
      <c r="Z2322" s="417">
        <f t="shared" si="608"/>
        <v>42552</v>
      </c>
      <c r="AA2322" s="269">
        <v>44034</v>
      </c>
      <c r="AB2322" s="246"/>
      <c r="AC2322" s="250">
        <v>70</v>
      </c>
      <c r="AD2322" s="251"/>
      <c r="AE2322" s="252">
        <v>880</v>
      </c>
      <c r="AF2322" s="246" t="s">
        <v>3390</v>
      </c>
      <c r="AG2322" s="246"/>
      <c r="AJ2322" s="255" t="str">
        <f t="shared" si="604"/>
        <v>HL1506</v>
      </c>
    </row>
    <row r="2323" spans="1:36" ht="11.25" customHeight="1" thickBot="1" x14ac:dyDescent="0.25">
      <c r="A2323" s="1115">
        <v>1</v>
      </c>
      <c r="B2323" s="1044">
        <v>303461</v>
      </c>
      <c r="C2323" s="238"/>
      <c r="D2323" s="904" t="s">
        <v>218</v>
      </c>
      <c r="E2323" s="245">
        <v>1</v>
      </c>
      <c r="F2323" s="241" t="s">
        <v>2130</v>
      </c>
      <c r="G2323" s="246"/>
      <c r="H2323" s="246"/>
      <c r="I2323" s="241"/>
      <c r="J2323" s="331"/>
      <c r="K2323" s="241"/>
      <c r="L2323" s="241" t="s">
        <v>2225</v>
      </c>
      <c r="M2323" s="245">
        <v>75</v>
      </c>
      <c r="N2323" s="238" t="s">
        <v>2138</v>
      </c>
      <c r="O2323" s="65">
        <v>70</v>
      </c>
      <c r="P2323" s="65">
        <v>110</v>
      </c>
      <c r="Q2323" s="65">
        <v>290</v>
      </c>
      <c r="R2323" s="238" t="s">
        <v>2143</v>
      </c>
      <c r="S2323" s="246"/>
      <c r="T2323" s="241" t="s">
        <v>61</v>
      </c>
      <c r="U2323" s="238" t="s">
        <v>44</v>
      </c>
      <c r="V2323" s="238" t="s">
        <v>3391</v>
      </c>
      <c r="W2323" s="238"/>
      <c r="X2323" s="238"/>
      <c r="Y2323" s="415">
        <v>42186</v>
      </c>
      <c r="Z2323" s="417">
        <f t="shared" si="608"/>
        <v>42552</v>
      </c>
      <c r="AA2323" s="269">
        <v>44034</v>
      </c>
      <c r="AB2323" s="246"/>
      <c r="AC2323" s="250">
        <v>70</v>
      </c>
      <c r="AD2323" s="251"/>
      <c r="AE2323" s="252">
        <v>880</v>
      </c>
      <c r="AF2323" s="246" t="s">
        <v>3392</v>
      </c>
      <c r="AG2323" s="246"/>
      <c r="AJ2323" s="255" t="str">
        <f t="shared" si="604"/>
        <v>HL1507</v>
      </c>
    </row>
    <row r="2324" spans="1:36" ht="11.25" customHeight="1" thickBot="1" x14ac:dyDescent="0.25">
      <c r="A2324" s="1115">
        <v>1</v>
      </c>
      <c r="B2324" s="1044">
        <v>303461</v>
      </c>
      <c r="C2324" s="238"/>
      <c r="D2324" s="904" t="s">
        <v>218</v>
      </c>
      <c r="E2324" s="245">
        <v>1</v>
      </c>
      <c r="F2324" s="241" t="s">
        <v>2130</v>
      </c>
      <c r="G2324" s="246"/>
      <c r="H2324" s="246"/>
      <c r="I2324" s="241"/>
      <c r="J2324" s="331"/>
      <c r="K2324" s="241"/>
      <c r="L2324" s="241" t="s">
        <v>2225</v>
      </c>
      <c r="M2324" s="245">
        <v>75</v>
      </c>
      <c r="N2324" s="238" t="s">
        <v>2138</v>
      </c>
      <c r="O2324" s="65">
        <v>70</v>
      </c>
      <c r="P2324" s="65">
        <v>110</v>
      </c>
      <c r="Q2324" s="65">
        <v>290</v>
      </c>
      <c r="R2324" s="238" t="s">
        <v>2143</v>
      </c>
      <c r="S2324" s="246"/>
      <c r="T2324" s="241" t="s">
        <v>61</v>
      </c>
      <c r="U2324" s="238" t="s">
        <v>44</v>
      </c>
      <c r="V2324" s="238" t="s">
        <v>1637</v>
      </c>
      <c r="W2324" s="238"/>
      <c r="X2324" s="238"/>
      <c r="Y2324" s="415">
        <v>42186</v>
      </c>
      <c r="Z2324" s="417">
        <f t="shared" si="608"/>
        <v>42552</v>
      </c>
      <c r="AA2324" s="269">
        <v>44034</v>
      </c>
      <c r="AB2324" s="246"/>
      <c r="AC2324" s="250">
        <v>70</v>
      </c>
      <c r="AD2324" s="251"/>
      <c r="AE2324" s="252">
        <v>880</v>
      </c>
      <c r="AF2324" s="246" t="s">
        <v>3393</v>
      </c>
      <c r="AG2324" s="246"/>
      <c r="AJ2324" s="255" t="str">
        <f t="shared" si="604"/>
        <v>HL1508</v>
      </c>
    </row>
    <row r="2325" spans="1:36" ht="11.25" customHeight="1" thickBot="1" x14ac:dyDescent="0.25">
      <c r="A2325" s="1115">
        <v>1</v>
      </c>
      <c r="B2325" s="1044">
        <v>303461</v>
      </c>
      <c r="C2325" s="266" t="s">
        <v>50</v>
      </c>
      <c r="D2325" s="892" t="s">
        <v>218</v>
      </c>
      <c r="E2325" s="256">
        <v>8</v>
      </c>
      <c r="F2325" s="240" t="s">
        <v>2130</v>
      </c>
      <c r="G2325" s="257"/>
      <c r="H2325" s="257"/>
      <c r="I2325" s="240"/>
      <c r="J2325" s="358"/>
      <c r="K2325" s="240"/>
      <c r="L2325" s="240" t="s">
        <v>2225</v>
      </c>
      <c r="M2325" s="258">
        <v>75</v>
      </c>
      <c r="N2325" s="239" t="s">
        <v>2138</v>
      </c>
      <c r="O2325" s="364">
        <f ca="1">IF(MIN(OFFSET(O2325,-$E2325,0,$E2325,1))=MAX(OFFSET(O2325,-$E2325,0,$E2325,1)),OFFSET(O2325,-$E2325,0,1,1),CONCATENATE(MIN(OFFSET(O2325,-$E2325,0,$E2325,1)),"/",MAX(OFFSET(O2325,-$E2325,0,$E2325,1))))</f>
        <v>70</v>
      </c>
      <c r="P2325" s="364">
        <f ca="1">IF(MIN(OFFSET(P2325,-$E2325,0,$E2325,1))=MAX(OFFSET(P2325,-$E2325,0,$E2325,1)),OFFSET(P2325,-$E2325,0,1,1),CONCATENATE(MIN(OFFSET(P2325,-$E2325,0,$E2325,1)),"/",MAX(OFFSET(P2325,-$E2325,0,$E2325,1))))</f>
        <v>110</v>
      </c>
      <c r="Q2325" s="364">
        <f ca="1">IF(MIN(OFFSET(Q2325,-$E2325,0,$E2325,1))=MAX(OFFSET(Q2325,-$E2325,0,$E2325,1)),OFFSET(Q2325,-$E2325,0,1,1),CONCATENATE(MIN(OFFSET(Q2325,-$E2325,0,$E2325,1)),"/",MAX(OFFSET(Q2325,-$E2325,0,$E2325,1))))</f>
        <v>290</v>
      </c>
      <c r="R2325" s="239"/>
      <c r="S2325" s="257"/>
      <c r="T2325" s="240" t="s">
        <v>61</v>
      </c>
      <c r="U2325" s="239" t="s">
        <v>44</v>
      </c>
      <c r="V2325" s="239" t="s">
        <v>3394</v>
      </c>
      <c r="W2325" s="239"/>
      <c r="X2325" s="237" t="s">
        <v>218</v>
      </c>
      <c r="Y2325" s="415">
        <v>42186</v>
      </c>
      <c r="Z2325" s="417">
        <f t="shared" si="608"/>
        <v>42552</v>
      </c>
      <c r="AA2325" s="269">
        <v>44034</v>
      </c>
      <c r="AB2325" s="257"/>
      <c r="AC2325" s="260">
        <v>70</v>
      </c>
      <c r="AD2325" s="261"/>
      <c r="AE2325" s="262"/>
      <c r="AF2325" s="257" t="s">
        <v>3395</v>
      </c>
      <c r="AG2325" s="257"/>
      <c r="AJ2325" s="255" t="str">
        <f t="shared" ref="AJ2325:AJ2428" si="609">CONCATENATE(U2325,AK2325,V2325)</f>
        <v>HL1501-1508</v>
      </c>
    </row>
    <row r="2326" spans="1:36" ht="11.25" customHeight="1" thickBot="1" x14ac:dyDescent="0.25">
      <c r="A2326" s="1129"/>
      <c r="B2326" s="1112"/>
      <c r="M2326" s="337"/>
      <c r="O2326" s="388"/>
      <c r="P2326" s="388"/>
      <c r="Q2326" s="388"/>
      <c r="T2326" s="249"/>
      <c r="Y2326" s="420"/>
      <c r="Z2326" s="416" t="s">
        <v>38</v>
      </c>
      <c r="AA2326" s="269" t="s">
        <v>38</v>
      </c>
      <c r="AE2326" s="252"/>
      <c r="AF2326" s="334"/>
      <c r="AG2326" s="334"/>
      <c r="AJ2326" s="255" t="str">
        <f t="shared" si="609"/>
        <v/>
      </c>
    </row>
    <row r="2327" spans="1:36" ht="11.25" customHeight="1" thickBot="1" x14ac:dyDescent="0.25">
      <c r="A2327" s="1115">
        <v>1</v>
      </c>
      <c r="B2327" s="1044">
        <v>303463</v>
      </c>
      <c r="C2327" s="238"/>
      <c r="D2327" s="916" t="s">
        <v>2987</v>
      </c>
      <c r="E2327" s="245">
        <v>1</v>
      </c>
      <c r="F2327" s="241" t="s">
        <v>2130</v>
      </c>
      <c r="G2327" s="246"/>
      <c r="H2327" s="246"/>
      <c r="I2327" s="241"/>
      <c r="J2327" s="331"/>
      <c r="K2327" s="241"/>
      <c r="L2327" s="241" t="s">
        <v>2934</v>
      </c>
      <c r="M2327" s="245">
        <v>75</v>
      </c>
      <c r="N2327" s="238" t="s">
        <v>2138</v>
      </c>
      <c r="O2327" s="65">
        <v>70</v>
      </c>
      <c r="P2327" s="65">
        <v>107</v>
      </c>
      <c r="Q2327" s="65">
        <v>299</v>
      </c>
      <c r="R2327" s="238" t="s">
        <v>2139</v>
      </c>
      <c r="S2327" s="246"/>
      <c r="T2327" s="241" t="s">
        <v>61</v>
      </c>
      <c r="U2327" s="238" t="s">
        <v>44</v>
      </c>
      <c r="V2327" s="238" t="s">
        <v>3396</v>
      </c>
      <c r="W2327" s="238"/>
      <c r="X2327" s="238"/>
      <c r="Y2327" s="415">
        <v>42353</v>
      </c>
      <c r="Z2327" s="416">
        <f>Y2327+366</f>
        <v>42719</v>
      </c>
      <c r="AA2327" s="269">
        <v>42840</v>
      </c>
      <c r="AB2327" s="246"/>
      <c r="AC2327" s="250">
        <v>70</v>
      </c>
      <c r="AD2327" s="251"/>
      <c r="AE2327" s="252">
        <v>880</v>
      </c>
      <c r="AF2327" s="246" t="s">
        <v>3397</v>
      </c>
      <c r="AG2327" s="246"/>
      <c r="AJ2327" s="255" t="str">
        <f t="shared" si="609"/>
        <v>HL617</v>
      </c>
    </row>
    <row r="2328" spans="1:36" ht="11.25" customHeight="1" thickBot="1" x14ac:dyDescent="0.25">
      <c r="A2328" s="1115">
        <v>1</v>
      </c>
      <c r="B2328" s="1044">
        <v>303463</v>
      </c>
      <c r="C2328" s="238"/>
      <c r="D2328" s="916" t="s">
        <v>2987</v>
      </c>
      <c r="E2328" s="245">
        <v>1</v>
      </c>
      <c r="F2328" s="241" t="s">
        <v>2130</v>
      </c>
      <c r="G2328" s="246"/>
      <c r="H2328" s="246"/>
      <c r="I2328" s="241"/>
      <c r="J2328" s="331"/>
      <c r="K2328" s="241"/>
      <c r="L2328" s="241" t="s">
        <v>2934</v>
      </c>
      <c r="M2328" s="245">
        <v>75</v>
      </c>
      <c r="N2328" s="238" t="s">
        <v>2138</v>
      </c>
      <c r="O2328" s="65">
        <v>70</v>
      </c>
      <c r="P2328" s="65">
        <v>105</v>
      </c>
      <c r="Q2328" s="65">
        <v>300</v>
      </c>
      <c r="R2328" s="238" t="s">
        <v>2139</v>
      </c>
      <c r="S2328" s="246"/>
      <c r="T2328" s="241" t="s">
        <v>61</v>
      </c>
      <c r="U2328" s="238" t="s">
        <v>44</v>
      </c>
      <c r="V2328" s="238" t="s">
        <v>3398</v>
      </c>
      <c r="W2328" s="238"/>
      <c r="X2328" s="238"/>
      <c r="Y2328" s="415">
        <v>42353</v>
      </c>
      <c r="Z2328" s="416">
        <f>Y2328+366</f>
        <v>42719</v>
      </c>
      <c r="AA2328" s="269">
        <v>42840</v>
      </c>
      <c r="AB2328" s="246"/>
      <c r="AC2328" s="250">
        <v>70</v>
      </c>
      <c r="AD2328" s="251"/>
      <c r="AE2328" s="252">
        <v>880</v>
      </c>
      <c r="AF2328" s="246" t="s">
        <v>3399</v>
      </c>
      <c r="AG2328" s="246"/>
      <c r="AJ2328" s="255" t="str">
        <f t="shared" si="609"/>
        <v>HL618</v>
      </c>
    </row>
    <row r="2329" spans="1:36" ht="11.25" customHeight="1" thickBot="1" x14ac:dyDescent="0.25">
      <c r="A2329" s="1115">
        <v>1</v>
      </c>
      <c r="B2329" s="1044">
        <v>303463</v>
      </c>
      <c r="C2329" s="238"/>
      <c r="D2329" s="916" t="s">
        <v>2987</v>
      </c>
      <c r="E2329" s="245">
        <v>1</v>
      </c>
      <c r="F2329" s="241" t="s">
        <v>2130</v>
      </c>
      <c r="G2329" s="246"/>
      <c r="H2329" s="246"/>
      <c r="I2329" s="241"/>
      <c r="J2329" s="331"/>
      <c r="K2329" s="241"/>
      <c r="L2329" s="241" t="s">
        <v>2934</v>
      </c>
      <c r="M2329" s="245">
        <v>75</v>
      </c>
      <c r="N2329" s="238" t="s">
        <v>2138</v>
      </c>
      <c r="O2329" s="65">
        <v>70</v>
      </c>
      <c r="P2329" s="65">
        <v>108</v>
      </c>
      <c r="Q2329" s="65">
        <v>302</v>
      </c>
      <c r="R2329" s="238" t="s">
        <v>2139</v>
      </c>
      <c r="S2329" s="246"/>
      <c r="T2329" s="241" t="s">
        <v>61</v>
      </c>
      <c r="U2329" s="238" t="s">
        <v>44</v>
      </c>
      <c r="V2329" s="238" t="s">
        <v>3400</v>
      </c>
      <c r="W2329" s="238"/>
      <c r="X2329" s="238"/>
      <c r="Y2329" s="415">
        <v>42353</v>
      </c>
      <c r="Z2329" s="416">
        <f>Y2329+366</f>
        <v>42719</v>
      </c>
      <c r="AA2329" s="269">
        <v>42840</v>
      </c>
      <c r="AB2329" s="246"/>
      <c r="AC2329" s="250">
        <v>70</v>
      </c>
      <c r="AD2329" s="251"/>
      <c r="AE2329" s="252">
        <v>880</v>
      </c>
      <c r="AF2329" s="246" t="s">
        <v>3401</v>
      </c>
      <c r="AG2329" s="246"/>
      <c r="AJ2329" s="255" t="str">
        <f t="shared" si="609"/>
        <v>HL619</v>
      </c>
    </row>
    <row r="2330" spans="1:36" ht="11.25" customHeight="1" thickBot="1" x14ac:dyDescent="0.25">
      <c r="A2330" s="1115">
        <v>1</v>
      </c>
      <c r="B2330" s="1044">
        <v>303463</v>
      </c>
      <c r="C2330" s="238"/>
      <c r="D2330" s="916" t="s">
        <v>2987</v>
      </c>
      <c r="E2330" s="245">
        <v>1</v>
      </c>
      <c r="F2330" s="241" t="s">
        <v>2130</v>
      </c>
      <c r="G2330" s="246"/>
      <c r="H2330" s="246"/>
      <c r="I2330" s="241"/>
      <c r="J2330" s="331"/>
      <c r="K2330" s="241"/>
      <c r="L2330" s="241" t="s">
        <v>2934</v>
      </c>
      <c r="M2330" s="245">
        <v>75</v>
      </c>
      <c r="N2330" s="238" t="s">
        <v>2138</v>
      </c>
      <c r="O2330" s="65">
        <v>70</v>
      </c>
      <c r="P2330" s="65">
        <v>111</v>
      </c>
      <c r="Q2330" s="65">
        <v>302</v>
      </c>
      <c r="R2330" s="238" t="s">
        <v>2139</v>
      </c>
      <c r="S2330" s="246"/>
      <c r="T2330" s="241" t="s">
        <v>61</v>
      </c>
      <c r="U2330" s="238" t="s">
        <v>44</v>
      </c>
      <c r="V2330" s="238" t="s">
        <v>3402</v>
      </c>
      <c r="W2330" s="238"/>
      <c r="X2330" s="238"/>
      <c r="Y2330" s="415">
        <v>42353</v>
      </c>
      <c r="Z2330" s="416">
        <f>Y2330+366</f>
        <v>42719</v>
      </c>
      <c r="AA2330" s="269">
        <v>42840</v>
      </c>
      <c r="AB2330" s="246"/>
      <c r="AC2330" s="250">
        <v>70</v>
      </c>
      <c r="AD2330" s="251"/>
      <c r="AE2330" s="252">
        <v>880</v>
      </c>
      <c r="AF2330" s="246" t="s">
        <v>3403</v>
      </c>
      <c r="AG2330" s="246"/>
      <c r="AJ2330" s="255" t="str">
        <f t="shared" si="609"/>
        <v>HL620</v>
      </c>
    </row>
    <row r="2331" spans="1:36" ht="11.25" customHeight="1" thickBot="1" x14ac:dyDescent="0.25">
      <c r="A2331" s="1115">
        <v>1</v>
      </c>
      <c r="B2331" s="1044">
        <v>303463</v>
      </c>
      <c r="C2331" s="266" t="s">
        <v>50</v>
      </c>
      <c r="D2331" s="892" t="s">
        <v>2987</v>
      </c>
      <c r="E2331" s="256">
        <f>SUM(E2327:E2330)</f>
        <v>4</v>
      </c>
      <c r="F2331" s="240" t="s">
        <v>2130</v>
      </c>
      <c r="G2331" s="257"/>
      <c r="H2331" s="257"/>
      <c r="I2331" s="240"/>
      <c r="J2331" s="358"/>
      <c r="K2331" s="240"/>
      <c r="L2331" s="240" t="s">
        <v>2934</v>
      </c>
      <c r="M2331" s="258">
        <v>75</v>
      </c>
      <c r="N2331" s="239" t="s">
        <v>2138</v>
      </c>
      <c r="O2331" s="364">
        <f ca="1">IF(MIN(OFFSET(O2331,-$E2331,0,$E2331,1))=MAX(OFFSET(O2331,-$E2331,0,$E2331,1)),OFFSET(O2331,-$E2331,0,1,1),CONCATENATE(MIN(OFFSET(O2331,-$E2331,0,$E2331,1)),"/",MAX(OFFSET(O2331,-$E2331,0,$E2331,1))))</f>
        <v>70</v>
      </c>
      <c r="P2331" s="364" t="str">
        <f ca="1">IF(MIN(OFFSET(P2331,-$E2331,0,$E2331,1))=MAX(OFFSET(P2331,-$E2331,0,$E2331,1)),OFFSET(P2331,-$E2331,0,1,1),CONCATENATE(MIN(OFFSET(P2331,-$E2331,0,$E2331,1)),"/",MAX(OFFSET(P2331,-$E2331,0,$E2331,1))))</f>
        <v>105/111</v>
      </c>
      <c r="Q2331" s="364" t="str">
        <f ca="1">IF(MIN(OFFSET(Q2331,-$E2331,0,$E2331,1))=MAX(OFFSET(Q2331,-$E2331,0,$E2331,1)),OFFSET(Q2331,-$E2331,0,1,1),CONCATENATE(MIN(OFFSET(Q2331,-$E2331,0,$E2331,1)),"/",MAX(OFFSET(Q2331,-$E2331,0,$E2331,1))))</f>
        <v>299/302</v>
      </c>
      <c r="R2331" s="239"/>
      <c r="S2331" s="257"/>
      <c r="T2331" s="240" t="s">
        <v>61</v>
      </c>
      <c r="U2331" s="239" t="s">
        <v>44</v>
      </c>
      <c r="V2331" s="239" t="s">
        <v>3404</v>
      </c>
      <c r="W2331" s="239"/>
      <c r="X2331" s="237">
        <v>1086</v>
      </c>
      <c r="Y2331" s="415">
        <v>42353</v>
      </c>
      <c r="Z2331" s="416">
        <f>Y2331+366</f>
        <v>42719</v>
      </c>
      <c r="AA2331" s="269">
        <v>42840</v>
      </c>
      <c r="AB2331" s="257"/>
      <c r="AC2331" s="260">
        <v>70</v>
      </c>
      <c r="AD2331" s="261"/>
      <c r="AE2331" s="262"/>
      <c r="AF2331" s="257"/>
      <c r="AG2331" s="257"/>
      <c r="AJ2331" s="255" t="str">
        <f t="shared" si="609"/>
        <v>HL617-620</v>
      </c>
    </row>
    <row r="2332" spans="1:36" ht="11.25" customHeight="1" thickBot="1" x14ac:dyDescent="0.25">
      <c r="A2332" s="1129"/>
      <c r="B2332" s="995"/>
      <c r="C2332" s="320"/>
      <c r="D2332" s="945"/>
      <c r="E2332" s="324"/>
      <c r="F2332" s="241"/>
      <c r="G2332" s="246"/>
      <c r="H2332" s="246"/>
      <c r="I2332" s="241"/>
      <c r="J2332" s="360"/>
      <c r="K2332" s="241"/>
      <c r="L2332" s="241"/>
      <c r="M2332" s="245"/>
      <c r="N2332" s="238"/>
      <c r="O2332" s="65"/>
      <c r="P2332" s="65"/>
      <c r="Q2332" s="65"/>
      <c r="R2332" s="238"/>
      <c r="S2332" s="246"/>
      <c r="T2332" s="241"/>
      <c r="U2332" s="238"/>
      <c r="V2332" s="238"/>
      <c r="W2332" s="238"/>
      <c r="X2332" s="498"/>
      <c r="Y2332" s="415"/>
      <c r="Z2332" s="416"/>
      <c r="AA2332" s="269"/>
      <c r="AB2332" s="246"/>
      <c r="AC2332" s="250"/>
      <c r="AD2332" s="251"/>
      <c r="AE2332" s="252"/>
      <c r="AF2332" s="246"/>
      <c r="AG2332" s="246"/>
    </row>
    <row r="2333" spans="1:36" ht="11.25" customHeight="1" thickBot="1" x14ac:dyDescent="0.25">
      <c r="A2333" s="1129">
        <v>1</v>
      </c>
      <c r="B2333" s="995"/>
      <c r="C2333" s="320"/>
      <c r="D2333" s="990" t="s">
        <v>3405</v>
      </c>
      <c r="E2333" s="198">
        <v>1</v>
      </c>
      <c r="F2333" s="149" t="s">
        <v>3406</v>
      </c>
      <c r="G2333" s="246"/>
      <c r="H2333" s="246"/>
      <c r="I2333" s="241"/>
      <c r="J2333" s="360"/>
      <c r="K2333" s="241"/>
      <c r="L2333" s="149" t="s">
        <v>3407</v>
      </c>
      <c r="M2333" s="148">
        <v>75</v>
      </c>
      <c r="N2333" s="238"/>
      <c r="O2333" s="65"/>
      <c r="P2333" s="65"/>
      <c r="Q2333" s="65"/>
      <c r="R2333" s="238"/>
      <c r="S2333" s="246"/>
      <c r="T2333" s="149" t="s">
        <v>43</v>
      </c>
      <c r="U2333" s="151" t="s">
        <v>44</v>
      </c>
      <c r="V2333" s="151" t="s">
        <v>3408</v>
      </c>
      <c r="W2333" s="238"/>
      <c r="X2333" s="498"/>
      <c r="Y2333" s="429" t="s">
        <v>47</v>
      </c>
      <c r="Z2333" s="427" t="e">
        <f t="shared" ref="Z2333:Z2336" si="610">Y2333+366</f>
        <v>#VALUE!</v>
      </c>
      <c r="AA2333" s="269"/>
      <c r="AB2333" s="246"/>
      <c r="AC2333" s="250"/>
      <c r="AD2333" s="251"/>
      <c r="AE2333" s="252"/>
      <c r="AF2333" s="150" t="s">
        <v>3409</v>
      </c>
      <c r="AG2333" s="246"/>
    </row>
    <row r="2334" spans="1:36" ht="11.25" customHeight="1" thickBot="1" x14ac:dyDescent="0.25">
      <c r="A2334" s="1129">
        <v>1</v>
      </c>
      <c r="B2334" s="995"/>
      <c r="C2334" s="320"/>
      <c r="D2334" s="990" t="s">
        <v>3405</v>
      </c>
      <c r="E2334" s="198">
        <v>1</v>
      </c>
      <c r="F2334" s="149" t="s">
        <v>3406</v>
      </c>
      <c r="G2334" s="246"/>
      <c r="H2334" s="246"/>
      <c r="I2334" s="241"/>
      <c r="J2334" s="360"/>
      <c r="K2334" s="241"/>
      <c r="L2334" s="149" t="s">
        <v>3407</v>
      </c>
      <c r="M2334" s="148">
        <v>75</v>
      </c>
      <c r="N2334" s="238"/>
      <c r="O2334" s="65"/>
      <c r="P2334" s="65"/>
      <c r="Q2334" s="65"/>
      <c r="R2334" s="238"/>
      <c r="S2334" s="246"/>
      <c r="T2334" s="149" t="s">
        <v>43</v>
      </c>
      <c r="U2334" s="151" t="s">
        <v>44</v>
      </c>
      <c r="V2334" s="151" t="s">
        <v>3410</v>
      </c>
      <c r="W2334" s="238"/>
      <c r="X2334" s="498"/>
      <c r="Y2334" s="429" t="s">
        <v>47</v>
      </c>
      <c r="Z2334" s="427" t="e">
        <f t="shared" si="610"/>
        <v>#VALUE!</v>
      </c>
      <c r="AA2334" s="269"/>
      <c r="AB2334" s="246"/>
      <c r="AC2334" s="250"/>
      <c r="AD2334" s="251"/>
      <c r="AE2334" s="252"/>
      <c r="AF2334" s="150" t="s">
        <v>3409</v>
      </c>
      <c r="AG2334" s="246"/>
    </row>
    <row r="2335" spans="1:36" ht="11.25" customHeight="1" thickBot="1" x14ac:dyDescent="0.25">
      <c r="A2335" s="1129">
        <v>1</v>
      </c>
      <c r="B2335" s="995"/>
      <c r="C2335" s="320"/>
      <c r="D2335" s="990" t="s">
        <v>3405</v>
      </c>
      <c r="E2335" s="198">
        <v>1</v>
      </c>
      <c r="F2335" s="149" t="s">
        <v>3406</v>
      </c>
      <c r="G2335" s="246"/>
      <c r="H2335" s="246"/>
      <c r="I2335" s="241"/>
      <c r="J2335" s="360"/>
      <c r="K2335" s="241"/>
      <c r="L2335" s="149" t="s">
        <v>3407</v>
      </c>
      <c r="M2335" s="148">
        <v>75</v>
      </c>
      <c r="N2335" s="238"/>
      <c r="O2335" s="65"/>
      <c r="P2335" s="65"/>
      <c r="Q2335" s="65"/>
      <c r="R2335" s="238"/>
      <c r="S2335" s="246"/>
      <c r="T2335" s="149" t="s">
        <v>43</v>
      </c>
      <c r="U2335" s="151" t="s">
        <v>44</v>
      </c>
      <c r="V2335" s="151" t="s">
        <v>3411</v>
      </c>
      <c r="W2335" s="238"/>
      <c r="X2335" s="498"/>
      <c r="Y2335" s="429" t="s">
        <v>47</v>
      </c>
      <c r="Z2335" s="427" t="e">
        <f t="shared" si="610"/>
        <v>#VALUE!</v>
      </c>
      <c r="AA2335" s="269"/>
      <c r="AB2335" s="246"/>
      <c r="AC2335" s="250"/>
      <c r="AD2335" s="251"/>
      <c r="AE2335" s="252"/>
      <c r="AF2335" s="150" t="s">
        <v>3409</v>
      </c>
      <c r="AG2335" s="246"/>
    </row>
    <row r="2336" spans="1:36" s="156" customFormat="1" ht="11.25" customHeight="1" thickBot="1" x14ac:dyDescent="0.25">
      <c r="A2336" s="1129">
        <v>1</v>
      </c>
      <c r="B2336" s="998"/>
      <c r="C2336" s="579" t="s">
        <v>50</v>
      </c>
      <c r="D2336" s="991" t="s">
        <v>3405</v>
      </c>
      <c r="E2336" s="580">
        <f>SUM(E2333:E2335)</f>
        <v>3</v>
      </c>
      <c r="F2336" s="985" t="s">
        <v>3406</v>
      </c>
      <c r="G2336" s="216"/>
      <c r="H2336" s="579"/>
      <c r="I2336" s="582"/>
      <c r="J2336" s="621"/>
      <c r="K2336" s="582"/>
      <c r="L2336" s="985" t="s">
        <v>3407</v>
      </c>
      <c r="M2336" s="992">
        <v>75</v>
      </c>
      <c r="N2336" s="579"/>
      <c r="O2336" s="612"/>
      <c r="P2336" s="612"/>
      <c r="Q2336" s="612"/>
      <c r="R2336" s="579"/>
      <c r="S2336" s="216"/>
      <c r="T2336" s="985" t="s">
        <v>43</v>
      </c>
      <c r="U2336" s="987" t="s">
        <v>44</v>
      </c>
      <c r="V2336" s="622" t="s">
        <v>3412</v>
      </c>
      <c r="W2336" s="579" t="s">
        <v>38</v>
      </c>
      <c r="X2336" s="499" t="s">
        <v>3405</v>
      </c>
      <c r="Y2336" s="429" t="s">
        <v>47</v>
      </c>
      <c r="Z2336" s="427" t="e">
        <f t="shared" si="610"/>
        <v>#VALUE!</v>
      </c>
      <c r="AA2336" s="269"/>
      <c r="AB2336" s="623"/>
      <c r="AC2336" s="624" t="s">
        <v>38</v>
      </c>
      <c r="AD2336" s="625"/>
      <c r="AE2336" s="587"/>
      <c r="AF2336" s="899" t="s">
        <v>3409</v>
      </c>
      <c r="AG2336" s="623"/>
      <c r="AJ2336" s="156" t="str">
        <f t="shared" ref="AJ2336" si="611">CONCATENATE(U2336,AK2336,V2336)</f>
        <v>HL2496-2498</v>
      </c>
    </row>
    <row r="2337" spans="1:36" s="156" customFormat="1" ht="11.25" customHeight="1" thickBot="1" x14ac:dyDescent="0.25">
      <c r="A2337" s="1129"/>
      <c r="B2337" s="998"/>
      <c r="C2337" s="151"/>
      <c r="D2337" s="945"/>
      <c r="E2337" s="198"/>
      <c r="F2337" s="149"/>
      <c r="G2337" s="150"/>
      <c r="H2337" s="151"/>
      <c r="I2337" s="149"/>
      <c r="J2337" s="619"/>
      <c r="K2337" s="149"/>
      <c r="L2337" s="149"/>
      <c r="M2337" s="148"/>
      <c r="N2337" s="151"/>
      <c r="O2337" s="522"/>
      <c r="P2337" s="522"/>
      <c r="Q2337" s="522"/>
      <c r="R2337" s="151"/>
      <c r="S2337" s="150"/>
      <c r="T2337" s="149"/>
      <c r="U2337" s="151"/>
      <c r="V2337" s="448"/>
      <c r="W2337" s="151"/>
      <c r="X2337" s="508"/>
      <c r="Y2337" s="429"/>
      <c r="Z2337" s="427"/>
      <c r="AA2337" s="269"/>
      <c r="AB2337" s="447"/>
      <c r="AC2337" s="1173"/>
      <c r="AD2337" s="620"/>
      <c r="AE2337" s="155"/>
      <c r="AF2337" s="150"/>
      <c r="AG2337" s="447"/>
    </row>
    <row r="2338" spans="1:36" s="319" customFormat="1" ht="11.25" customHeight="1" thickBot="1" x14ac:dyDescent="0.25">
      <c r="A2338" s="1129">
        <v>1</v>
      </c>
      <c r="B2338" s="996"/>
      <c r="C2338" s="151"/>
      <c r="D2338" s="897" t="s">
        <v>757</v>
      </c>
      <c r="E2338" s="148">
        <v>1</v>
      </c>
      <c r="F2338" s="149" t="s">
        <v>2130</v>
      </c>
      <c r="G2338" s="150"/>
      <c r="H2338" s="150"/>
      <c r="I2338" s="149"/>
      <c r="J2338" s="199"/>
      <c r="K2338" s="149"/>
      <c r="L2338" s="1043" t="s">
        <v>3413</v>
      </c>
      <c r="M2338" s="148">
        <v>55</v>
      </c>
      <c r="N2338" s="151" t="s">
        <v>38</v>
      </c>
      <c r="O2338" s="522" t="s">
        <v>38</v>
      </c>
      <c r="P2338" s="522" t="s">
        <v>38</v>
      </c>
      <c r="Q2338" s="522" t="s">
        <v>38</v>
      </c>
      <c r="R2338" s="151" t="s">
        <v>38</v>
      </c>
      <c r="S2338" s="150"/>
      <c r="T2338" s="149" t="s">
        <v>43</v>
      </c>
      <c r="U2338" s="151" t="s">
        <v>44</v>
      </c>
      <c r="V2338" s="151" t="s">
        <v>3414</v>
      </c>
      <c r="W2338" s="448" t="s">
        <v>3415</v>
      </c>
      <c r="X2338" s="200"/>
      <c r="Y2338" s="429" t="s">
        <v>47</v>
      </c>
      <c r="Z2338" s="427" t="e">
        <f t="shared" ref="Z2338:Z2342" si="612">Y2338+366</f>
        <v>#VALUE!</v>
      </c>
      <c r="AA2338" s="269"/>
      <c r="AB2338" s="327"/>
      <c r="AC2338" s="362" t="s">
        <v>1896</v>
      </c>
      <c r="AD2338" s="329"/>
      <c r="AE2338" s="329"/>
      <c r="AF2338" s="326" t="s">
        <v>38</v>
      </c>
      <c r="AG2338" s="326"/>
      <c r="AJ2338" s="255" t="str">
        <f t="shared" ref="AJ2338:AJ2342" si="613">CONCATENATE(U2338,AK2338,V2338)</f>
        <v>HL2686</v>
      </c>
    </row>
    <row r="2339" spans="1:36" s="319" customFormat="1" ht="11.25" customHeight="1" thickBot="1" x14ac:dyDescent="0.25">
      <c r="A2339" s="1129">
        <v>1</v>
      </c>
      <c r="B2339" s="996"/>
      <c r="C2339" s="151"/>
      <c r="D2339" s="897" t="s">
        <v>757</v>
      </c>
      <c r="E2339" s="148">
        <v>1</v>
      </c>
      <c r="F2339" s="149" t="s">
        <v>2130</v>
      </c>
      <c r="G2339" s="150"/>
      <c r="H2339" s="150"/>
      <c r="I2339" s="149"/>
      <c r="J2339" s="199"/>
      <c r="K2339" s="149"/>
      <c r="L2339" s="1043" t="s">
        <v>3413</v>
      </c>
      <c r="M2339" s="148">
        <v>55</v>
      </c>
      <c r="N2339" s="151" t="s">
        <v>38</v>
      </c>
      <c r="O2339" s="522" t="s">
        <v>38</v>
      </c>
      <c r="P2339" s="522" t="s">
        <v>38</v>
      </c>
      <c r="Q2339" s="522" t="s">
        <v>38</v>
      </c>
      <c r="R2339" s="151" t="s">
        <v>38</v>
      </c>
      <c r="S2339" s="150"/>
      <c r="T2339" s="149" t="s">
        <v>43</v>
      </c>
      <c r="U2339" s="151" t="s">
        <v>44</v>
      </c>
      <c r="V2339" s="151" t="s">
        <v>3416</v>
      </c>
      <c r="W2339" s="448" t="s">
        <v>3415</v>
      </c>
      <c r="X2339" s="200"/>
      <c r="Y2339" s="429" t="s">
        <v>47</v>
      </c>
      <c r="Z2339" s="427" t="e">
        <f t="shared" si="612"/>
        <v>#VALUE!</v>
      </c>
      <c r="AA2339" s="269"/>
      <c r="AB2339" s="327"/>
      <c r="AC2339" s="362" t="s">
        <v>1896</v>
      </c>
      <c r="AD2339" s="329"/>
      <c r="AE2339" s="329"/>
      <c r="AF2339" s="326" t="s">
        <v>38</v>
      </c>
      <c r="AG2339" s="326"/>
      <c r="AJ2339" s="255" t="str">
        <f t="shared" si="613"/>
        <v>HL2687</v>
      </c>
    </row>
    <row r="2340" spans="1:36" s="319" customFormat="1" ht="11.25" customHeight="1" thickBot="1" x14ac:dyDescent="0.25">
      <c r="A2340" s="1129">
        <v>1</v>
      </c>
      <c r="B2340" s="996"/>
      <c r="C2340" s="151"/>
      <c r="D2340" s="897" t="s">
        <v>757</v>
      </c>
      <c r="E2340" s="148">
        <v>1</v>
      </c>
      <c r="F2340" s="149" t="s">
        <v>2130</v>
      </c>
      <c r="G2340" s="150"/>
      <c r="H2340" s="150"/>
      <c r="I2340" s="149"/>
      <c r="J2340" s="199"/>
      <c r="K2340" s="149"/>
      <c r="L2340" s="1043" t="s">
        <v>3413</v>
      </c>
      <c r="M2340" s="148">
        <v>55</v>
      </c>
      <c r="N2340" s="151" t="s">
        <v>38</v>
      </c>
      <c r="O2340" s="522" t="s">
        <v>38</v>
      </c>
      <c r="P2340" s="522" t="s">
        <v>38</v>
      </c>
      <c r="Q2340" s="522" t="s">
        <v>38</v>
      </c>
      <c r="R2340" s="151" t="s">
        <v>38</v>
      </c>
      <c r="S2340" s="150"/>
      <c r="T2340" s="149" t="s">
        <v>43</v>
      </c>
      <c r="U2340" s="151" t="s">
        <v>44</v>
      </c>
      <c r="V2340" s="151" t="s">
        <v>3417</v>
      </c>
      <c r="W2340" s="448" t="s">
        <v>3415</v>
      </c>
      <c r="X2340" s="200"/>
      <c r="Y2340" s="429" t="s">
        <v>47</v>
      </c>
      <c r="Z2340" s="427" t="e">
        <f t="shared" si="612"/>
        <v>#VALUE!</v>
      </c>
      <c r="AA2340" s="269"/>
      <c r="AB2340" s="327"/>
      <c r="AC2340" s="362" t="s">
        <v>1896</v>
      </c>
      <c r="AD2340" s="329"/>
      <c r="AE2340" s="329"/>
      <c r="AF2340" s="326" t="s">
        <v>38</v>
      </c>
      <c r="AG2340" s="326"/>
      <c r="AJ2340" s="255" t="str">
        <f t="shared" si="613"/>
        <v>HL2688</v>
      </c>
    </row>
    <row r="2341" spans="1:36" s="319" customFormat="1" ht="11.25" customHeight="1" thickBot="1" x14ac:dyDescent="0.25">
      <c r="A2341" s="1129">
        <v>1</v>
      </c>
      <c r="B2341" s="996"/>
      <c r="C2341" s="151"/>
      <c r="D2341" s="897" t="s">
        <v>757</v>
      </c>
      <c r="E2341" s="148">
        <v>1</v>
      </c>
      <c r="F2341" s="149" t="s">
        <v>2130</v>
      </c>
      <c r="G2341" s="150"/>
      <c r="H2341" s="150"/>
      <c r="I2341" s="149"/>
      <c r="J2341" s="199"/>
      <c r="K2341" s="149"/>
      <c r="L2341" s="1043" t="s">
        <v>3413</v>
      </c>
      <c r="M2341" s="148">
        <v>55</v>
      </c>
      <c r="N2341" s="151" t="s">
        <v>38</v>
      </c>
      <c r="O2341" s="522" t="s">
        <v>38</v>
      </c>
      <c r="P2341" s="522" t="s">
        <v>38</v>
      </c>
      <c r="Q2341" s="522" t="s">
        <v>38</v>
      </c>
      <c r="R2341" s="151" t="s">
        <v>38</v>
      </c>
      <c r="S2341" s="150"/>
      <c r="T2341" s="149" t="s">
        <v>43</v>
      </c>
      <c r="U2341" s="151" t="s">
        <v>44</v>
      </c>
      <c r="V2341" s="151" t="s">
        <v>3418</v>
      </c>
      <c r="W2341" s="448" t="s">
        <v>3415</v>
      </c>
      <c r="X2341" s="200"/>
      <c r="Y2341" s="429" t="s">
        <v>47</v>
      </c>
      <c r="Z2341" s="427" t="e">
        <f t="shared" si="612"/>
        <v>#VALUE!</v>
      </c>
      <c r="AA2341" s="269"/>
      <c r="AB2341" s="327"/>
      <c r="AC2341" s="362" t="s">
        <v>1896</v>
      </c>
      <c r="AD2341" s="329"/>
      <c r="AE2341" s="329"/>
      <c r="AF2341" s="326" t="s">
        <v>38</v>
      </c>
      <c r="AG2341" s="326"/>
      <c r="AJ2341" s="255" t="str">
        <f t="shared" si="613"/>
        <v>HL2689</v>
      </c>
    </row>
    <row r="2342" spans="1:36" ht="11.25" customHeight="1" thickBot="1" x14ac:dyDescent="0.25">
      <c r="A2342" s="1129">
        <v>1</v>
      </c>
      <c r="B2342" s="995"/>
      <c r="C2342" s="579" t="s">
        <v>50</v>
      </c>
      <c r="D2342" s="892" t="s">
        <v>757</v>
      </c>
      <c r="E2342" s="580">
        <v>4</v>
      </c>
      <c r="F2342" s="582" t="s">
        <v>2130</v>
      </c>
      <c r="G2342" s="216"/>
      <c r="H2342" s="216"/>
      <c r="I2342" s="582"/>
      <c r="J2342" s="611"/>
      <c r="K2342" s="582"/>
      <c r="L2342" s="1043" t="s">
        <v>3413</v>
      </c>
      <c r="M2342" s="581">
        <v>55</v>
      </c>
      <c r="N2342" s="579" t="s">
        <v>38</v>
      </c>
      <c r="O2342" s="612" t="str">
        <f ca="1">IF(MIN(OFFSET(O2342,-$E2342,0,$E2342,1))=MAX(OFFSET(O2342,-$E2342,0,$E2342,1)),OFFSET(O2342,-$E2342,0,1,1),CONCATENATE(MIN(OFFSET(O2342,-$E2342,0,$E2342,1)),"/",MAX(OFFSET(O2342,-$E2342,0,$E2342,1))))</f>
        <v>-</v>
      </c>
      <c r="P2342" s="612" t="s">
        <v>38</v>
      </c>
      <c r="Q2342" s="612" t="s">
        <v>38</v>
      </c>
      <c r="R2342" s="579" t="s">
        <v>38</v>
      </c>
      <c r="S2342" s="216"/>
      <c r="T2342" s="985" t="s">
        <v>43</v>
      </c>
      <c r="U2342" s="579" t="s">
        <v>44</v>
      </c>
      <c r="V2342" s="579" t="s">
        <v>3419</v>
      </c>
      <c r="W2342" s="1145" t="s">
        <v>1760</v>
      </c>
      <c r="X2342" s="499" t="s">
        <v>757</v>
      </c>
      <c r="Y2342" s="429" t="s">
        <v>47</v>
      </c>
      <c r="Z2342" s="427" t="e">
        <f t="shared" si="612"/>
        <v>#VALUE!</v>
      </c>
      <c r="AA2342" s="269"/>
      <c r="AB2342" s="257"/>
      <c r="AC2342" s="260" t="s">
        <v>38</v>
      </c>
      <c r="AD2342" s="261"/>
      <c r="AE2342" s="262"/>
      <c r="AF2342" s="257"/>
      <c r="AG2342" s="257"/>
      <c r="AJ2342" s="255" t="str">
        <f t="shared" si="613"/>
        <v>HL2686-2689</v>
      </c>
    </row>
    <row r="2343" spans="1:36" ht="11.25" customHeight="1" thickBot="1" x14ac:dyDescent="0.25">
      <c r="A2343" s="1129"/>
      <c r="B2343" s="995"/>
      <c r="C2343" s="151"/>
      <c r="D2343" s="945"/>
      <c r="E2343" s="198"/>
      <c r="F2343" s="149"/>
      <c r="G2343" s="150"/>
      <c r="H2343" s="150"/>
      <c r="I2343" s="149"/>
      <c r="J2343" s="199"/>
      <c r="K2343" s="149"/>
      <c r="L2343" s="1043"/>
      <c r="M2343" s="148"/>
      <c r="N2343" s="151"/>
      <c r="O2343" s="522"/>
      <c r="P2343" s="522"/>
      <c r="Q2343" s="522"/>
      <c r="R2343" s="151"/>
      <c r="S2343" s="150"/>
      <c r="T2343" s="149"/>
      <c r="U2343" s="151"/>
      <c r="V2343" s="151"/>
      <c r="W2343" s="151"/>
      <c r="X2343" s="508"/>
      <c r="Y2343" s="429"/>
      <c r="Z2343" s="427"/>
      <c r="AA2343" s="269"/>
      <c r="AB2343" s="246"/>
      <c r="AC2343" s="250"/>
      <c r="AD2343" s="251"/>
      <c r="AE2343" s="252"/>
      <c r="AF2343" s="246"/>
      <c r="AG2343" s="246"/>
    </row>
    <row r="2344" spans="1:36" s="319" customFormat="1" ht="11.25" customHeight="1" thickBot="1" x14ac:dyDescent="0.25">
      <c r="A2344" s="1129">
        <v>1</v>
      </c>
      <c r="B2344" s="996"/>
      <c r="C2344" s="151"/>
      <c r="D2344" s="897" t="s">
        <v>527</v>
      </c>
      <c r="E2344" s="148">
        <v>1</v>
      </c>
      <c r="F2344" s="149" t="s">
        <v>2130</v>
      </c>
      <c r="G2344" s="150"/>
      <c r="H2344" s="150"/>
      <c r="I2344" s="149"/>
      <c r="J2344" s="199"/>
      <c r="K2344" s="149"/>
      <c r="L2344" s="1043" t="s">
        <v>3413</v>
      </c>
      <c r="M2344" s="148">
        <v>55</v>
      </c>
      <c r="N2344" s="151" t="s">
        <v>38</v>
      </c>
      <c r="O2344" s="522" t="s">
        <v>38</v>
      </c>
      <c r="P2344" s="522" t="s">
        <v>38</v>
      </c>
      <c r="Q2344" s="522" t="s">
        <v>38</v>
      </c>
      <c r="R2344" s="151" t="s">
        <v>38</v>
      </c>
      <c r="S2344" s="150"/>
      <c r="T2344" s="149" t="s">
        <v>43</v>
      </c>
      <c r="U2344" s="151" t="s">
        <v>44</v>
      </c>
      <c r="V2344" s="151" t="s">
        <v>3420</v>
      </c>
      <c r="W2344" s="448" t="s">
        <v>3421</v>
      </c>
      <c r="X2344" s="200"/>
      <c r="Y2344" s="429" t="s">
        <v>47</v>
      </c>
      <c r="Z2344" s="427" t="e">
        <f t="shared" ref="Z2344:Z2346" si="614">Y2344+366</f>
        <v>#VALUE!</v>
      </c>
      <c r="AA2344" s="269"/>
      <c r="AB2344" s="327"/>
      <c r="AC2344" s="362" t="s">
        <v>1896</v>
      </c>
      <c r="AD2344" s="329"/>
      <c r="AE2344" s="329"/>
      <c r="AF2344" s="326" t="s">
        <v>38</v>
      </c>
      <c r="AG2344" s="326"/>
      <c r="AJ2344" s="255" t="str">
        <f t="shared" ref="AJ2344:AJ2346" si="615">CONCATENATE(U2344,AK2344,V2344)</f>
        <v>HL2680</v>
      </c>
    </row>
    <row r="2345" spans="1:36" s="319" customFormat="1" ht="11.25" customHeight="1" thickBot="1" x14ac:dyDescent="0.25">
      <c r="A2345" s="1129">
        <v>1</v>
      </c>
      <c r="B2345" s="996"/>
      <c r="C2345" s="151"/>
      <c r="D2345" s="897" t="s">
        <v>527</v>
      </c>
      <c r="E2345" s="148">
        <v>1</v>
      </c>
      <c r="F2345" s="149" t="s">
        <v>2130</v>
      </c>
      <c r="G2345" s="150"/>
      <c r="H2345" s="150"/>
      <c r="I2345" s="149"/>
      <c r="J2345" s="199"/>
      <c r="K2345" s="149"/>
      <c r="L2345" s="1043" t="s">
        <v>3413</v>
      </c>
      <c r="M2345" s="148">
        <v>55</v>
      </c>
      <c r="N2345" s="151" t="s">
        <v>38</v>
      </c>
      <c r="O2345" s="522" t="s">
        <v>38</v>
      </c>
      <c r="P2345" s="522" t="s">
        <v>38</v>
      </c>
      <c r="Q2345" s="522" t="s">
        <v>38</v>
      </c>
      <c r="R2345" s="151" t="s">
        <v>38</v>
      </c>
      <c r="S2345" s="150"/>
      <c r="T2345" s="149" t="s">
        <v>43</v>
      </c>
      <c r="U2345" s="151" t="s">
        <v>44</v>
      </c>
      <c r="V2345" s="151" t="s">
        <v>3422</v>
      </c>
      <c r="W2345" s="448" t="s">
        <v>3421</v>
      </c>
      <c r="X2345" s="200"/>
      <c r="Y2345" s="429" t="s">
        <v>47</v>
      </c>
      <c r="Z2345" s="427" t="e">
        <f t="shared" si="614"/>
        <v>#VALUE!</v>
      </c>
      <c r="AA2345" s="269"/>
      <c r="AB2345" s="327"/>
      <c r="AC2345" s="362" t="s">
        <v>1896</v>
      </c>
      <c r="AD2345" s="329"/>
      <c r="AE2345" s="329"/>
      <c r="AF2345" s="326" t="s">
        <v>38</v>
      </c>
      <c r="AG2345" s="326"/>
      <c r="AJ2345" s="255" t="str">
        <f t="shared" si="615"/>
        <v>HL2681</v>
      </c>
    </row>
    <row r="2346" spans="1:36" s="319" customFormat="1" ht="11.25" customHeight="1" thickBot="1" x14ac:dyDescent="0.25">
      <c r="A2346" s="1129">
        <v>1</v>
      </c>
      <c r="B2346" s="996"/>
      <c r="C2346" s="151"/>
      <c r="D2346" s="897" t="s">
        <v>527</v>
      </c>
      <c r="E2346" s="148">
        <v>1</v>
      </c>
      <c r="F2346" s="149" t="s">
        <v>2130</v>
      </c>
      <c r="G2346" s="150"/>
      <c r="H2346" s="150"/>
      <c r="I2346" s="149"/>
      <c r="J2346" s="199"/>
      <c r="K2346" s="149"/>
      <c r="L2346" s="1043" t="s">
        <v>3413</v>
      </c>
      <c r="M2346" s="148">
        <v>55</v>
      </c>
      <c r="N2346" s="151" t="s">
        <v>38</v>
      </c>
      <c r="O2346" s="522" t="s">
        <v>38</v>
      </c>
      <c r="P2346" s="522" t="s">
        <v>38</v>
      </c>
      <c r="Q2346" s="522" t="s">
        <v>38</v>
      </c>
      <c r="R2346" s="151" t="s">
        <v>38</v>
      </c>
      <c r="S2346" s="150"/>
      <c r="T2346" s="149" t="s">
        <v>43</v>
      </c>
      <c r="U2346" s="151" t="s">
        <v>44</v>
      </c>
      <c r="V2346" s="151" t="s">
        <v>3423</v>
      </c>
      <c r="W2346" s="448" t="s">
        <v>3421</v>
      </c>
      <c r="X2346" s="200"/>
      <c r="Y2346" s="429" t="s">
        <v>47</v>
      </c>
      <c r="Z2346" s="427" t="e">
        <f t="shared" si="614"/>
        <v>#VALUE!</v>
      </c>
      <c r="AA2346" s="269"/>
      <c r="AB2346" s="327"/>
      <c r="AC2346" s="362" t="s">
        <v>1896</v>
      </c>
      <c r="AD2346" s="329"/>
      <c r="AE2346" s="329"/>
      <c r="AF2346" s="326" t="s">
        <v>38</v>
      </c>
      <c r="AG2346" s="326"/>
      <c r="AJ2346" s="255" t="str">
        <f t="shared" si="615"/>
        <v>HL2682</v>
      </c>
    </row>
    <row r="2347" spans="1:36" s="319" customFormat="1" ht="11.25" customHeight="1" thickBot="1" x14ac:dyDescent="0.25">
      <c r="A2347" s="1129">
        <v>1</v>
      </c>
      <c r="B2347" s="996"/>
      <c r="C2347" s="151"/>
      <c r="D2347" s="897" t="s">
        <v>527</v>
      </c>
      <c r="E2347" s="148">
        <v>1</v>
      </c>
      <c r="F2347" s="149" t="s">
        <v>2130</v>
      </c>
      <c r="G2347" s="150"/>
      <c r="H2347" s="150"/>
      <c r="I2347" s="149"/>
      <c r="J2347" s="199"/>
      <c r="K2347" s="149"/>
      <c r="L2347" s="1043" t="s">
        <v>3413</v>
      </c>
      <c r="M2347" s="148">
        <v>55</v>
      </c>
      <c r="N2347" s="151" t="s">
        <v>38</v>
      </c>
      <c r="O2347" s="522" t="s">
        <v>38</v>
      </c>
      <c r="P2347" s="522" t="s">
        <v>38</v>
      </c>
      <c r="Q2347" s="522" t="s">
        <v>38</v>
      </c>
      <c r="R2347" s="151" t="s">
        <v>38</v>
      </c>
      <c r="S2347" s="150"/>
      <c r="T2347" s="149" t="s">
        <v>43</v>
      </c>
      <c r="U2347" s="151" t="s">
        <v>44</v>
      </c>
      <c r="V2347" s="151" t="s">
        <v>3424</v>
      </c>
      <c r="W2347" s="448" t="s">
        <v>3421</v>
      </c>
      <c r="X2347" s="200"/>
      <c r="Y2347" s="429" t="s">
        <v>47</v>
      </c>
      <c r="Z2347" s="427" t="e">
        <f t="shared" ref="Z2347:Z2348" si="616">Y2347+366</f>
        <v>#VALUE!</v>
      </c>
      <c r="AA2347" s="269"/>
      <c r="AB2347" s="327"/>
      <c r="AC2347" s="362" t="s">
        <v>1896</v>
      </c>
      <c r="AD2347" s="329"/>
      <c r="AE2347" s="329"/>
      <c r="AF2347" s="326" t="s">
        <v>38</v>
      </c>
      <c r="AG2347" s="326"/>
      <c r="AJ2347" s="255" t="str">
        <f t="shared" ref="AJ2347:AJ2348" si="617">CONCATENATE(U2347,AK2347,V2347)</f>
        <v>HL2683</v>
      </c>
    </row>
    <row r="2348" spans="1:36" ht="11.25" customHeight="1" thickBot="1" x14ac:dyDescent="0.25">
      <c r="A2348" s="1129">
        <v>1</v>
      </c>
      <c r="B2348" s="995"/>
      <c r="C2348" s="579" t="s">
        <v>50</v>
      </c>
      <c r="D2348" s="892" t="s">
        <v>527</v>
      </c>
      <c r="E2348" s="580">
        <v>4</v>
      </c>
      <c r="F2348" s="582" t="s">
        <v>2130</v>
      </c>
      <c r="G2348" s="216"/>
      <c r="H2348" s="216"/>
      <c r="I2348" s="582"/>
      <c r="J2348" s="611"/>
      <c r="K2348" s="582"/>
      <c r="L2348" s="1043" t="s">
        <v>3413</v>
      </c>
      <c r="M2348" s="581">
        <v>55</v>
      </c>
      <c r="N2348" s="579" t="s">
        <v>38</v>
      </c>
      <c r="O2348" s="612" t="str">
        <f ca="1">IF(MIN(OFFSET(O2348,-$E2348,0,$E2348,1))=MAX(OFFSET(O2348,-$E2348,0,$E2348,1)),OFFSET(O2348,-$E2348,0,1,1),CONCATENATE(MIN(OFFSET(O2348,-$E2348,0,$E2348,1)),"/",MAX(OFFSET(O2348,-$E2348,0,$E2348,1))))</f>
        <v>-</v>
      </c>
      <c r="P2348" s="612" t="s">
        <v>38</v>
      </c>
      <c r="Q2348" s="612" t="s">
        <v>38</v>
      </c>
      <c r="R2348" s="579" t="s">
        <v>38</v>
      </c>
      <c r="S2348" s="216"/>
      <c r="T2348" s="985" t="s">
        <v>43</v>
      </c>
      <c r="U2348" s="579" t="s">
        <v>44</v>
      </c>
      <c r="V2348" s="579" t="s">
        <v>3425</v>
      </c>
      <c r="W2348" s="1145" t="s">
        <v>1760</v>
      </c>
      <c r="X2348" s="499" t="s">
        <v>527</v>
      </c>
      <c r="Y2348" s="429" t="s">
        <v>47</v>
      </c>
      <c r="Z2348" s="427" t="e">
        <f t="shared" si="616"/>
        <v>#VALUE!</v>
      </c>
      <c r="AA2348" s="269"/>
      <c r="AB2348" s="257"/>
      <c r="AC2348" s="260" t="s">
        <v>38</v>
      </c>
      <c r="AD2348" s="261"/>
      <c r="AE2348" s="262"/>
      <c r="AF2348" s="257"/>
      <c r="AG2348" s="257"/>
      <c r="AJ2348" s="255" t="str">
        <f t="shared" si="617"/>
        <v>HL2523-2526</v>
      </c>
    </row>
    <row r="2349" spans="1:36" ht="11.25" customHeight="1" thickBot="1" x14ac:dyDescent="0.25">
      <c r="A2349" s="1129"/>
      <c r="B2349" s="995"/>
      <c r="C2349" s="151"/>
      <c r="D2349" s="945"/>
      <c r="E2349" s="198"/>
      <c r="F2349" s="149"/>
      <c r="G2349" s="150"/>
      <c r="H2349" s="150"/>
      <c r="I2349" s="149"/>
      <c r="J2349" s="199"/>
      <c r="K2349" s="149"/>
      <c r="L2349" s="990"/>
      <c r="M2349" s="148"/>
      <c r="N2349" s="151"/>
      <c r="O2349" s="522"/>
      <c r="P2349" s="522"/>
      <c r="Q2349" s="522"/>
      <c r="R2349" s="151"/>
      <c r="S2349" s="150"/>
      <c r="T2349" s="149"/>
      <c r="U2349" s="151"/>
      <c r="V2349" s="151"/>
      <c r="W2349" s="151"/>
      <c r="X2349" s="508"/>
      <c r="Y2349" s="429"/>
      <c r="Z2349" s="427"/>
      <c r="AA2349" s="269"/>
      <c r="AB2349" s="246"/>
      <c r="AC2349" s="250"/>
      <c r="AD2349" s="251"/>
      <c r="AE2349" s="252"/>
      <c r="AF2349" s="246"/>
      <c r="AG2349" s="246"/>
    </row>
    <row r="2350" spans="1:36" s="319" customFormat="1" ht="11.25" customHeight="1" thickBot="1" x14ac:dyDescent="0.25">
      <c r="A2350" s="1129">
        <v>1</v>
      </c>
      <c r="B2350" s="996"/>
      <c r="C2350" s="151"/>
      <c r="D2350" s="897" t="s">
        <v>3426</v>
      </c>
      <c r="E2350" s="148">
        <v>1</v>
      </c>
      <c r="F2350" s="149" t="s">
        <v>2130</v>
      </c>
      <c r="G2350" s="150"/>
      <c r="H2350" s="150"/>
      <c r="I2350" s="149"/>
      <c r="J2350" s="199"/>
      <c r="K2350" s="149"/>
      <c r="L2350" s="990" t="s">
        <v>3413</v>
      </c>
      <c r="M2350" s="148">
        <v>55</v>
      </c>
      <c r="N2350" s="151" t="s">
        <v>38</v>
      </c>
      <c r="O2350" s="522" t="s">
        <v>38</v>
      </c>
      <c r="P2350" s="522" t="s">
        <v>38</v>
      </c>
      <c r="Q2350" s="522" t="s">
        <v>38</v>
      </c>
      <c r="R2350" s="151" t="s">
        <v>38</v>
      </c>
      <c r="S2350" s="150"/>
      <c r="T2350" s="149" t="s">
        <v>43</v>
      </c>
      <c r="U2350" s="151" t="s">
        <v>44</v>
      </c>
      <c r="V2350" s="151" t="s">
        <v>3427</v>
      </c>
      <c r="W2350" s="448" t="s">
        <v>3428</v>
      </c>
      <c r="X2350" s="200"/>
      <c r="Y2350" s="429" t="s">
        <v>47</v>
      </c>
      <c r="Z2350" s="427" t="e">
        <f t="shared" ref="Z2350:Z2354" si="618">Y2350+366</f>
        <v>#VALUE!</v>
      </c>
      <c r="AA2350" s="269"/>
      <c r="AB2350" s="327"/>
      <c r="AC2350" s="362" t="s">
        <v>1896</v>
      </c>
      <c r="AD2350" s="329"/>
      <c r="AE2350" s="329"/>
      <c r="AF2350" s="326" t="s">
        <v>38</v>
      </c>
      <c r="AG2350" s="326"/>
      <c r="AJ2350" s="255" t="str">
        <f t="shared" ref="AJ2350:AJ2354" si="619">CONCATENATE(U2350,AK2350,V2350)</f>
        <v>HL2629</v>
      </c>
    </row>
    <row r="2351" spans="1:36" s="319" customFormat="1" ht="11.25" customHeight="1" thickBot="1" x14ac:dyDescent="0.25">
      <c r="A2351" s="1129">
        <v>1</v>
      </c>
      <c r="B2351" s="996"/>
      <c r="C2351" s="151"/>
      <c r="D2351" s="897" t="s">
        <v>3426</v>
      </c>
      <c r="E2351" s="148">
        <v>1</v>
      </c>
      <c r="F2351" s="149" t="s">
        <v>2130</v>
      </c>
      <c r="G2351" s="150"/>
      <c r="H2351" s="150"/>
      <c r="I2351" s="149"/>
      <c r="J2351" s="199"/>
      <c r="K2351" s="149"/>
      <c r="L2351" s="990" t="s">
        <v>3413</v>
      </c>
      <c r="M2351" s="148">
        <v>55</v>
      </c>
      <c r="N2351" s="151" t="s">
        <v>38</v>
      </c>
      <c r="O2351" s="522" t="s">
        <v>38</v>
      </c>
      <c r="P2351" s="522" t="s">
        <v>38</v>
      </c>
      <c r="Q2351" s="522" t="s">
        <v>38</v>
      </c>
      <c r="R2351" s="151" t="s">
        <v>38</v>
      </c>
      <c r="S2351" s="150"/>
      <c r="T2351" s="149" t="s">
        <v>43</v>
      </c>
      <c r="U2351" s="151" t="s">
        <v>44</v>
      </c>
      <c r="V2351" s="151" t="s">
        <v>3429</v>
      </c>
      <c r="W2351" s="448" t="s">
        <v>3428</v>
      </c>
      <c r="X2351" s="200"/>
      <c r="Y2351" s="429" t="s">
        <v>47</v>
      </c>
      <c r="Z2351" s="427" t="e">
        <f t="shared" si="618"/>
        <v>#VALUE!</v>
      </c>
      <c r="AA2351" s="269"/>
      <c r="AB2351" s="327"/>
      <c r="AC2351" s="362" t="s">
        <v>1896</v>
      </c>
      <c r="AD2351" s="329"/>
      <c r="AE2351" s="329"/>
      <c r="AF2351" s="326" t="s">
        <v>38</v>
      </c>
      <c r="AG2351" s="326"/>
      <c r="AJ2351" s="255" t="str">
        <f t="shared" si="619"/>
        <v>HL2630</v>
      </c>
    </row>
    <row r="2352" spans="1:36" s="319" customFormat="1" ht="11.25" customHeight="1" thickBot="1" x14ac:dyDescent="0.25">
      <c r="A2352" s="1129">
        <v>1</v>
      </c>
      <c r="B2352" s="996"/>
      <c r="C2352" s="151"/>
      <c r="D2352" s="897" t="s">
        <v>3426</v>
      </c>
      <c r="E2352" s="148">
        <v>1</v>
      </c>
      <c r="F2352" s="149" t="s">
        <v>2130</v>
      </c>
      <c r="G2352" s="150"/>
      <c r="H2352" s="150"/>
      <c r="I2352" s="149"/>
      <c r="J2352" s="199"/>
      <c r="K2352" s="149"/>
      <c r="L2352" s="1043" t="s">
        <v>3413</v>
      </c>
      <c r="M2352" s="148">
        <v>55</v>
      </c>
      <c r="N2352" s="151" t="s">
        <v>38</v>
      </c>
      <c r="O2352" s="522" t="s">
        <v>38</v>
      </c>
      <c r="P2352" s="522" t="s">
        <v>38</v>
      </c>
      <c r="Q2352" s="522" t="s">
        <v>38</v>
      </c>
      <c r="R2352" s="151" t="s">
        <v>38</v>
      </c>
      <c r="S2352" s="150"/>
      <c r="T2352" s="149" t="s">
        <v>43</v>
      </c>
      <c r="U2352" s="151" t="s">
        <v>44</v>
      </c>
      <c r="V2352" s="151" t="s">
        <v>3430</v>
      </c>
      <c r="W2352" s="448" t="s">
        <v>3428</v>
      </c>
      <c r="X2352" s="200"/>
      <c r="Y2352" s="429" t="s">
        <v>47</v>
      </c>
      <c r="Z2352" s="427" t="e">
        <f t="shared" si="618"/>
        <v>#VALUE!</v>
      </c>
      <c r="AA2352" s="269"/>
      <c r="AB2352" s="327"/>
      <c r="AC2352" s="362" t="s">
        <v>1896</v>
      </c>
      <c r="AD2352" s="329"/>
      <c r="AE2352" s="329"/>
      <c r="AF2352" s="326" t="s">
        <v>38</v>
      </c>
      <c r="AG2352" s="326"/>
      <c r="AJ2352" s="255" t="str">
        <f t="shared" si="619"/>
        <v>HL2631</v>
      </c>
    </row>
    <row r="2353" spans="1:36" s="319" customFormat="1" ht="11.25" customHeight="1" thickBot="1" x14ac:dyDescent="0.25">
      <c r="A2353" s="1129">
        <v>1</v>
      </c>
      <c r="B2353" s="996"/>
      <c r="C2353" s="151"/>
      <c r="D2353" s="897" t="s">
        <v>3426</v>
      </c>
      <c r="E2353" s="148">
        <v>1</v>
      </c>
      <c r="F2353" s="149" t="s">
        <v>2130</v>
      </c>
      <c r="G2353" s="150"/>
      <c r="H2353" s="150"/>
      <c r="I2353" s="149"/>
      <c r="J2353" s="199"/>
      <c r="K2353" s="149"/>
      <c r="L2353" s="1043" t="s">
        <v>3413</v>
      </c>
      <c r="M2353" s="148">
        <v>55</v>
      </c>
      <c r="N2353" s="151" t="s">
        <v>38</v>
      </c>
      <c r="O2353" s="522" t="s">
        <v>38</v>
      </c>
      <c r="P2353" s="522" t="s">
        <v>38</v>
      </c>
      <c r="Q2353" s="522" t="s">
        <v>38</v>
      </c>
      <c r="R2353" s="151" t="s">
        <v>38</v>
      </c>
      <c r="S2353" s="150"/>
      <c r="T2353" s="149" t="s">
        <v>43</v>
      </c>
      <c r="U2353" s="151" t="s">
        <v>44</v>
      </c>
      <c r="V2353" s="151" t="s">
        <v>3431</v>
      </c>
      <c r="W2353" s="448" t="s">
        <v>3428</v>
      </c>
      <c r="X2353" s="200"/>
      <c r="Y2353" s="429" t="s">
        <v>47</v>
      </c>
      <c r="Z2353" s="427" t="e">
        <f t="shared" si="618"/>
        <v>#VALUE!</v>
      </c>
      <c r="AA2353" s="269"/>
      <c r="AB2353" s="327"/>
      <c r="AC2353" s="362" t="s">
        <v>1896</v>
      </c>
      <c r="AD2353" s="329"/>
      <c r="AE2353" s="329"/>
      <c r="AF2353" s="326" t="s">
        <v>38</v>
      </c>
      <c r="AG2353" s="326"/>
      <c r="AJ2353" s="255" t="str">
        <f t="shared" si="619"/>
        <v>HL2632</v>
      </c>
    </row>
    <row r="2354" spans="1:36" ht="11.25" customHeight="1" thickBot="1" x14ac:dyDescent="0.25">
      <c r="A2354" s="1129">
        <v>1</v>
      </c>
      <c r="B2354" s="995"/>
      <c r="C2354" s="579" t="s">
        <v>50</v>
      </c>
      <c r="D2354" s="892" t="s">
        <v>3426</v>
      </c>
      <c r="E2354" s="580">
        <v>4</v>
      </c>
      <c r="F2354" s="582" t="s">
        <v>2130</v>
      </c>
      <c r="G2354" s="216"/>
      <c r="H2354" s="216"/>
      <c r="I2354" s="582"/>
      <c r="J2354" s="611"/>
      <c r="K2354" s="582"/>
      <c r="L2354" s="1043" t="s">
        <v>3413</v>
      </c>
      <c r="M2354" s="581">
        <v>55</v>
      </c>
      <c r="N2354" s="579" t="s">
        <v>38</v>
      </c>
      <c r="O2354" s="612" t="str">
        <f ca="1">IF(MIN(OFFSET(O2354,-$E2354,0,$E2354,1))=MAX(OFFSET(O2354,-$E2354,0,$E2354,1)),OFFSET(O2354,-$E2354,0,1,1),CONCATENATE(MIN(OFFSET(O2354,-$E2354,0,$E2354,1)),"/",MAX(OFFSET(O2354,-$E2354,0,$E2354,1))))</f>
        <v>-</v>
      </c>
      <c r="P2354" s="612" t="s">
        <v>38</v>
      </c>
      <c r="Q2354" s="612" t="s">
        <v>38</v>
      </c>
      <c r="R2354" s="579" t="s">
        <v>38</v>
      </c>
      <c r="S2354" s="216"/>
      <c r="T2354" s="985" t="s">
        <v>43</v>
      </c>
      <c r="U2354" s="579" t="s">
        <v>44</v>
      </c>
      <c r="V2354" s="579" t="s">
        <v>3432</v>
      </c>
      <c r="W2354" s="1145" t="s">
        <v>1760</v>
      </c>
      <c r="X2354" s="499" t="s">
        <v>3426</v>
      </c>
      <c r="Y2354" s="429" t="s">
        <v>47</v>
      </c>
      <c r="Z2354" s="427" t="e">
        <f t="shared" si="618"/>
        <v>#VALUE!</v>
      </c>
      <c r="AA2354" s="269"/>
      <c r="AB2354" s="257"/>
      <c r="AC2354" s="260" t="s">
        <v>38</v>
      </c>
      <c r="AD2354" s="261"/>
      <c r="AE2354" s="262"/>
      <c r="AF2354" s="257"/>
      <c r="AG2354" s="257"/>
      <c r="AJ2354" s="255" t="str">
        <f t="shared" si="619"/>
        <v>HL2629-2632</v>
      </c>
    </row>
    <row r="2355" spans="1:36" ht="11.25" customHeight="1" thickBot="1" x14ac:dyDescent="0.25">
      <c r="A2355" s="1129"/>
      <c r="B2355" s="995"/>
      <c r="C2355" s="151"/>
      <c r="D2355" s="945"/>
      <c r="E2355" s="198"/>
      <c r="F2355" s="149"/>
      <c r="G2355" s="150"/>
      <c r="H2355" s="150"/>
      <c r="I2355" s="149"/>
      <c r="J2355" s="199"/>
      <c r="K2355" s="149"/>
      <c r="L2355" s="990"/>
      <c r="M2355" s="148"/>
      <c r="N2355" s="151"/>
      <c r="O2355" s="522"/>
      <c r="P2355" s="522"/>
      <c r="Q2355" s="522"/>
      <c r="R2355" s="151"/>
      <c r="S2355" s="150"/>
      <c r="T2355" s="149"/>
      <c r="U2355" s="151"/>
      <c r="V2355" s="151"/>
      <c r="W2355" s="151"/>
      <c r="X2355" s="508"/>
      <c r="Y2355" s="429"/>
      <c r="Z2355" s="427"/>
      <c r="AA2355" s="269"/>
      <c r="AB2355" s="246"/>
      <c r="AC2355" s="250"/>
      <c r="AD2355" s="251"/>
      <c r="AE2355" s="252"/>
      <c r="AF2355" s="246"/>
      <c r="AG2355" s="246"/>
    </row>
    <row r="2356" spans="1:36" s="319" customFormat="1" ht="11.25" customHeight="1" thickBot="1" x14ac:dyDescent="0.25">
      <c r="A2356" s="1129">
        <v>1</v>
      </c>
      <c r="B2356" s="996"/>
      <c r="C2356" s="151"/>
      <c r="D2356" s="897" t="s">
        <v>3433</v>
      </c>
      <c r="E2356" s="148">
        <v>1</v>
      </c>
      <c r="F2356" s="149" t="s">
        <v>2130</v>
      </c>
      <c r="G2356" s="150"/>
      <c r="H2356" s="150"/>
      <c r="I2356" s="149"/>
      <c r="J2356" s="199"/>
      <c r="K2356" s="149"/>
      <c r="L2356" s="990" t="s">
        <v>3413</v>
      </c>
      <c r="M2356" s="148">
        <v>55</v>
      </c>
      <c r="N2356" s="151" t="s">
        <v>38</v>
      </c>
      <c r="O2356" s="522" t="s">
        <v>38</v>
      </c>
      <c r="P2356" s="522" t="s">
        <v>38</v>
      </c>
      <c r="Q2356" s="522" t="s">
        <v>38</v>
      </c>
      <c r="R2356" s="151" t="s">
        <v>38</v>
      </c>
      <c r="S2356" s="150"/>
      <c r="T2356" s="149" t="s">
        <v>43</v>
      </c>
      <c r="U2356" s="151" t="s">
        <v>44</v>
      </c>
      <c r="V2356" s="151" t="s">
        <v>3434</v>
      </c>
      <c r="W2356" s="448" t="s">
        <v>3435</v>
      </c>
      <c r="X2356" s="200"/>
      <c r="Y2356" s="429" t="s">
        <v>47</v>
      </c>
      <c r="Z2356" s="427" t="e">
        <f t="shared" ref="Z2356:Z2360" si="620">Y2356+366</f>
        <v>#VALUE!</v>
      </c>
      <c r="AA2356" s="269"/>
      <c r="AB2356" s="327"/>
      <c r="AC2356" s="362" t="s">
        <v>1896</v>
      </c>
      <c r="AD2356" s="329"/>
      <c r="AE2356" s="329"/>
      <c r="AF2356" s="326" t="s">
        <v>38</v>
      </c>
      <c r="AG2356" s="326"/>
      <c r="AJ2356" s="255" t="str">
        <f t="shared" ref="AJ2356:AJ2360" si="621">CONCATENATE(U2356,AK2356,V2356)</f>
        <v>HL2623</v>
      </c>
    </row>
    <row r="2357" spans="1:36" s="319" customFormat="1" ht="11.25" customHeight="1" thickBot="1" x14ac:dyDescent="0.25">
      <c r="A2357" s="1129">
        <v>1</v>
      </c>
      <c r="B2357" s="996"/>
      <c r="C2357" s="151"/>
      <c r="D2357" s="897" t="s">
        <v>3433</v>
      </c>
      <c r="E2357" s="148">
        <v>1</v>
      </c>
      <c r="F2357" s="149" t="s">
        <v>2130</v>
      </c>
      <c r="G2357" s="150"/>
      <c r="H2357" s="150"/>
      <c r="I2357" s="149"/>
      <c r="J2357" s="199"/>
      <c r="K2357" s="149"/>
      <c r="L2357" s="990" t="s">
        <v>3413</v>
      </c>
      <c r="M2357" s="148">
        <v>55</v>
      </c>
      <c r="N2357" s="151" t="s">
        <v>38</v>
      </c>
      <c r="O2357" s="522" t="s">
        <v>38</v>
      </c>
      <c r="P2357" s="522" t="s">
        <v>38</v>
      </c>
      <c r="Q2357" s="522" t="s">
        <v>38</v>
      </c>
      <c r="R2357" s="151" t="s">
        <v>38</v>
      </c>
      <c r="S2357" s="150"/>
      <c r="T2357" s="149" t="s">
        <v>43</v>
      </c>
      <c r="U2357" s="151" t="s">
        <v>44</v>
      </c>
      <c r="V2357" s="151" t="s">
        <v>3436</v>
      </c>
      <c r="W2357" s="448" t="s">
        <v>3435</v>
      </c>
      <c r="X2357" s="200"/>
      <c r="Y2357" s="429" t="s">
        <v>47</v>
      </c>
      <c r="Z2357" s="427" t="e">
        <f t="shared" si="620"/>
        <v>#VALUE!</v>
      </c>
      <c r="AA2357" s="269"/>
      <c r="AB2357" s="327"/>
      <c r="AC2357" s="362" t="s">
        <v>1896</v>
      </c>
      <c r="AD2357" s="329"/>
      <c r="AE2357" s="329"/>
      <c r="AF2357" s="326" t="s">
        <v>38</v>
      </c>
      <c r="AG2357" s="326"/>
      <c r="AJ2357" s="255" t="str">
        <f t="shared" si="621"/>
        <v>HL2624</v>
      </c>
    </row>
    <row r="2358" spans="1:36" s="319" customFormat="1" ht="11.25" customHeight="1" thickBot="1" x14ac:dyDescent="0.25">
      <c r="A2358" s="1129">
        <v>1</v>
      </c>
      <c r="B2358" s="996"/>
      <c r="C2358" s="151"/>
      <c r="D2358" s="897" t="s">
        <v>3433</v>
      </c>
      <c r="E2358" s="148">
        <v>1</v>
      </c>
      <c r="F2358" s="149" t="s">
        <v>2130</v>
      </c>
      <c r="G2358" s="150"/>
      <c r="H2358" s="150"/>
      <c r="I2358" s="149"/>
      <c r="J2358" s="199"/>
      <c r="K2358" s="149"/>
      <c r="L2358" s="1043" t="s">
        <v>3413</v>
      </c>
      <c r="M2358" s="148">
        <v>55</v>
      </c>
      <c r="N2358" s="151" t="s">
        <v>38</v>
      </c>
      <c r="O2358" s="522" t="s">
        <v>38</v>
      </c>
      <c r="P2358" s="522" t="s">
        <v>38</v>
      </c>
      <c r="Q2358" s="522" t="s">
        <v>38</v>
      </c>
      <c r="R2358" s="151" t="s">
        <v>38</v>
      </c>
      <c r="S2358" s="150"/>
      <c r="T2358" s="149" t="s">
        <v>43</v>
      </c>
      <c r="U2358" s="151" t="s">
        <v>44</v>
      </c>
      <c r="V2358" s="151" t="s">
        <v>3437</v>
      </c>
      <c r="W2358" s="448" t="s">
        <v>3435</v>
      </c>
      <c r="X2358" s="200"/>
      <c r="Y2358" s="429" t="s">
        <v>47</v>
      </c>
      <c r="Z2358" s="427" t="e">
        <f t="shared" si="620"/>
        <v>#VALUE!</v>
      </c>
      <c r="AA2358" s="269"/>
      <c r="AB2358" s="327"/>
      <c r="AC2358" s="362" t="s">
        <v>1896</v>
      </c>
      <c r="AD2358" s="329"/>
      <c r="AE2358" s="329"/>
      <c r="AF2358" s="326" t="s">
        <v>38</v>
      </c>
      <c r="AG2358" s="326"/>
      <c r="AJ2358" s="255" t="str">
        <f t="shared" si="621"/>
        <v>HL2625</v>
      </c>
    </row>
    <row r="2359" spans="1:36" s="319" customFormat="1" ht="11.25" customHeight="1" thickBot="1" x14ac:dyDescent="0.25">
      <c r="A2359" s="1129">
        <v>1</v>
      </c>
      <c r="B2359" s="996"/>
      <c r="C2359" s="151"/>
      <c r="D2359" s="897" t="s">
        <v>3433</v>
      </c>
      <c r="E2359" s="148">
        <v>1</v>
      </c>
      <c r="F2359" s="149" t="s">
        <v>2130</v>
      </c>
      <c r="G2359" s="150"/>
      <c r="H2359" s="150"/>
      <c r="I2359" s="149"/>
      <c r="J2359" s="199"/>
      <c r="K2359" s="149"/>
      <c r="L2359" s="1043" t="s">
        <v>3413</v>
      </c>
      <c r="M2359" s="148">
        <v>55</v>
      </c>
      <c r="N2359" s="151" t="s">
        <v>38</v>
      </c>
      <c r="O2359" s="522" t="s">
        <v>38</v>
      </c>
      <c r="P2359" s="522" t="s">
        <v>38</v>
      </c>
      <c r="Q2359" s="522" t="s">
        <v>38</v>
      </c>
      <c r="R2359" s="151" t="s">
        <v>38</v>
      </c>
      <c r="S2359" s="150"/>
      <c r="T2359" s="149" t="s">
        <v>43</v>
      </c>
      <c r="U2359" s="151" t="s">
        <v>44</v>
      </c>
      <c r="V2359" s="151" t="s">
        <v>3438</v>
      </c>
      <c r="W2359" s="448" t="s">
        <v>3435</v>
      </c>
      <c r="X2359" s="200"/>
      <c r="Y2359" s="429" t="s">
        <v>47</v>
      </c>
      <c r="Z2359" s="427" t="e">
        <f t="shared" ref="Z2359" si="622">Y2359+366</f>
        <v>#VALUE!</v>
      </c>
      <c r="AA2359" s="269"/>
      <c r="AB2359" s="327"/>
      <c r="AC2359" s="362" t="s">
        <v>1896</v>
      </c>
      <c r="AD2359" s="329"/>
      <c r="AE2359" s="329"/>
      <c r="AF2359" s="326" t="s">
        <v>38</v>
      </c>
      <c r="AG2359" s="326"/>
      <c r="AJ2359" s="255" t="str">
        <f t="shared" ref="AJ2359" si="623">CONCATENATE(U2359,AK2359,V2359)</f>
        <v>HL2626</v>
      </c>
    </row>
    <row r="2360" spans="1:36" ht="11.25" customHeight="1" thickBot="1" x14ac:dyDescent="0.25">
      <c r="A2360" s="1129">
        <v>1</v>
      </c>
      <c r="B2360" s="995"/>
      <c r="C2360" s="579" t="s">
        <v>50</v>
      </c>
      <c r="D2360" s="892" t="s">
        <v>3433</v>
      </c>
      <c r="E2360" s="580">
        <v>4</v>
      </c>
      <c r="F2360" s="582" t="s">
        <v>2130</v>
      </c>
      <c r="G2360" s="216"/>
      <c r="H2360" s="216"/>
      <c r="I2360" s="582"/>
      <c r="J2360" s="611"/>
      <c r="K2360" s="582"/>
      <c r="L2360" s="1043" t="s">
        <v>3413</v>
      </c>
      <c r="M2360" s="581">
        <v>55</v>
      </c>
      <c r="N2360" s="579" t="s">
        <v>38</v>
      </c>
      <c r="O2360" s="612" t="str">
        <f ca="1">IF(MIN(OFFSET(O2360,-$E2360,0,$E2360,1))=MAX(OFFSET(O2360,-$E2360,0,$E2360,1)),OFFSET(O2360,-$E2360,0,1,1),CONCATENATE(MIN(OFFSET(O2360,-$E2360,0,$E2360,1)),"/",MAX(OFFSET(O2360,-$E2360,0,$E2360,1))))</f>
        <v>-</v>
      </c>
      <c r="P2360" s="612" t="s">
        <v>38</v>
      </c>
      <c r="Q2360" s="612" t="s">
        <v>38</v>
      </c>
      <c r="R2360" s="579" t="s">
        <v>38</v>
      </c>
      <c r="S2360" s="216"/>
      <c r="T2360" s="985" t="s">
        <v>43</v>
      </c>
      <c r="U2360" s="579" t="s">
        <v>44</v>
      </c>
      <c r="V2360" s="579" t="s">
        <v>3439</v>
      </c>
      <c r="W2360" s="1145" t="s">
        <v>1760</v>
      </c>
      <c r="X2360" s="499" t="s">
        <v>3433</v>
      </c>
      <c r="Y2360" s="429" t="s">
        <v>47</v>
      </c>
      <c r="Z2360" s="427" t="e">
        <f t="shared" si="620"/>
        <v>#VALUE!</v>
      </c>
      <c r="AA2360" s="269"/>
      <c r="AB2360" s="257"/>
      <c r="AC2360" s="260" t="s">
        <v>38</v>
      </c>
      <c r="AD2360" s="261"/>
      <c r="AE2360" s="262"/>
      <c r="AF2360" s="257"/>
      <c r="AG2360" s="257"/>
      <c r="AJ2360" s="255" t="str">
        <f t="shared" si="621"/>
        <v>HL2623-2626</v>
      </c>
    </row>
    <row r="2361" spans="1:36" s="156" customFormat="1" ht="11.25" customHeight="1" thickBot="1" x14ac:dyDescent="0.25">
      <c r="A2361" s="1129"/>
      <c r="B2361" s="998"/>
      <c r="C2361" s="151"/>
      <c r="D2361" s="945"/>
      <c r="E2361" s="198"/>
      <c r="F2361" s="149"/>
      <c r="G2361" s="150"/>
      <c r="H2361" s="151"/>
      <c r="I2361" s="149"/>
      <c r="J2361" s="619"/>
      <c r="K2361" s="149"/>
      <c r="L2361" s="149"/>
      <c r="M2361" s="148"/>
      <c r="N2361" s="151"/>
      <c r="O2361" s="522"/>
      <c r="P2361" s="522"/>
      <c r="Q2361" s="522"/>
      <c r="R2361" s="151"/>
      <c r="S2361" s="150"/>
      <c r="T2361" s="149"/>
      <c r="U2361" s="151"/>
      <c r="V2361" s="448"/>
      <c r="W2361" s="151"/>
      <c r="X2361" s="508"/>
      <c r="Y2361" s="429"/>
      <c r="Z2361" s="427"/>
      <c r="AA2361" s="269"/>
      <c r="AB2361" s="447"/>
      <c r="AC2361" s="1173"/>
      <c r="AD2361" s="620"/>
      <c r="AE2361" s="155"/>
      <c r="AF2361" s="150"/>
      <c r="AG2361" s="447"/>
    </row>
    <row r="2362" spans="1:36" s="672" customFormat="1" ht="11.25" customHeight="1" thickBot="1" x14ac:dyDescent="0.35">
      <c r="A2362" s="1129">
        <v>1</v>
      </c>
      <c r="B2362" s="1011"/>
      <c r="C2362" s="658"/>
      <c r="D2362" s="659" t="s">
        <v>362</v>
      </c>
      <c r="E2362" s="660">
        <v>1</v>
      </c>
      <c r="F2362" s="659" t="s">
        <v>2449</v>
      </c>
      <c r="G2362" s="661"/>
      <c r="H2362" s="661"/>
      <c r="I2362" s="659"/>
      <c r="J2362" s="685"/>
      <c r="K2362" s="659"/>
      <c r="L2362" s="659"/>
      <c r="M2362" s="660">
        <v>55</v>
      </c>
      <c r="N2362" s="658"/>
      <c r="O2362" s="686">
        <v>0</v>
      </c>
      <c r="P2362" s="686"/>
      <c r="Q2362" s="686"/>
      <c r="R2362" s="658"/>
      <c r="S2362" s="661"/>
      <c r="T2362" s="659" t="s">
        <v>277</v>
      </c>
      <c r="U2362" s="658" t="s">
        <v>44</v>
      </c>
      <c r="V2362" s="658" t="s">
        <v>3440</v>
      </c>
      <c r="W2362" s="658"/>
      <c r="X2362" s="658"/>
      <c r="Y2362" s="665">
        <v>44231</v>
      </c>
      <c r="Z2362" s="666">
        <f>Y2362+365</f>
        <v>44596</v>
      </c>
      <c r="AA2362" s="687"/>
      <c r="AB2362" s="661"/>
      <c r="AC2362" s="667"/>
      <c r="AD2362" s="668"/>
      <c r="AE2362" s="669">
        <v>575</v>
      </c>
      <c r="AF2362" s="661" t="s">
        <v>38</v>
      </c>
      <c r="AG2362" s="661"/>
      <c r="AJ2362" s="672" t="str">
        <f t="shared" ref="AJ2362:AJ2364" si="624">CONCATENATE(U2362,AK2362,V2362)</f>
        <v>HL2319</v>
      </c>
    </row>
    <row r="2363" spans="1:36" s="672" customFormat="1" ht="11.25" customHeight="1" thickBot="1" x14ac:dyDescent="0.35">
      <c r="A2363" s="1129">
        <v>1</v>
      </c>
      <c r="B2363" s="1011"/>
      <c r="C2363" s="679" t="s">
        <v>50</v>
      </c>
      <c r="D2363" s="885" t="s">
        <v>362</v>
      </c>
      <c r="E2363" s="675">
        <v>1</v>
      </c>
      <c r="F2363" s="674" t="s">
        <v>2449</v>
      </c>
      <c r="G2363" s="676"/>
      <c r="H2363" s="676"/>
      <c r="I2363" s="674"/>
      <c r="J2363" s="688"/>
      <c r="K2363" s="674"/>
      <c r="L2363" s="674"/>
      <c r="M2363" s="677">
        <v>55</v>
      </c>
      <c r="N2363" s="679"/>
      <c r="O2363" s="689">
        <v>0</v>
      </c>
      <c r="P2363" s="689">
        <f ca="1">IF(MIN(OFFSET(P2363,-$E2363,0,$E2363,1))=MAX(OFFSET(P2363,-$E2363,0,$E2363,1)),OFFSET(P2363,-$E2363,0,1,1),CONCATENATE(MIN(OFFSET(P2363,-$E2363,0,$E2363,1)),"/",MAX(OFFSET(P2363,-$E2363,0,$E2363,1))))</f>
        <v>0</v>
      </c>
      <c r="Q2363" s="689">
        <f ca="1">IF(MIN(OFFSET(Q2363,-$E2363,0,$E2363,1))=MAX(OFFSET(Q2363,-$E2363,0,$E2363,1)),OFFSET(Q2363,-$E2363,0,1,1),CONCATENATE(MIN(OFFSET(Q2363,-$E2363,0,$E2363,1)),"/",MAX(OFFSET(Q2363,-$E2363,0,$E2363,1))))</f>
        <v>0</v>
      </c>
      <c r="R2363" s="679"/>
      <c r="S2363" s="676"/>
      <c r="T2363" s="674" t="s">
        <v>277</v>
      </c>
      <c r="U2363" s="679" t="s">
        <v>44</v>
      </c>
      <c r="V2363" s="679" t="s">
        <v>3440</v>
      </c>
      <c r="W2363" s="690"/>
      <c r="X2363" s="679" t="s">
        <v>362</v>
      </c>
      <c r="Y2363" s="665">
        <v>44231</v>
      </c>
      <c r="Z2363" s="666">
        <f>Y2363+365</f>
        <v>44596</v>
      </c>
      <c r="AA2363" s="687"/>
      <c r="AB2363" s="676"/>
      <c r="AC2363" s="681"/>
      <c r="AD2363" s="682"/>
      <c r="AE2363" s="683"/>
      <c r="AF2363" s="676"/>
      <c r="AG2363" s="676"/>
      <c r="AJ2363" s="672" t="str">
        <f t="shared" si="624"/>
        <v>HL2319</v>
      </c>
    </row>
    <row r="2364" spans="1:36" ht="11.25" customHeight="1" thickBot="1" x14ac:dyDescent="0.25">
      <c r="A2364" s="1129"/>
      <c r="B2364" s="995"/>
      <c r="C2364" s="320"/>
      <c r="D2364" s="905"/>
      <c r="E2364" s="245"/>
      <c r="F2364" s="241"/>
      <c r="G2364" s="246"/>
      <c r="H2364" s="246"/>
      <c r="I2364" s="241"/>
      <c r="J2364" s="360"/>
      <c r="K2364" s="241"/>
      <c r="L2364" s="241"/>
      <c r="M2364" s="245"/>
      <c r="N2364" s="238"/>
      <c r="O2364" s="65"/>
      <c r="P2364" s="65"/>
      <c r="Q2364" s="65"/>
      <c r="R2364" s="238"/>
      <c r="S2364" s="246"/>
      <c r="T2364" s="241"/>
      <c r="U2364" s="146"/>
      <c r="V2364" s="146"/>
      <c r="W2364" s="238"/>
      <c r="X2364" s="272"/>
      <c r="Y2364" s="415"/>
      <c r="Z2364" s="416" t="s">
        <v>38</v>
      </c>
      <c r="AA2364" s="269" t="s">
        <v>38</v>
      </c>
      <c r="AB2364" s="246"/>
      <c r="AC2364" s="250"/>
      <c r="AD2364" s="251"/>
      <c r="AE2364" s="252"/>
      <c r="AF2364" s="246"/>
      <c r="AG2364" s="246"/>
      <c r="AJ2364" s="255" t="str">
        <f t="shared" si="624"/>
        <v/>
      </c>
    </row>
    <row r="2365" spans="1:36" s="319" customFormat="1" ht="11.25" customHeight="1" thickBot="1" x14ac:dyDescent="0.25">
      <c r="A2365" s="1115">
        <v>1</v>
      </c>
      <c r="B2365" s="996"/>
      <c r="C2365" s="320"/>
      <c r="D2365" s="916" t="s">
        <v>3441</v>
      </c>
      <c r="E2365" s="326">
        <v>1</v>
      </c>
      <c r="F2365" s="265" t="s">
        <v>2449</v>
      </c>
      <c r="G2365" s="327"/>
      <c r="H2365" s="327"/>
      <c r="I2365" s="265"/>
      <c r="J2365" s="360"/>
      <c r="K2365" s="265"/>
      <c r="L2365" s="265" t="s">
        <v>3442</v>
      </c>
      <c r="M2365" s="326">
        <v>55</v>
      </c>
      <c r="N2365" s="320"/>
      <c r="O2365" s="74">
        <v>70</v>
      </c>
      <c r="P2365" s="74"/>
      <c r="Q2365" s="74"/>
      <c r="R2365" s="320"/>
      <c r="S2365" s="327"/>
      <c r="T2365" s="265" t="s">
        <v>61</v>
      </c>
      <c r="U2365" s="320" t="s">
        <v>2451</v>
      </c>
      <c r="V2365" s="320" t="s">
        <v>3443</v>
      </c>
      <c r="W2365" s="343"/>
      <c r="X2365" s="158"/>
      <c r="Y2365" s="422">
        <v>42949</v>
      </c>
      <c r="Z2365" s="416">
        <f>Y2365+365</f>
        <v>43314</v>
      </c>
      <c r="AA2365" s="269">
        <v>44410</v>
      </c>
      <c r="AB2365" s="327"/>
      <c r="AC2365" s="362"/>
      <c r="AD2365" s="329"/>
      <c r="AE2365" s="302">
        <v>575</v>
      </c>
      <c r="AF2365" s="327" t="s">
        <v>38</v>
      </c>
      <c r="AG2365" s="327"/>
      <c r="AJ2365" s="255" t="str">
        <f t="shared" si="609"/>
        <v>SV25259</v>
      </c>
    </row>
    <row r="2366" spans="1:36" s="319" customFormat="1" ht="11.25" customHeight="1" thickBot="1" x14ac:dyDescent="0.25">
      <c r="A2366" s="1115">
        <v>1</v>
      </c>
      <c r="B2366" s="996"/>
      <c r="C2366" s="320"/>
      <c r="D2366" s="916" t="s">
        <v>3441</v>
      </c>
      <c r="E2366" s="326">
        <v>1</v>
      </c>
      <c r="F2366" s="265" t="s">
        <v>2449</v>
      </c>
      <c r="G2366" s="327"/>
      <c r="H2366" s="327"/>
      <c r="I2366" s="265"/>
      <c r="J2366" s="360"/>
      <c r="K2366" s="265"/>
      <c r="L2366" s="265" t="s">
        <v>3442</v>
      </c>
      <c r="M2366" s="326">
        <v>55</v>
      </c>
      <c r="N2366" s="320"/>
      <c r="O2366" s="74">
        <v>70</v>
      </c>
      <c r="P2366" s="74"/>
      <c r="Q2366" s="74"/>
      <c r="R2366" s="320"/>
      <c r="S2366" s="327"/>
      <c r="T2366" s="265" t="s">
        <v>61</v>
      </c>
      <c r="U2366" s="320" t="s">
        <v>2451</v>
      </c>
      <c r="V2366" s="320" t="s">
        <v>3444</v>
      </c>
      <c r="W2366" s="343"/>
      <c r="X2366" s="158"/>
      <c r="Y2366" s="422">
        <v>42949</v>
      </c>
      <c r="Z2366" s="416">
        <f>Y2366+365</f>
        <v>43314</v>
      </c>
      <c r="AA2366" s="269">
        <v>44410</v>
      </c>
      <c r="AB2366" s="327"/>
      <c r="AC2366" s="362"/>
      <c r="AD2366" s="329"/>
      <c r="AE2366" s="302">
        <v>575</v>
      </c>
      <c r="AF2366" s="327" t="s">
        <v>38</v>
      </c>
      <c r="AG2366" s="327"/>
      <c r="AJ2366" s="255" t="str">
        <f t="shared" si="609"/>
        <v>SV25260</v>
      </c>
    </row>
    <row r="2367" spans="1:36" s="319" customFormat="1" ht="11.25" customHeight="1" thickBot="1" x14ac:dyDescent="0.25">
      <c r="A2367" s="1115">
        <v>1</v>
      </c>
      <c r="B2367" s="996"/>
      <c r="C2367" s="320"/>
      <c r="D2367" s="916" t="s">
        <v>3441</v>
      </c>
      <c r="E2367" s="326">
        <v>1</v>
      </c>
      <c r="F2367" s="265" t="s">
        <v>2449</v>
      </c>
      <c r="G2367" s="327"/>
      <c r="H2367" s="327"/>
      <c r="I2367" s="265"/>
      <c r="J2367" s="360"/>
      <c r="K2367" s="265"/>
      <c r="L2367" s="265" t="s">
        <v>3442</v>
      </c>
      <c r="M2367" s="326">
        <v>55</v>
      </c>
      <c r="N2367" s="320"/>
      <c r="O2367" s="74">
        <v>70</v>
      </c>
      <c r="P2367" s="74"/>
      <c r="Q2367" s="74"/>
      <c r="R2367" s="320"/>
      <c r="S2367" s="327"/>
      <c r="T2367" s="265" t="s">
        <v>61</v>
      </c>
      <c r="U2367" s="320" t="s">
        <v>2451</v>
      </c>
      <c r="V2367" s="320" t="s">
        <v>3445</v>
      </c>
      <c r="W2367" s="343"/>
      <c r="X2367" s="158"/>
      <c r="Y2367" s="422">
        <v>42949</v>
      </c>
      <c r="Z2367" s="416">
        <f>Y2367+365</f>
        <v>43314</v>
      </c>
      <c r="AA2367" s="269">
        <v>44410</v>
      </c>
      <c r="AB2367" s="327"/>
      <c r="AC2367" s="362"/>
      <c r="AD2367" s="329"/>
      <c r="AE2367" s="302">
        <v>575</v>
      </c>
      <c r="AF2367" s="327" t="s">
        <v>38</v>
      </c>
      <c r="AG2367" s="327"/>
      <c r="AJ2367" s="255" t="str">
        <f t="shared" si="609"/>
        <v>SV25261</v>
      </c>
    </row>
    <row r="2368" spans="1:36" s="319" customFormat="1" ht="11.25" customHeight="1" thickBot="1" x14ac:dyDescent="0.25">
      <c r="A2368" s="1115">
        <v>1</v>
      </c>
      <c r="B2368" s="996"/>
      <c r="C2368" s="320"/>
      <c r="D2368" s="916" t="s">
        <v>3441</v>
      </c>
      <c r="E2368" s="326">
        <v>1</v>
      </c>
      <c r="F2368" s="265" t="s">
        <v>2449</v>
      </c>
      <c r="G2368" s="327"/>
      <c r="H2368" s="327"/>
      <c r="I2368" s="265"/>
      <c r="J2368" s="360"/>
      <c r="K2368" s="265"/>
      <c r="L2368" s="265" t="s">
        <v>3442</v>
      </c>
      <c r="M2368" s="326">
        <v>55</v>
      </c>
      <c r="N2368" s="320"/>
      <c r="O2368" s="74">
        <v>70</v>
      </c>
      <c r="P2368" s="74"/>
      <c r="Q2368" s="74"/>
      <c r="R2368" s="320"/>
      <c r="S2368" s="327"/>
      <c r="T2368" s="265" t="s">
        <v>61</v>
      </c>
      <c r="U2368" s="320" t="s">
        <v>2451</v>
      </c>
      <c r="V2368" s="320" t="s">
        <v>3446</v>
      </c>
      <c r="W2368" s="343"/>
      <c r="X2368" s="320"/>
      <c r="Y2368" s="422">
        <v>42949</v>
      </c>
      <c r="Z2368" s="416">
        <f>Y2368+365</f>
        <v>43314</v>
      </c>
      <c r="AA2368" s="269">
        <v>44410</v>
      </c>
      <c r="AB2368" s="327"/>
      <c r="AC2368" s="362"/>
      <c r="AD2368" s="329"/>
      <c r="AE2368" s="302">
        <v>575</v>
      </c>
      <c r="AF2368" s="327" t="s">
        <v>38</v>
      </c>
      <c r="AG2368" s="327"/>
      <c r="AJ2368" s="255" t="str">
        <f t="shared" si="609"/>
        <v>SV25262</v>
      </c>
    </row>
    <row r="2369" spans="1:36" ht="11.25" customHeight="1" thickBot="1" x14ac:dyDescent="0.25">
      <c r="A2369" s="1115">
        <v>1</v>
      </c>
      <c r="B2369" s="995"/>
      <c r="C2369" s="266" t="s">
        <v>50</v>
      </c>
      <c r="D2369" s="892" t="s">
        <v>3441</v>
      </c>
      <c r="E2369" s="256">
        <f>SUM(E2365:E2368)</f>
        <v>4</v>
      </c>
      <c r="F2369" s="240" t="s">
        <v>2449</v>
      </c>
      <c r="G2369" s="257"/>
      <c r="H2369" s="257"/>
      <c r="I2369" s="240"/>
      <c r="J2369" s="358"/>
      <c r="K2369" s="240"/>
      <c r="L2369" s="240" t="s">
        <v>3442</v>
      </c>
      <c r="M2369" s="258">
        <v>55</v>
      </c>
      <c r="N2369" s="239"/>
      <c r="O2369" s="364">
        <f ca="1">IF(MIN(OFFSET(O2369,-$E2369,0,$E2369,1))=MAX(OFFSET(O2369,-$E2369,0,$E2369,1)),OFFSET(O2369,-$E2369,0,1,1),CONCATENATE(MIN(OFFSET(O2369,-$E2369,0,$E2369,1)),"/",MAX(OFFSET(O2369,-$E2369,0,$E2369,1))))</f>
        <v>70</v>
      </c>
      <c r="P2369" s="364">
        <f ca="1">IF(MIN(OFFSET(P2369,-$E2369,0,$E2369,1))=MAX(OFFSET(P2369,-$E2369,0,$E2369,1)),OFFSET(P2369,-$E2369,0,1,1),CONCATENATE(MIN(OFFSET(P2369,-$E2369,0,$E2369,1)),"/",MAX(OFFSET(P2369,-$E2369,0,$E2369,1))))</f>
        <v>0</v>
      </c>
      <c r="Q2369" s="364">
        <f ca="1">IF(MIN(OFFSET(Q2369,-$E2369,0,$E2369,1))=MAX(OFFSET(Q2369,-$E2369,0,$E2369,1)),OFFSET(Q2369,-$E2369,0,1,1),CONCATENATE(MIN(OFFSET(Q2369,-$E2369,0,$E2369,1)),"/",MAX(OFFSET(Q2369,-$E2369,0,$E2369,1))))</f>
        <v>0</v>
      </c>
      <c r="R2369" s="239"/>
      <c r="S2369" s="257"/>
      <c r="T2369" s="240" t="s">
        <v>61</v>
      </c>
      <c r="U2369" s="239" t="s">
        <v>2451</v>
      </c>
      <c r="V2369" s="239" t="s">
        <v>3447</v>
      </c>
      <c r="W2369" s="406"/>
      <c r="X2369" s="230" t="s">
        <v>3441</v>
      </c>
      <c r="Y2369" s="422">
        <v>42949</v>
      </c>
      <c r="Z2369" s="416">
        <f>Y2369+365</f>
        <v>43314</v>
      </c>
      <c r="AA2369" s="269">
        <v>44410</v>
      </c>
      <c r="AB2369" s="257"/>
      <c r="AC2369" s="260"/>
      <c r="AD2369" s="261"/>
      <c r="AE2369" s="262"/>
      <c r="AF2369" s="257"/>
      <c r="AG2369" s="257"/>
      <c r="AJ2369" s="255" t="str">
        <f t="shared" si="609"/>
        <v>SV25259 -  25262</v>
      </c>
    </row>
    <row r="2370" spans="1:36" ht="11.25" customHeight="1" thickBot="1" x14ac:dyDescent="0.25">
      <c r="A2370" s="1129"/>
      <c r="B2370" s="995"/>
      <c r="C2370" s="320"/>
      <c r="D2370" s="905"/>
      <c r="E2370" s="245"/>
      <c r="F2370" s="241"/>
      <c r="G2370" s="246"/>
      <c r="H2370" s="246"/>
      <c r="I2370" s="241"/>
      <c r="J2370" s="360"/>
      <c r="K2370" s="241"/>
      <c r="L2370" s="241"/>
      <c r="M2370" s="245"/>
      <c r="N2370" s="238"/>
      <c r="O2370" s="65"/>
      <c r="P2370" s="65"/>
      <c r="Q2370" s="65"/>
      <c r="R2370" s="238"/>
      <c r="S2370" s="246"/>
      <c r="T2370" s="241"/>
      <c r="U2370" s="146"/>
      <c r="V2370" s="146"/>
      <c r="W2370" s="238"/>
      <c r="X2370" s="272"/>
      <c r="Y2370" s="415"/>
      <c r="Z2370" s="416" t="s">
        <v>38</v>
      </c>
      <c r="AA2370" s="269" t="s">
        <v>38</v>
      </c>
      <c r="AB2370" s="246"/>
      <c r="AC2370" s="250"/>
      <c r="AD2370" s="251"/>
      <c r="AE2370" s="252"/>
      <c r="AF2370" s="246"/>
      <c r="AG2370" s="246"/>
      <c r="AJ2370" s="255" t="str">
        <f t="shared" si="609"/>
        <v/>
      </c>
    </row>
    <row r="2371" spans="1:36" ht="11.25" customHeight="1" thickBot="1" x14ac:dyDescent="0.25">
      <c r="A2371" s="1115">
        <v>1</v>
      </c>
      <c r="B2371" s="1044">
        <v>306834</v>
      </c>
      <c r="C2371" s="238"/>
      <c r="D2371" s="904" t="s">
        <v>3448</v>
      </c>
      <c r="E2371" s="245">
        <v>1</v>
      </c>
      <c r="F2371" s="241" t="s">
        <v>2818</v>
      </c>
      <c r="G2371" s="246"/>
      <c r="H2371" s="246"/>
      <c r="I2371" s="241"/>
      <c r="J2371" s="331"/>
      <c r="K2371" s="241"/>
      <c r="L2371" s="241" t="s">
        <v>2819</v>
      </c>
      <c r="M2371" s="245">
        <v>55</v>
      </c>
      <c r="N2371" s="238"/>
      <c r="O2371" s="65"/>
      <c r="P2371" s="65"/>
      <c r="Q2371" s="65"/>
      <c r="R2371" s="238"/>
      <c r="S2371" s="246"/>
      <c r="T2371" s="241" t="s">
        <v>61</v>
      </c>
      <c r="U2371" s="238" t="s">
        <v>44</v>
      </c>
      <c r="V2371" s="238" t="s">
        <v>2829</v>
      </c>
      <c r="W2371" s="322"/>
      <c r="X2371" s="200"/>
      <c r="Y2371" s="415">
        <v>43613</v>
      </c>
      <c r="Z2371" s="417">
        <f t="shared" ref="Z2371:Z2377" si="625">Y2371+365</f>
        <v>43978</v>
      </c>
      <c r="AA2371" s="269" t="s">
        <v>38</v>
      </c>
      <c r="AB2371" s="246"/>
      <c r="AC2371" s="250">
        <v>75</v>
      </c>
      <c r="AD2371" s="251"/>
      <c r="AE2371" s="252">
        <v>950</v>
      </c>
      <c r="AF2371" s="246" t="s">
        <v>2814</v>
      </c>
      <c r="AG2371" s="246"/>
      <c r="AJ2371" s="255" t="str">
        <f t="shared" si="609"/>
        <v>HL1726</v>
      </c>
    </row>
    <row r="2372" spans="1:36" ht="11.25" customHeight="1" thickBot="1" x14ac:dyDescent="0.25">
      <c r="A2372" s="1115">
        <v>1</v>
      </c>
      <c r="B2372" s="1044">
        <v>306834</v>
      </c>
      <c r="C2372" s="238"/>
      <c r="D2372" s="904" t="s">
        <v>3448</v>
      </c>
      <c r="E2372" s="245">
        <v>1</v>
      </c>
      <c r="F2372" s="241" t="s">
        <v>2818</v>
      </c>
      <c r="G2372" s="246"/>
      <c r="H2372" s="246"/>
      <c r="I2372" s="241"/>
      <c r="J2372" s="331"/>
      <c r="K2372" s="241"/>
      <c r="L2372" s="241" t="s">
        <v>2819</v>
      </c>
      <c r="M2372" s="245">
        <v>55</v>
      </c>
      <c r="N2372" s="238"/>
      <c r="O2372" s="65"/>
      <c r="P2372" s="65"/>
      <c r="Q2372" s="65"/>
      <c r="R2372" s="238"/>
      <c r="S2372" s="246"/>
      <c r="T2372" s="241" t="s">
        <v>61</v>
      </c>
      <c r="U2372" s="238" t="s">
        <v>44</v>
      </c>
      <c r="V2372" s="238" t="s">
        <v>1467</v>
      </c>
      <c r="W2372" s="322"/>
      <c r="X2372" s="200"/>
      <c r="Y2372" s="415">
        <v>43613</v>
      </c>
      <c r="Z2372" s="417">
        <f t="shared" si="625"/>
        <v>43978</v>
      </c>
      <c r="AA2372" s="269" t="s">
        <v>38</v>
      </c>
      <c r="AB2372" s="246"/>
      <c r="AC2372" s="250">
        <v>75</v>
      </c>
      <c r="AD2372" s="251"/>
      <c r="AE2372" s="252">
        <v>950</v>
      </c>
      <c r="AF2372" s="246" t="s">
        <v>2814</v>
      </c>
      <c r="AG2372" s="246"/>
      <c r="AJ2372" s="255" t="str">
        <f t="shared" si="609"/>
        <v>HL1727</v>
      </c>
    </row>
    <row r="2373" spans="1:36" ht="11.25" customHeight="1" thickBot="1" x14ac:dyDescent="0.25">
      <c r="A2373" s="1115">
        <v>1</v>
      </c>
      <c r="B2373" s="1044">
        <v>306834</v>
      </c>
      <c r="C2373" s="238"/>
      <c r="D2373" s="904" t="s">
        <v>3448</v>
      </c>
      <c r="E2373" s="245">
        <v>1</v>
      </c>
      <c r="F2373" s="241" t="s">
        <v>2818</v>
      </c>
      <c r="G2373" s="246"/>
      <c r="H2373" s="246"/>
      <c r="I2373" s="241"/>
      <c r="J2373" s="331"/>
      <c r="K2373" s="241"/>
      <c r="L2373" s="241" t="s">
        <v>2819</v>
      </c>
      <c r="M2373" s="245">
        <v>55</v>
      </c>
      <c r="N2373" s="238"/>
      <c r="O2373" s="65"/>
      <c r="P2373" s="65"/>
      <c r="Q2373" s="65"/>
      <c r="R2373" s="238"/>
      <c r="S2373" s="246"/>
      <c r="T2373" s="241" t="s">
        <v>61</v>
      </c>
      <c r="U2373" s="238" t="s">
        <v>44</v>
      </c>
      <c r="V2373" s="238" t="s">
        <v>1452</v>
      </c>
      <c r="W2373" s="322"/>
      <c r="X2373" s="200"/>
      <c r="Y2373" s="415">
        <v>43613</v>
      </c>
      <c r="Z2373" s="417">
        <f t="shared" si="625"/>
        <v>43978</v>
      </c>
      <c r="AA2373" s="269" t="s">
        <v>38</v>
      </c>
      <c r="AB2373" s="246"/>
      <c r="AC2373" s="250">
        <v>75</v>
      </c>
      <c r="AD2373" s="251"/>
      <c r="AE2373" s="252">
        <v>950</v>
      </c>
      <c r="AF2373" s="246" t="s">
        <v>2814</v>
      </c>
      <c r="AG2373" s="246"/>
      <c r="AJ2373" s="255" t="str">
        <f t="shared" si="609"/>
        <v>HL1728</v>
      </c>
    </row>
    <row r="2374" spans="1:36" ht="11.25" customHeight="1" thickBot="1" x14ac:dyDescent="0.25">
      <c r="A2374" s="1115">
        <v>1</v>
      </c>
      <c r="B2374" s="1044">
        <v>306834</v>
      </c>
      <c r="C2374" s="238"/>
      <c r="D2374" s="904" t="s">
        <v>3448</v>
      </c>
      <c r="E2374" s="245">
        <v>1</v>
      </c>
      <c r="F2374" s="241" t="s">
        <v>2818</v>
      </c>
      <c r="G2374" s="246"/>
      <c r="H2374" s="246"/>
      <c r="I2374" s="241"/>
      <c r="J2374" s="331"/>
      <c r="K2374" s="241"/>
      <c r="L2374" s="241" t="s">
        <v>2819</v>
      </c>
      <c r="M2374" s="245">
        <v>55</v>
      </c>
      <c r="N2374" s="238"/>
      <c r="O2374" s="65"/>
      <c r="P2374" s="65"/>
      <c r="Q2374" s="65"/>
      <c r="R2374" s="238"/>
      <c r="S2374" s="246"/>
      <c r="T2374" s="241" t="s">
        <v>61</v>
      </c>
      <c r="U2374" s="238" t="s">
        <v>44</v>
      </c>
      <c r="V2374" s="238" t="s">
        <v>3148</v>
      </c>
      <c r="W2374" s="322"/>
      <c r="X2374" s="200"/>
      <c r="Y2374" s="415">
        <v>43613</v>
      </c>
      <c r="Z2374" s="417">
        <f t="shared" si="625"/>
        <v>43978</v>
      </c>
      <c r="AA2374" s="269" t="s">
        <v>38</v>
      </c>
      <c r="AB2374" s="246"/>
      <c r="AC2374" s="250">
        <v>75</v>
      </c>
      <c r="AD2374" s="251"/>
      <c r="AE2374" s="252">
        <v>950</v>
      </c>
      <c r="AF2374" s="246" t="s">
        <v>2814</v>
      </c>
      <c r="AG2374" s="246"/>
      <c r="AJ2374" s="255" t="str">
        <f t="shared" si="609"/>
        <v>HL1729</v>
      </c>
    </row>
    <row r="2375" spans="1:36" ht="11.25" customHeight="1" thickBot="1" x14ac:dyDescent="0.25">
      <c r="A2375" s="1115">
        <v>1</v>
      </c>
      <c r="B2375" s="1044">
        <v>306834</v>
      </c>
      <c r="C2375" s="238"/>
      <c r="D2375" s="904" t="s">
        <v>3448</v>
      </c>
      <c r="E2375" s="245">
        <v>1</v>
      </c>
      <c r="F2375" s="241" t="s">
        <v>2818</v>
      </c>
      <c r="G2375" s="246"/>
      <c r="H2375" s="246"/>
      <c r="I2375" s="241"/>
      <c r="J2375" s="331"/>
      <c r="K2375" s="241"/>
      <c r="L2375" s="241" t="s">
        <v>2819</v>
      </c>
      <c r="M2375" s="245">
        <v>55</v>
      </c>
      <c r="N2375" s="238"/>
      <c r="O2375" s="65"/>
      <c r="P2375" s="65"/>
      <c r="Q2375" s="65"/>
      <c r="R2375" s="238"/>
      <c r="S2375" s="246"/>
      <c r="T2375" s="241" t="s">
        <v>61</v>
      </c>
      <c r="U2375" s="238" t="s">
        <v>44</v>
      </c>
      <c r="V2375" s="238" t="s">
        <v>2578</v>
      </c>
      <c r="W2375" s="322"/>
      <c r="X2375" s="200"/>
      <c r="Y2375" s="415">
        <v>43613</v>
      </c>
      <c r="Z2375" s="417">
        <f t="shared" si="625"/>
        <v>43978</v>
      </c>
      <c r="AA2375" s="269" t="s">
        <v>38</v>
      </c>
      <c r="AB2375" s="246"/>
      <c r="AC2375" s="250">
        <v>75</v>
      </c>
      <c r="AD2375" s="251"/>
      <c r="AE2375" s="252">
        <v>950</v>
      </c>
      <c r="AF2375" s="246" t="s">
        <v>2814</v>
      </c>
      <c r="AG2375" s="246"/>
      <c r="AJ2375" s="255" t="str">
        <f t="shared" si="609"/>
        <v>HL1730</v>
      </c>
    </row>
    <row r="2376" spans="1:36" ht="11.25" customHeight="1" thickBot="1" x14ac:dyDescent="0.25">
      <c r="A2376" s="1115">
        <v>1</v>
      </c>
      <c r="B2376" s="1044">
        <v>306834</v>
      </c>
      <c r="C2376" s="238"/>
      <c r="D2376" s="904" t="s">
        <v>3448</v>
      </c>
      <c r="E2376" s="245">
        <v>1</v>
      </c>
      <c r="F2376" s="241" t="s">
        <v>2818</v>
      </c>
      <c r="G2376" s="246"/>
      <c r="H2376" s="246"/>
      <c r="I2376" s="241"/>
      <c r="J2376" s="331"/>
      <c r="K2376" s="241"/>
      <c r="L2376" s="241" t="s">
        <v>2819</v>
      </c>
      <c r="M2376" s="245">
        <v>55</v>
      </c>
      <c r="N2376" s="238"/>
      <c r="O2376" s="65"/>
      <c r="P2376" s="65"/>
      <c r="Q2376" s="65"/>
      <c r="R2376" s="238"/>
      <c r="S2376" s="246"/>
      <c r="T2376" s="241" t="s">
        <v>61</v>
      </c>
      <c r="U2376" s="238" t="s">
        <v>44</v>
      </c>
      <c r="V2376" s="238" t="s">
        <v>2564</v>
      </c>
      <c r="W2376" s="322"/>
      <c r="X2376" s="200"/>
      <c r="Y2376" s="415">
        <v>43613</v>
      </c>
      <c r="Z2376" s="417">
        <f t="shared" si="625"/>
        <v>43978</v>
      </c>
      <c r="AA2376" s="269" t="s">
        <v>38</v>
      </c>
      <c r="AB2376" s="246"/>
      <c r="AC2376" s="250">
        <v>75</v>
      </c>
      <c r="AD2376" s="251"/>
      <c r="AE2376" s="252">
        <v>950</v>
      </c>
      <c r="AF2376" s="246" t="s">
        <v>2814</v>
      </c>
      <c r="AG2376" s="246"/>
      <c r="AJ2376" s="255" t="str">
        <f t="shared" si="609"/>
        <v>HL1731</v>
      </c>
    </row>
    <row r="2377" spans="1:36" ht="11.25" customHeight="1" thickBot="1" x14ac:dyDescent="0.25">
      <c r="A2377" s="1115">
        <v>1</v>
      </c>
      <c r="B2377" s="1044">
        <v>306834</v>
      </c>
      <c r="C2377" s="238"/>
      <c r="D2377" s="904" t="s">
        <v>3448</v>
      </c>
      <c r="E2377" s="245">
        <v>1</v>
      </c>
      <c r="F2377" s="241" t="s">
        <v>2818</v>
      </c>
      <c r="G2377" s="246"/>
      <c r="H2377" s="246"/>
      <c r="I2377" s="241"/>
      <c r="J2377" s="331"/>
      <c r="K2377" s="241"/>
      <c r="L2377" s="241" t="s">
        <v>2819</v>
      </c>
      <c r="M2377" s="245">
        <v>55</v>
      </c>
      <c r="N2377" s="238"/>
      <c r="O2377" s="65"/>
      <c r="P2377" s="65"/>
      <c r="Q2377" s="65"/>
      <c r="R2377" s="238"/>
      <c r="S2377" s="246"/>
      <c r="T2377" s="241" t="s">
        <v>61</v>
      </c>
      <c r="U2377" s="238" t="s">
        <v>44</v>
      </c>
      <c r="V2377" s="238" t="s">
        <v>163</v>
      </c>
      <c r="W2377" s="322"/>
      <c r="X2377" s="200"/>
      <c r="Y2377" s="415">
        <v>43613</v>
      </c>
      <c r="Z2377" s="417">
        <f t="shared" si="625"/>
        <v>43978</v>
      </c>
      <c r="AA2377" s="269" t="s">
        <v>38</v>
      </c>
      <c r="AB2377" s="246"/>
      <c r="AC2377" s="250">
        <v>75</v>
      </c>
      <c r="AD2377" s="251"/>
      <c r="AE2377" s="252">
        <v>950</v>
      </c>
      <c r="AF2377" s="246" t="s">
        <v>2814</v>
      </c>
      <c r="AG2377" s="246"/>
      <c r="AJ2377" s="255" t="str">
        <f t="shared" si="609"/>
        <v>HL1732</v>
      </c>
    </row>
    <row r="2378" spans="1:36" ht="11.25" customHeight="1" thickBot="1" x14ac:dyDescent="0.25">
      <c r="A2378" s="1115">
        <v>1</v>
      </c>
      <c r="B2378" s="1044">
        <v>306834</v>
      </c>
      <c r="C2378" s="238"/>
      <c r="D2378" s="904" t="s">
        <v>3448</v>
      </c>
      <c r="E2378" s="245">
        <v>1</v>
      </c>
      <c r="F2378" s="241" t="s">
        <v>2818</v>
      </c>
      <c r="G2378" s="246"/>
      <c r="H2378" s="246"/>
      <c r="I2378" s="241"/>
      <c r="J2378" s="331"/>
      <c r="K2378" s="241"/>
      <c r="L2378" s="241" t="s">
        <v>2819</v>
      </c>
      <c r="M2378" s="245">
        <v>55</v>
      </c>
      <c r="N2378" s="238"/>
      <c r="O2378" s="65"/>
      <c r="P2378" s="65"/>
      <c r="Q2378" s="65"/>
      <c r="R2378" s="238"/>
      <c r="S2378" s="246"/>
      <c r="T2378" s="241" t="s">
        <v>61</v>
      </c>
      <c r="U2378" s="238" t="s">
        <v>44</v>
      </c>
      <c r="V2378" s="238" t="s">
        <v>3449</v>
      </c>
      <c r="X2378" s="200"/>
      <c r="Y2378" s="415">
        <v>43613</v>
      </c>
      <c r="Z2378" s="417">
        <f>Y2378+365</f>
        <v>43978</v>
      </c>
      <c r="AA2378" s="269" t="s">
        <v>38</v>
      </c>
      <c r="AB2378" s="246"/>
      <c r="AC2378" s="250">
        <v>75</v>
      </c>
      <c r="AD2378" s="251"/>
      <c r="AE2378" s="252">
        <v>950</v>
      </c>
      <c r="AF2378" s="246" t="s">
        <v>2814</v>
      </c>
      <c r="AG2378" s="246"/>
      <c r="AJ2378" s="255" t="str">
        <f t="shared" si="609"/>
        <v>HL1733</v>
      </c>
    </row>
    <row r="2379" spans="1:36" ht="11.25" customHeight="1" thickBot="1" x14ac:dyDescent="0.25">
      <c r="A2379" s="1115">
        <v>1</v>
      </c>
      <c r="B2379" s="1044">
        <v>306834</v>
      </c>
      <c r="C2379" s="239" t="s">
        <v>50</v>
      </c>
      <c r="D2379" s="892" t="s">
        <v>3448</v>
      </c>
      <c r="E2379" s="256">
        <v>8</v>
      </c>
      <c r="F2379" s="240" t="s">
        <v>2818</v>
      </c>
      <c r="G2379" s="257"/>
      <c r="H2379" s="257"/>
      <c r="I2379" s="240"/>
      <c r="J2379" s="368"/>
      <c r="K2379" s="240"/>
      <c r="L2379" s="240" t="s">
        <v>2819</v>
      </c>
      <c r="M2379" s="258">
        <v>55</v>
      </c>
      <c r="N2379" s="239"/>
      <c r="O2379" s="364">
        <v>100</v>
      </c>
      <c r="P2379" s="364">
        <v>90</v>
      </c>
      <c r="Q2379" s="364">
        <v>350</v>
      </c>
      <c r="R2379" s="239"/>
      <c r="S2379" s="257"/>
      <c r="T2379" s="240" t="s">
        <v>61</v>
      </c>
      <c r="U2379" s="239" t="s">
        <v>44</v>
      </c>
      <c r="V2379" s="239" t="s">
        <v>3450</v>
      </c>
      <c r="W2379" s="239"/>
      <c r="X2379" s="499" t="s">
        <v>3448</v>
      </c>
      <c r="Y2379" s="415">
        <v>43613</v>
      </c>
      <c r="Z2379" s="417">
        <f>Y2379+365</f>
        <v>43978</v>
      </c>
      <c r="AA2379" s="269" t="s">
        <v>38</v>
      </c>
      <c r="AB2379" s="257"/>
      <c r="AC2379" s="260">
        <v>75</v>
      </c>
      <c r="AD2379" s="261"/>
      <c r="AE2379" s="262">
        <v>950</v>
      </c>
      <c r="AF2379" s="257" t="s">
        <v>2814</v>
      </c>
      <c r="AG2379" s="257"/>
      <c r="AJ2379" s="255" t="str">
        <f t="shared" si="609"/>
        <v>HL1726-1733</v>
      </c>
    </row>
    <row r="2380" spans="1:36" ht="11.25" customHeight="1" thickBot="1" x14ac:dyDescent="0.25">
      <c r="A2380" s="1129"/>
      <c r="B2380" s="995"/>
      <c r="C2380" s="238"/>
      <c r="D2380" s="945"/>
      <c r="E2380" s="324"/>
      <c r="F2380" s="241"/>
      <c r="G2380" s="246"/>
      <c r="H2380" s="246"/>
      <c r="I2380" s="241"/>
      <c r="J2380" s="331"/>
      <c r="K2380" s="241"/>
      <c r="L2380" s="241"/>
      <c r="M2380" s="245"/>
      <c r="N2380" s="238"/>
      <c r="O2380" s="65"/>
      <c r="P2380" s="65"/>
      <c r="Q2380" s="65"/>
      <c r="R2380" s="238"/>
      <c r="S2380" s="246"/>
      <c r="T2380" s="241"/>
      <c r="U2380" s="238"/>
      <c r="V2380" s="238"/>
      <c r="W2380" s="238"/>
      <c r="X2380" s="508"/>
      <c r="Y2380" s="415"/>
      <c r="Z2380" s="417"/>
      <c r="AA2380" s="269"/>
      <c r="AB2380" s="246"/>
      <c r="AC2380" s="250"/>
      <c r="AD2380" s="251"/>
      <c r="AE2380" s="252"/>
      <c r="AF2380" s="246"/>
      <c r="AG2380" s="246"/>
    </row>
    <row r="2381" spans="1:36" s="319" customFormat="1" ht="11.25" customHeight="1" thickBot="1" x14ac:dyDescent="0.25">
      <c r="A2381" s="1129">
        <v>1</v>
      </c>
      <c r="B2381" s="996"/>
      <c r="C2381" s="151"/>
      <c r="D2381" s="897" t="s">
        <v>933</v>
      </c>
      <c r="E2381" s="148">
        <v>1</v>
      </c>
      <c r="F2381" s="149" t="s">
        <v>2130</v>
      </c>
      <c r="G2381" s="150"/>
      <c r="H2381" s="150"/>
      <c r="I2381" s="149"/>
      <c r="J2381" s="199"/>
      <c r="K2381" s="149"/>
      <c r="L2381" s="990" t="s">
        <v>3413</v>
      </c>
      <c r="M2381" s="148">
        <v>55</v>
      </c>
      <c r="N2381" s="151" t="s">
        <v>38</v>
      </c>
      <c r="O2381" s="522" t="s">
        <v>38</v>
      </c>
      <c r="P2381" s="522" t="s">
        <v>38</v>
      </c>
      <c r="Q2381" s="522" t="s">
        <v>38</v>
      </c>
      <c r="R2381" s="151" t="s">
        <v>38</v>
      </c>
      <c r="S2381" s="150"/>
      <c r="T2381" s="149" t="s">
        <v>43</v>
      </c>
      <c r="U2381" s="151" t="s">
        <v>44</v>
      </c>
      <c r="V2381" s="151" t="s">
        <v>3451</v>
      </c>
      <c r="W2381" s="448" t="s">
        <v>38</v>
      </c>
      <c r="X2381" s="200"/>
      <c r="Y2381" s="429" t="s">
        <v>47</v>
      </c>
      <c r="Z2381" s="427" t="e">
        <f t="shared" ref="Z2381:Z2385" si="626">Y2381+366</f>
        <v>#VALUE!</v>
      </c>
      <c r="AA2381" s="269"/>
      <c r="AB2381" s="327"/>
      <c r="AC2381" s="362" t="s">
        <v>1896</v>
      </c>
      <c r="AD2381" s="329"/>
      <c r="AE2381" s="329"/>
      <c r="AF2381" s="326" t="s">
        <v>38</v>
      </c>
      <c r="AG2381" s="326"/>
      <c r="AJ2381" s="255" t="str">
        <f t="shared" ref="AJ2381:AJ2385" si="627">CONCATENATE(U2381,AK2381,V2381)</f>
        <v>HL2519</v>
      </c>
    </row>
    <row r="2382" spans="1:36" s="319" customFormat="1" ht="11.25" customHeight="1" thickBot="1" x14ac:dyDescent="0.25">
      <c r="A2382" s="1129">
        <v>1</v>
      </c>
      <c r="B2382" s="996"/>
      <c r="C2382" s="151"/>
      <c r="D2382" s="897" t="s">
        <v>933</v>
      </c>
      <c r="E2382" s="148">
        <v>1</v>
      </c>
      <c r="F2382" s="149" t="s">
        <v>2130</v>
      </c>
      <c r="G2382" s="150"/>
      <c r="H2382" s="150"/>
      <c r="I2382" s="149"/>
      <c r="J2382" s="199"/>
      <c r="K2382" s="149"/>
      <c r="L2382" s="990" t="s">
        <v>3413</v>
      </c>
      <c r="M2382" s="148">
        <v>55</v>
      </c>
      <c r="N2382" s="151" t="s">
        <v>38</v>
      </c>
      <c r="O2382" s="522" t="s">
        <v>38</v>
      </c>
      <c r="P2382" s="522" t="s">
        <v>38</v>
      </c>
      <c r="Q2382" s="522" t="s">
        <v>38</v>
      </c>
      <c r="R2382" s="151" t="s">
        <v>38</v>
      </c>
      <c r="S2382" s="150"/>
      <c r="T2382" s="149" t="s">
        <v>43</v>
      </c>
      <c r="U2382" s="151" t="s">
        <v>44</v>
      </c>
      <c r="V2382" s="151" t="s">
        <v>3452</v>
      </c>
      <c r="W2382" s="448" t="s">
        <v>38</v>
      </c>
      <c r="X2382" s="200"/>
      <c r="Y2382" s="429" t="s">
        <v>47</v>
      </c>
      <c r="Z2382" s="427" t="e">
        <f t="shared" si="626"/>
        <v>#VALUE!</v>
      </c>
      <c r="AA2382" s="269"/>
      <c r="AB2382" s="327"/>
      <c r="AC2382" s="362" t="s">
        <v>1896</v>
      </c>
      <c r="AD2382" s="329"/>
      <c r="AE2382" s="329"/>
      <c r="AF2382" s="326" t="s">
        <v>38</v>
      </c>
      <c r="AG2382" s="326"/>
      <c r="AJ2382" s="255" t="str">
        <f t="shared" si="627"/>
        <v>HL2520</v>
      </c>
    </row>
    <row r="2383" spans="1:36" s="319" customFormat="1" ht="11.25" customHeight="1" thickBot="1" x14ac:dyDescent="0.25">
      <c r="A2383" s="1129">
        <v>1</v>
      </c>
      <c r="B2383" s="996"/>
      <c r="C2383" s="151"/>
      <c r="D2383" s="897" t="s">
        <v>933</v>
      </c>
      <c r="E2383" s="148">
        <v>1</v>
      </c>
      <c r="F2383" s="149" t="s">
        <v>2130</v>
      </c>
      <c r="G2383" s="150"/>
      <c r="H2383" s="150"/>
      <c r="I2383" s="149"/>
      <c r="J2383" s="199"/>
      <c r="K2383" s="149"/>
      <c r="L2383" s="990" t="s">
        <v>3413</v>
      </c>
      <c r="M2383" s="148">
        <v>55</v>
      </c>
      <c r="N2383" s="151" t="s">
        <v>38</v>
      </c>
      <c r="O2383" s="522" t="s">
        <v>38</v>
      </c>
      <c r="P2383" s="522" t="s">
        <v>38</v>
      </c>
      <c r="Q2383" s="522" t="s">
        <v>38</v>
      </c>
      <c r="R2383" s="151" t="s">
        <v>38</v>
      </c>
      <c r="S2383" s="150"/>
      <c r="T2383" s="149" t="s">
        <v>43</v>
      </c>
      <c r="U2383" s="151" t="s">
        <v>44</v>
      </c>
      <c r="V2383" s="151" t="s">
        <v>3453</v>
      </c>
      <c r="W2383" s="448" t="s">
        <v>38</v>
      </c>
      <c r="X2383" s="200"/>
      <c r="Y2383" s="429" t="s">
        <v>47</v>
      </c>
      <c r="Z2383" s="427" t="e">
        <f t="shared" si="626"/>
        <v>#VALUE!</v>
      </c>
      <c r="AA2383" s="269"/>
      <c r="AB2383" s="327"/>
      <c r="AC2383" s="362" t="s">
        <v>1896</v>
      </c>
      <c r="AD2383" s="329"/>
      <c r="AE2383" s="329"/>
      <c r="AF2383" s="326" t="s">
        <v>38</v>
      </c>
      <c r="AG2383" s="326"/>
      <c r="AJ2383" s="255" t="str">
        <f t="shared" si="627"/>
        <v>HL2521</v>
      </c>
    </row>
    <row r="2384" spans="1:36" s="319" customFormat="1" ht="11.25" customHeight="1" thickBot="1" x14ac:dyDescent="0.25">
      <c r="A2384" s="1129">
        <v>1</v>
      </c>
      <c r="B2384" s="996"/>
      <c r="C2384" s="151"/>
      <c r="D2384" s="897" t="s">
        <v>933</v>
      </c>
      <c r="E2384" s="148">
        <v>1</v>
      </c>
      <c r="F2384" s="149" t="s">
        <v>2130</v>
      </c>
      <c r="G2384" s="150"/>
      <c r="H2384" s="150"/>
      <c r="I2384" s="149"/>
      <c r="J2384" s="199"/>
      <c r="K2384" s="149"/>
      <c r="L2384" s="1043" t="s">
        <v>3413</v>
      </c>
      <c r="M2384" s="148">
        <v>55</v>
      </c>
      <c r="N2384" s="151" t="s">
        <v>38</v>
      </c>
      <c r="O2384" s="522" t="s">
        <v>38</v>
      </c>
      <c r="P2384" s="522" t="s">
        <v>38</v>
      </c>
      <c r="Q2384" s="522" t="s">
        <v>38</v>
      </c>
      <c r="R2384" s="151" t="s">
        <v>38</v>
      </c>
      <c r="S2384" s="150"/>
      <c r="T2384" s="149" t="s">
        <v>43</v>
      </c>
      <c r="U2384" s="151" t="s">
        <v>44</v>
      </c>
      <c r="V2384" s="151" t="s">
        <v>3454</v>
      </c>
      <c r="W2384" s="448" t="s">
        <v>38</v>
      </c>
      <c r="X2384" s="200"/>
      <c r="Y2384" s="429" t="s">
        <v>47</v>
      </c>
      <c r="Z2384" s="427" t="e">
        <f t="shared" si="626"/>
        <v>#VALUE!</v>
      </c>
      <c r="AA2384" s="269"/>
      <c r="AB2384" s="327"/>
      <c r="AC2384" s="362" t="s">
        <v>1896</v>
      </c>
      <c r="AD2384" s="329"/>
      <c r="AE2384" s="329"/>
      <c r="AF2384" s="326" t="s">
        <v>38</v>
      </c>
      <c r="AG2384" s="326"/>
      <c r="AJ2384" s="255" t="str">
        <f t="shared" si="627"/>
        <v>HL2522</v>
      </c>
    </row>
    <row r="2385" spans="1:36" ht="11.25" customHeight="1" thickBot="1" x14ac:dyDescent="0.25">
      <c r="A2385" s="1129">
        <v>1</v>
      </c>
      <c r="B2385" s="995"/>
      <c r="C2385" s="579" t="s">
        <v>50</v>
      </c>
      <c r="D2385" s="989" t="s">
        <v>933</v>
      </c>
      <c r="E2385" s="580">
        <v>4</v>
      </c>
      <c r="F2385" s="582" t="s">
        <v>2130</v>
      </c>
      <c r="G2385" s="216"/>
      <c r="H2385" s="216"/>
      <c r="I2385" s="582"/>
      <c r="J2385" s="611"/>
      <c r="K2385" s="582"/>
      <c r="L2385" s="1043" t="s">
        <v>3413</v>
      </c>
      <c r="M2385" s="581">
        <v>55</v>
      </c>
      <c r="N2385" s="579" t="s">
        <v>38</v>
      </c>
      <c r="O2385" s="612" t="str">
        <f ca="1">IF(MIN(OFFSET(O2385,-$E2385,0,$E2385,1))=MAX(OFFSET(O2385,-$E2385,0,$E2385,1)),OFFSET(O2385,-$E2385,0,1,1),CONCATENATE(MIN(OFFSET(O2385,-$E2385,0,$E2385,1)),"/",MAX(OFFSET(O2385,-$E2385,0,$E2385,1))))</f>
        <v>-</v>
      </c>
      <c r="P2385" s="612" t="s">
        <v>38</v>
      </c>
      <c r="Q2385" s="612" t="s">
        <v>38</v>
      </c>
      <c r="R2385" s="579" t="s">
        <v>38</v>
      </c>
      <c r="S2385" s="216"/>
      <c r="T2385" s="985" t="s">
        <v>43</v>
      </c>
      <c r="U2385" s="579" t="s">
        <v>44</v>
      </c>
      <c r="V2385" s="579" t="s">
        <v>3455</v>
      </c>
      <c r="W2385" s="579"/>
      <c r="X2385" s="499" t="s">
        <v>933</v>
      </c>
      <c r="Y2385" s="429" t="s">
        <v>47</v>
      </c>
      <c r="Z2385" s="427" t="e">
        <f t="shared" si="626"/>
        <v>#VALUE!</v>
      </c>
      <c r="AA2385" s="269"/>
      <c r="AB2385" s="257"/>
      <c r="AC2385" s="260" t="s">
        <v>38</v>
      </c>
      <c r="AD2385" s="261"/>
      <c r="AE2385" s="262"/>
      <c r="AF2385" s="257"/>
      <c r="AG2385" s="257"/>
      <c r="AJ2385" s="255" t="str">
        <f t="shared" si="627"/>
        <v>HL2519-2522</v>
      </c>
    </row>
    <row r="2386" spans="1:36" ht="11.25" customHeight="1" thickBot="1" x14ac:dyDescent="0.25">
      <c r="A2386" s="1129"/>
      <c r="B2386" s="995"/>
      <c r="C2386" s="238"/>
      <c r="D2386" s="909"/>
      <c r="E2386" s="324"/>
      <c r="F2386" s="241"/>
      <c r="G2386" s="246"/>
      <c r="H2386" s="246"/>
      <c r="I2386" s="241"/>
      <c r="J2386" s="331"/>
      <c r="K2386" s="241"/>
      <c r="L2386" s="241"/>
      <c r="M2386" s="245"/>
      <c r="N2386" s="238"/>
      <c r="O2386" s="65"/>
      <c r="P2386" s="65"/>
      <c r="Q2386" s="65"/>
      <c r="R2386" s="238"/>
      <c r="S2386" s="246"/>
      <c r="T2386" s="241"/>
      <c r="U2386" s="238"/>
      <c r="V2386" s="238"/>
      <c r="W2386" s="238"/>
      <c r="X2386" s="508"/>
      <c r="Y2386" s="415"/>
      <c r="Z2386" s="417" t="s">
        <v>38</v>
      </c>
      <c r="AA2386" s="269" t="s">
        <v>38</v>
      </c>
      <c r="AB2386" s="246"/>
      <c r="AC2386" s="250"/>
      <c r="AD2386" s="251"/>
      <c r="AE2386" s="252"/>
      <c r="AF2386" s="246"/>
      <c r="AG2386" s="246"/>
    </row>
    <row r="2387" spans="1:36" s="672" customFormat="1" ht="11.25" customHeight="1" thickBot="1" x14ac:dyDescent="0.35">
      <c r="A2387" s="1129">
        <v>1</v>
      </c>
      <c r="B2387" s="1011"/>
      <c r="C2387" s="658"/>
      <c r="D2387" s="659" t="s">
        <v>2348</v>
      </c>
      <c r="E2387" s="660">
        <v>1</v>
      </c>
      <c r="F2387" s="659" t="s">
        <v>2425</v>
      </c>
      <c r="G2387" s="661"/>
      <c r="H2387" s="661"/>
      <c r="I2387" s="659"/>
      <c r="J2387" s="685"/>
      <c r="K2387" s="659"/>
      <c r="L2387" s="659" t="s">
        <v>2270</v>
      </c>
      <c r="M2387" s="660">
        <v>55</v>
      </c>
      <c r="N2387" s="658" t="s">
        <v>2138</v>
      </c>
      <c r="O2387" s="686">
        <v>56</v>
      </c>
      <c r="P2387" s="686">
        <v>90</v>
      </c>
      <c r="Q2387" s="686">
        <v>267</v>
      </c>
      <c r="R2387" s="658" t="s">
        <v>2189</v>
      </c>
      <c r="S2387" s="661"/>
      <c r="T2387" s="659" t="s">
        <v>277</v>
      </c>
      <c r="U2387" s="658" t="s">
        <v>44</v>
      </c>
      <c r="V2387" s="658" t="s">
        <v>3456</v>
      </c>
      <c r="W2387" s="658"/>
      <c r="X2387" s="658"/>
      <c r="Y2387" s="665">
        <v>44231</v>
      </c>
      <c r="Z2387" s="666">
        <f>Y2387+365</f>
        <v>44596</v>
      </c>
      <c r="AA2387" s="687"/>
      <c r="AB2387" s="661"/>
      <c r="AC2387" s="667"/>
      <c r="AD2387" s="668"/>
      <c r="AE2387" s="669">
        <v>574</v>
      </c>
      <c r="AF2387" s="661" t="s">
        <v>38</v>
      </c>
      <c r="AG2387" s="661"/>
      <c r="AJ2387" s="672" t="str">
        <f t="shared" ref="AJ2387" si="628">CONCATENATE(U2387,AK2387,V2387)</f>
        <v>HL2304</v>
      </c>
    </row>
    <row r="2388" spans="1:36" s="672" customFormat="1" ht="11.25" customHeight="1" thickBot="1" x14ac:dyDescent="0.35">
      <c r="A2388" s="1129">
        <v>1</v>
      </c>
      <c r="B2388" s="1011"/>
      <c r="C2388" s="658"/>
      <c r="D2388" s="659" t="s">
        <v>2348</v>
      </c>
      <c r="E2388" s="660">
        <v>1</v>
      </c>
      <c r="F2388" s="659" t="s">
        <v>2425</v>
      </c>
      <c r="G2388" s="661"/>
      <c r="H2388" s="661"/>
      <c r="I2388" s="659"/>
      <c r="J2388" s="685"/>
      <c r="K2388" s="659"/>
      <c r="L2388" s="659" t="s">
        <v>2270</v>
      </c>
      <c r="M2388" s="660">
        <v>55</v>
      </c>
      <c r="N2388" s="658" t="s">
        <v>2138</v>
      </c>
      <c r="O2388" s="686">
        <v>56</v>
      </c>
      <c r="P2388" s="686">
        <v>90</v>
      </c>
      <c r="Q2388" s="686">
        <v>267</v>
      </c>
      <c r="R2388" s="658" t="s">
        <v>2189</v>
      </c>
      <c r="S2388" s="661"/>
      <c r="T2388" s="659" t="s">
        <v>277</v>
      </c>
      <c r="U2388" s="658" t="s">
        <v>44</v>
      </c>
      <c r="V2388" s="658" t="s">
        <v>3457</v>
      </c>
      <c r="W2388" s="658"/>
      <c r="X2388" s="658"/>
      <c r="Y2388" s="665">
        <v>44231</v>
      </c>
      <c r="Z2388" s="666">
        <f>Y2388+365</f>
        <v>44596</v>
      </c>
      <c r="AA2388" s="687"/>
      <c r="AB2388" s="661"/>
      <c r="AC2388" s="667"/>
      <c r="AD2388" s="668"/>
      <c r="AE2388" s="669">
        <v>574</v>
      </c>
      <c r="AF2388" s="661" t="s">
        <v>38</v>
      </c>
      <c r="AG2388" s="661"/>
      <c r="AJ2388" s="672" t="str">
        <f t="shared" ref="AJ2388" si="629">CONCATENATE(U2388,AK2388,V2388)</f>
        <v>HL2305</v>
      </c>
    </row>
    <row r="2389" spans="1:36" s="672" customFormat="1" ht="11.25" customHeight="1" thickBot="1" x14ac:dyDescent="0.35">
      <c r="A2389" s="1129">
        <v>1</v>
      </c>
      <c r="B2389" s="1011"/>
      <c r="C2389" s="658"/>
      <c r="D2389" s="659" t="s">
        <v>2348</v>
      </c>
      <c r="E2389" s="660">
        <v>1</v>
      </c>
      <c r="F2389" s="659" t="s">
        <v>2425</v>
      </c>
      <c r="G2389" s="661"/>
      <c r="H2389" s="661"/>
      <c r="I2389" s="659"/>
      <c r="J2389" s="685"/>
      <c r="K2389" s="659"/>
      <c r="L2389" s="659" t="s">
        <v>2270</v>
      </c>
      <c r="M2389" s="660">
        <v>55</v>
      </c>
      <c r="N2389" s="658" t="s">
        <v>2138</v>
      </c>
      <c r="O2389" s="686">
        <v>56</v>
      </c>
      <c r="P2389" s="686">
        <v>90</v>
      </c>
      <c r="Q2389" s="686">
        <v>267</v>
      </c>
      <c r="R2389" s="658" t="s">
        <v>2189</v>
      </c>
      <c r="S2389" s="661"/>
      <c r="T2389" s="659" t="s">
        <v>277</v>
      </c>
      <c r="U2389" s="658" t="s">
        <v>44</v>
      </c>
      <c r="V2389" s="658" t="s">
        <v>3458</v>
      </c>
      <c r="W2389" s="658"/>
      <c r="X2389" s="658"/>
      <c r="Y2389" s="665">
        <v>44231</v>
      </c>
      <c r="Z2389" s="666">
        <f>Y2389+365</f>
        <v>44596</v>
      </c>
      <c r="AA2389" s="687"/>
      <c r="AB2389" s="661"/>
      <c r="AC2389" s="667"/>
      <c r="AD2389" s="668"/>
      <c r="AE2389" s="669">
        <v>574</v>
      </c>
      <c r="AF2389" s="661" t="s">
        <v>38</v>
      </c>
      <c r="AG2389" s="661"/>
      <c r="AJ2389" s="672" t="str">
        <f t="shared" ref="AJ2389:AJ2391" si="630">CONCATENATE(U2389,AK2389,V2389)</f>
        <v>HL2306</v>
      </c>
    </row>
    <row r="2390" spans="1:36" s="672" customFormat="1" ht="11.25" customHeight="1" thickBot="1" x14ac:dyDescent="0.35">
      <c r="A2390" s="1129">
        <v>1</v>
      </c>
      <c r="B2390" s="1011"/>
      <c r="C2390" s="658"/>
      <c r="D2390" s="659" t="s">
        <v>2348</v>
      </c>
      <c r="E2390" s="660">
        <v>1</v>
      </c>
      <c r="F2390" s="659" t="s">
        <v>2425</v>
      </c>
      <c r="G2390" s="661"/>
      <c r="H2390" s="661"/>
      <c r="I2390" s="659"/>
      <c r="J2390" s="685"/>
      <c r="K2390" s="659"/>
      <c r="L2390" s="659" t="s">
        <v>2270</v>
      </c>
      <c r="M2390" s="660">
        <v>55</v>
      </c>
      <c r="N2390" s="658" t="s">
        <v>2138</v>
      </c>
      <c r="O2390" s="686">
        <v>56</v>
      </c>
      <c r="P2390" s="686">
        <v>90</v>
      </c>
      <c r="Q2390" s="686">
        <v>267</v>
      </c>
      <c r="R2390" s="658" t="s">
        <v>2189</v>
      </c>
      <c r="S2390" s="661"/>
      <c r="T2390" s="659" t="s">
        <v>277</v>
      </c>
      <c r="U2390" s="658" t="s">
        <v>44</v>
      </c>
      <c r="V2390" s="658" t="s">
        <v>3459</v>
      </c>
      <c r="W2390" s="658"/>
      <c r="X2390" s="658"/>
      <c r="Y2390" s="665">
        <v>44231</v>
      </c>
      <c r="Z2390" s="666">
        <f>Y2390+365</f>
        <v>44596</v>
      </c>
      <c r="AA2390" s="687"/>
      <c r="AB2390" s="661"/>
      <c r="AC2390" s="667"/>
      <c r="AD2390" s="668"/>
      <c r="AE2390" s="669">
        <v>575</v>
      </c>
      <c r="AF2390" s="661" t="s">
        <v>38</v>
      </c>
      <c r="AG2390" s="661"/>
      <c r="AJ2390" s="672" t="str">
        <f t="shared" si="630"/>
        <v>HL2307</v>
      </c>
    </row>
    <row r="2391" spans="1:36" s="672" customFormat="1" ht="11.25" customHeight="1" thickBot="1" x14ac:dyDescent="0.35">
      <c r="A2391" s="1129">
        <v>1</v>
      </c>
      <c r="B2391" s="1011"/>
      <c r="C2391" s="679" t="s">
        <v>50</v>
      </c>
      <c r="D2391" s="885" t="s">
        <v>2348</v>
      </c>
      <c r="E2391" s="675">
        <v>4</v>
      </c>
      <c r="F2391" s="674" t="s">
        <v>2425</v>
      </c>
      <c r="G2391" s="676"/>
      <c r="H2391" s="676"/>
      <c r="I2391" s="674"/>
      <c r="J2391" s="688"/>
      <c r="K2391" s="674"/>
      <c r="L2391" s="674" t="s">
        <v>2270</v>
      </c>
      <c r="M2391" s="677">
        <v>55</v>
      </c>
      <c r="N2391" s="903" t="s">
        <v>2138</v>
      </c>
      <c r="O2391" s="689">
        <f ca="1">IF(MIN(OFFSET(O2391,-$E2391,0,$E2391,1))=MAX(OFFSET(O2391,-$E2391,0,$E2391,1)),OFFSET(O2391,-$E2391,0,1,1),CONCATENATE(MIN(OFFSET(O2391,-$E2391,0,$E2391,1)),"/",MAX(OFFSET(O2391,-$E2391,0,$E2391,1))))</f>
        <v>56</v>
      </c>
      <c r="P2391" s="689">
        <f ca="1">IF(MIN(OFFSET(P2391,-$E2391,0,$E2391,1))=MAX(OFFSET(P2391,-$E2391,0,$E2391,1)),OFFSET(P2391,-$E2391,0,1,1),CONCATENATE(MIN(OFFSET(P2391,-$E2391,0,$E2391,1)),"/",MAX(OFFSET(P2391,-$E2391,0,$E2391,1))))</f>
        <v>90</v>
      </c>
      <c r="Q2391" s="689">
        <f ca="1">IF(MIN(OFFSET(Q2391,-$E2391,0,$E2391,1))=MAX(OFFSET(Q2391,-$E2391,0,$E2391,1)),OFFSET(Q2391,-$E2391,0,1,1),CONCATENATE(MIN(OFFSET(Q2391,-$E2391,0,$E2391,1)),"/",MAX(OFFSET(Q2391,-$E2391,0,$E2391,1))))</f>
        <v>267</v>
      </c>
      <c r="R2391" s="679"/>
      <c r="S2391" s="676"/>
      <c r="T2391" s="674" t="s">
        <v>277</v>
      </c>
      <c r="U2391" s="679" t="s">
        <v>44</v>
      </c>
      <c r="V2391" s="679" t="s">
        <v>3460</v>
      </c>
      <c r="W2391" s="690"/>
      <c r="X2391" s="679" t="s">
        <v>2348</v>
      </c>
      <c r="Y2391" s="665">
        <v>44231</v>
      </c>
      <c r="Z2391" s="666">
        <f>Y2391+365</f>
        <v>44596</v>
      </c>
      <c r="AA2391" s="687"/>
      <c r="AB2391" s="676"/>
      <c r="AC2391" s="681"/>
      <c r="AD2391" s="682"/>
      <c r="AE2391" s="683"/>
      <c r="AF2391" s="676"/>
      <c r="AG2391" s="676"/>
      <c r="AJ2391" s="672" t="str">
        <f t="shared" si="630"/>
        <v>HL2304-2307</v>
      </c>
    </row>
    <row r="2392" spans="1:36" ht="11.25" customHeight="1" thickBot="1" x14ac:dyDescent="0.25">
      <c r="A2392" s="1129"/>
      <c r="B2392" s="995"/>
      <c r="Z2392" s="434" t="s">
        <v>38</v>
      </c>
      <c r="AA2392" s="269" t="s">
        <v>38</v>
      </c>
      <c r="AJ2392" s="255" t="str">
        <f t="shared" ref="AJ2392:AJ2403" si="631">CONCATENATE(U2392,AK2392,V2392)</f>
        <v/>
      </c>
    </row>
    <row r="2393" spans="1:36" ht="11.25" customHeight="1" thickBot="1" x14ac:dyDescent="0.25">
      <c r="A2393" s="1129">
        <v>1</v>
      </c>
      <c r="B2393" s="1113">
        <v>308538</v>
      </c>
      <c r="C2393" s="238"/>
      <c r="D2393" s="916" t="s">
        <v>1549</v>
      </c>
      <c r="E2393" s="245">
        <v>1</v>
      </c>
      <c r="F2393" s="241" t="s">
        <v>2130</v>
      </c>
      <c r="G2393" s="246"/>
      <c r="H2393" s="246"/>
      <c r="I2393" s="241"/>
      <c r="J2393" s="331"/>
      <c r="K2393" s="241"/>
      <c r="L2393" s="241" t="s">
        <v>2270</v>
      </c>
      <c r="M2393" s="245">
        <v>55</v>
      </c>
      <c r="N2393" s="238" t="s">
        <v>2138</v>
      </c>
      <c r="O2393" s="65">
        <v>56</v>
      </c>
      <c r="P2393" s="65">
        <v>89</v>
      </c>
      <c r="Q2393" s="65">
        <v>245</v>
      </c>
      <c r="R2393" s="238" t="s">
        <v>2139</v>
      </c>
      <c r="S2393" s="246"/>
      <c r="T2393" s="241" t="s">
        <v>326</v>
      </c>
      <c r="U2393" s="238" t="s">
        <v>44</v>
      </c>
      <c r="V2393" s="238" t="s">
        <v>3461</v>
      </c>
      <c r="W2393" s="238"/>
      <c r="X2393" s="238"/>
      <c r="Y2393" s="415">
        <v>43971</v>
      </c>
      <c r="Z2393" s="416">
        <f t="shared" ref="Z2393:Z2397" si="632">Y2393+365</f>
        <v>44336</v>
      </c>
      <c r="AA2393" s="269">
        <v>44628</v>
      </c>
      <c r="AB2393" s="246"/>
      <c r="AC2393" s="250">
        <v>45</v>
      </c>
      <c r="AD2393" s="251"/>
      <c r="AE2393" s="252"/>
      <c r="AF2393" s="246" t="s">
        <v>3462</v>
      </c>
      <c r="AG2393" s="246"/>
      <c r="AJ2393" s="255" t="str">
        <f t="shared" si="631"/>
        <v>HL827</v>
      </c>
    </row>
    <row r="2394" spans="1:36" ht="11.25" customHeight="1" thickBot="1" x14ac:dyDescent="0.25">
      <c r="A2394" s="1129">
        <v>1</v>
      </c>
      <c r="B2394" s="1113">
        <v>308538</v>
      </c>
      <c r="C2394" s="238"/>
      <c r="D2394" s="916" t="s">
        <v>1549</v>
      </c>
      <c r="E2394" s="245">
        <v>1</v>
      </c>
      <c r="F2394" s="241" t="s">
        <v>2130</v>
      </c>
      <c r="G2394" s="246"/>
      <c r="H2394" s="246"/>
      <c r="I2394" s="241"/>
      <c r="J2394" s="331"/>
      <c r="K2394" s="241"/>
      <c r="L2394" s="241" t="s">
        <v>2270</v>
      </c>
      <c r="M2394" s="245">
        <v>55</v>
      </c>
      <c r="N2394" s="238" t="s">
        <v>2138</v>
      </c>
      <c r="O2394" s="65">
        <v>56</v>
      </c>
      <c r="P2394" s="65">
        <v>85</v>
      </c>
      <c r="Q2394" s="65">
        <v>243</v>
      </c>
      <c r="R2394" s="238" t="s">
        <v>2139</v>
      </c>
      <c r="S2394" s="246"/>
      <c r="T2394" s="241" t="s">
        <v>326</v>
      </c>
      <c r="U2394" s="238" t="s">
        <v>44</v>
      </c>
      <c r="V2394" s="238" t="s">
        <v>3463</v>
      </c>
      <c r="W2394" s="238"/>
      <c r="X2394" s="238"/>
      <c r="Y2394" s="415">
        <v>43971</v>
      </c>
      <c r="Z2394" s="416">
        <f t="shared" si="632"/>
        <v>44336</v>
      </c>
      <c r="AA2394" s="269">
        <v>44628</v>
      </c>
      <c r="AB2394" s="246"/>
      <c r="AC2394" s="250">
        <v>45</v>
      </c>
      <c r="AD2394" s="251"/>
      <c r="AE2394" s="252"/>
      <c r="AF2394" s="246" t="s">
        <v>3464</v>
      </c>
      <c r="AG2394" s="246"/>
      <c r="AJ2394" s="255" t="str">
        <f t="shared" si="631"/>
        <v>HL828</v>
      </c>
    </row>
    <row r="2395" spans="1:36" ht="11.25" customHeight="1" thickBot="1" x14ac:dyDescent="0.25">
      <c r="A2395" s="1129">
        <v>1</v>
      </c>
      <c r="B2395" s="1113">
        <v>308538</v>
      </c>
      <c r="C2395" s="238"/>
      <c r="D2395" s="916" t="s">
        <v>1549</v>
      </c>
      <c r="E2395" s="245">
        <v>1</v>
      </c>
      <c r="F2395" s="241" t="s">
        <v>2130</v>
      </c>
      <c r="G2395" s="246"/>
      <c r="H2395" s="246"/>
      <c r="I2395" s="241"/>
      <c r="J2395" s="331"/>
      <c r="K2395" s="241"/>
      <c r="L2395" s="241" t="s">
        <v>2270</v>
      </c>
      <c r="M2395" s="245">
        <v>55</v>
      </c>
      <c r="N2395" s="238" t="s">
        <v>2138</v>
      </c>
      <c r="O2395" s="65">
        <v>55</v>
      </c>
      <c r="P2395" s="65">
        <v>87</v>
      </c>
      <c r="Q2395" s="65">
        <v>241</v>
      </c>
      <c r="R2395" s="238" t="s">
        <v>2139</v>
      </c>
      <c r="S2395" s="246"/>
      <c r="T2395" s="241" t="s">
        <v>326</v>
      </c>
      <c r="U2395" s="238" t="s">
        <v>44</v>
      </c>
      <c r="V2395" s="238" t="s">
        <v>3465</v>
      </c>
      <c r="W2395" s="238"/>
      <c r="X2395" s="238"/>
      <c r="Y2395" s="415">
        <v>43971</v>
      </c>
      <c r="Z2395" s="416">
        <f t="shared" si="632"/>
        <v>44336</v>
      </c>
      <c r="AA2395" s="269">
        <v>44628</v>
      </c>
      <c r="AB2395" s="246"/>
      <c r="AC2395" s="250">
        <v>45</v>
      </c>
      <c r="AD2395" s="251"/>
      <c r="AE2395" s="252"/>
      <c r="AF2395" s="246" t="s">
        <v>3466</v>
      </c>
      <c r="AG2395" s="246"/>
      <c r="AJ2395" s="255" t="str">
        <f t="shared" si="631"/>
        <v>HL829</v>
      </c>
    </row>
    <row r="2396" spans="1:36" ht="11.25" customHeight="1" thickBot="1" x14ac:dyDescent="0.25">
      <c r="A2396" s="1129">
        <v>1</v>
      </c>
      <c r="B2396" s="1113">
        <v>308538</v>
      </c>
      <c r="C2396" s="238"/>
      <c r="D2396" s="916" t="s">
        <v>1549</v>
      </c>
      <c r="E2396" s="245">
        <v>1</v>
      </c>
      <c r="F2396" s="241" t="s">
        <v>2130</v>
      </c>
      <c r="G2396" s="246"/>
      <c r="H2396" s="246"/>
      <c r="I2396" s="241"/>
      <c r="J2396" s="331"/>
      <c r="K2396" s="241"/>
      <c r="L2396" s="241" t="s">
        <v>2270</v>
      </c>
      <c r="M2396" s="245">
        <v>55</v>
      </c>
      <c r="N2396" s="238" t="s">
        <v>2138</v>
      </c>
      <c r="O2396" s="65">
        <v>56</v>
      </c>
      <c r="P2396" s="65">
        <v>88</v>
      </c>
      <c r="Q2396" s="65">
        <v>254</v>
      </c>
      <c r="R2396" s="238" t="s">
        <v>2139</v>
      </c>
      <c r="S2396" s="246"/>
      <c r="T2396" s="241" t="s">
        <v>326</v>
      </c>
      <c r="U2396" s="238" t="s">
        <v>44</v>
      </c>
      <c r="V2396" s="238" t="s">
        <v>3467</v>
      </c>
      <c r="W2396" s="238"/>
      <c r="X2396" s="238"/>
      <c r="Y2396" s="415">
        <v>43971</v>
      </c>
      <c r="Z2396" s="416">
        <f t="shared" si="632"/>
        <v>44336</v>
      </c>
      <c r="AA2396" s="269">
        <v>44628</v>
      </c>
      <c r="AB2396" s="246"/>
      <c r="AC2396" s="250">
        <v>45</v>
      </c>
      <c r="AD2396" s="251"/>
      <c r="AE2396" s="252"/>
      <c r="AF2396" s="246" t="s">
        <v>3468</v>
      </c>
      <c r="AG2396" s="246"/>
      <c r="AJ2396" s="255" t="str">
        <f t="shared" si="631"/>
        <v>HL830</v>
      </c>
    </row>
    <row r="2397" spans="1:36" ht="11.25" customHeight="1" thickBot="1" x14ac:dyDescent="0.25">
      <c r="A2397" s="1129">
        <v>1</v>
      </c>
      <c r="B2397" s="1113">
        <v>308538</v>
      </c>
      <c r="C2397" s="266" t="s">
        <v>50</v>
      </c>
      <c r="D2397" s="892" t="s">
        <v>1549</v>
      </c>
      <c r="E2397" s="256">
        <f>SUM(E2393:E2396)</f>
        <v>4</v>
      </c>
      <c r="F2397" s="240" t="s">
        <v>2130</v>
      </c>
      <c r="G2397" s="257"/>
      <c r="H2397" s="257"/>
      <c r="I2397" s="240"/>
      <c r="J2397" s="358"/>
      <c r="K2397" s="240"/>
      <c r="L2397" s="240" t="s">
        <v>2270</v>
      </c>
      <c r="M2397" s="258">
        <v>55</v>
      </c>
      <c r="N2397" s="239" t="s">
        <v>2138</v>
      </c>
      <c r="O2397" s="364" t="str">
        <f ca="1">IF(MIN(OFFSET(O2397,-$E2397,0,$E2397,1))=MAX(OFFSET(O2397,-$E2397,0,$E2397,1)),OFFSET(O2397,-$E2397,0,1,1),CONCATENATE(MIN(OFFSET(O2397,-$E2397,0,$E2397,1)),"/",MAX(OFFSET(O2397,-$E2397,0,$E2397,1))))</f>
        <v>55/56</v>
      </c>
      <c r="P2397" s="364" t="str">
        <f ca="1">IF(MIN(OFFSET(P2397,-$E2397,0,$E2397,1))=MAX(OFFSET(P2397,-$E2397,0,$E2397,1)),OFFSET(P2397,-$E2397,0,1,1),CONCATENATE(MIN(OFFSET(P2397,-$E2397,0,$E2397,1)),"/",MAX(OFFSET(P2397,-$E2397,0,$E2397,1))))</f>
        <v>85/89</v>
      </c>
      <c r="Q2397" s="364" t="str">
        <f ca="1">IF(MIN(OFFSET(Q2397,-$E2397,0,$E2397,1))=MAX(OFFSET(Q2397,-$E2397,0,$E2397,1)),OFFSET(Q2397,-$E2397,0,1,1),CONCATENATE(MIN(OFFSET(Q2397,-$E2397,0,$E2397,1)),"/",MAX(OFFSET(Q2397,-$E2397,0,$E2397,1))))</f>
        <v>241/254</v>
      </c>
      <c r="R2397" s="239"/>
      <c r="S2397" s="257"/>
      <c r="T2397" s="240" t="s">
        <v>326</v>
      </c>
      <c r="U2397" s="239" t="s">
        <v>44</v>
      </c>
      <c r="V2397" s="239" t="s">
        <v>3469</v>
      </c>
      <c r="W2397" s="239"/>
      <c r="X2397" s="237">
        <v>1291</v>
      </c>
      <c r="Y2397" s="415">
        <v>43971</v>
      </c>
      <c r="Z2397" s="416">
        <f t="shared" si="632"/>
        <v>44336</v>
      </c>
      <c r="AA2397" s="269">
        <v>44628</v>
      </c>
      <c r="AB2397" s="257"/>
      <c r="AC2397" s="260">
        <v>45</v>
      </c>
      <c r="AD2397" s="261"/>
      <c r="AE2397" s="262"/>
      <c r="AF2397" s="257"/>
      <c r="AG2397" s="257"/>
      <c r="AJ2397" s="255" t="str">
        <f t="shared" si="631"/>
        <v>HL827-830</v>
      </c>
    </row>
    <row r="2398" spans="1:36" ht="11.25" customHeight="1" thickBot="1" x14ac:dyDescent="0.25">
      <c r="A2398" s="1129"/>
      <c r="B2398" s="995"/>
      <c r="C2398" s="320"/>
      <c r="D2398" s="905"/>
      <c r="E2398" s="324"/>
      <c r="F2398" s="241"/>
      <c r="G2398" s="246"/>
      <c r="H2398" s="246"/>
      <c r="I2398" s="241"/>
      <c r="J2398" s="360"/>
      <c r="K2398" s="241"/>
      <c r="L2398" s="241"/>
      <c r="M2398" s="245"/>
      <c r="N2398" s="238"/>
      <c r="O2398" s="65"/>
      <c r="P2398" s="65"/>
      <c r="Q2398" s="65"/>
      <c r="R2398" s="238"/>
      <c r="S2398" s="246"/>
      <c r="T2398" s="241"/>
      <c r="U2398" s="238"/>
      <c r="V2398" s="238"/>
      <c r="W2398" s="238"/>
      <c r="X2398" s="498"/>
      <c r="Y2398" s="415"/>
      <c r="Z2398" s="416" t="s">
        <v>38</v>
      </c>
      <c r="AA2398" s="269" t="s">
        <v>38</v>
      </c>
      <c r="AB2398" s="246"/>
      <c r="AC2398" s="250"/>
      <c r="AD2398" s="251"/>
      <c r="AE2398" s="252"/>
      <c r="AF2398" s="246"/>
      <c r="AG2398" s="246"/>
    </row>
    <row r="2399" spans="1:36" s="319" customFormat="1" ht="11.25" customHeight="1" thickBot="1" x14ac:dyDescent="0.25">
      <c r="A2399" s="1115">
        <v>1</v>
      </c>
      <c r="B2399" s="996"/>
      <c r="C2399" s="320"/>
      <c r="D2399" s="916" t="s">
        <v>2672</v>
      </c>
      <c r="E2399" s="245">
        <v>1</v>
      </c>
      <c r="F2399" s="241" t="s">
        <v>2130</v>
      </c>
      <c r="G2399" s="246"/>
      <c r="H2399" s="238"/>
      <c r="I2399" s="241"/>
      <c r="J2399" s="384"/>
      <c r="K2399" s="241"/>
      <c r="L2399" s="241" t="s">
        <v>3185</v>
      </c>
      <c r="M2399" s="245">
        <v>55</v>
      </c>
      <c r="N2399" s="238" t="s">
        <v>2085</v>
      </c>
      <c r="O2399" s="65">
        <v>70</v>
      </c>
      <c r="P2399" s="65">
        <v>106</v>
      </c>
      <c r="Q2399" s="65">
        <v>270</v>
      </c>
      <c r="R2399" s="238" t="s">
        <v>2139</v>
      </c>
      <c r="S2399" s="246"/>
      <c r="T2399" s="241" t="s">
        <v>61</v>
      </c>
      <c r="U2399" s="238" t="s">
        <v>44</v>
      </c>
      <c r="V2399" s="238" t="s">
        <v>3470</v>
      </c>
      <c r="W2399" s="238" t="s">
        <v>3471</v>
      </c>
      <c r="X2399" s="327"/>
      <c r="Y2399" s="415">
        <v>44533</v>
      </c>
      <c r="Z2399" s="416">
        <f>Y2399+365</f>
        <v>44898</v>
      </c>
      <c r="AA2399" s="269">
        <v>46724</v>
      </c>
      <c r="AB2399" s="246"/>
      <c r="AC2399" s="250">
        <v>41.05</v>
      </c>
      <c r="AD2399" s="251"/>
      <c r="AE2399" s="252"/>
      <c r="AF2399" s="246" t="s">
        <v>3472</v>
      </c>
      <c r="AG2399" s="246"/>
      <c r="AJ2399" s="255" t="str">
        <f t="shared" si="631"/>
        <v>HL2403</v>
      </c>
    </row>
    <row r="2400" spans="1:36" s="319" customFormat="1" ht="11.25" customHeight="1" thickBot="1" x14ac:dyDescent="0.25">
      <c r="A2400" s="1115">
        <v>1</v>
      </c>
      <c r="B2400" s="996"/>
      <c r="C2400" s="320"/>
      <c r="D2400" s="916" t="s">
        <v>2672</v>
      </c>
      <c r="E2400" s="245">
        <v>1</v>
      </c>
      <c r="F2400" s="241" t="s">
        <v>2130</v>
      </c>
      <c r="G2400" s="246"/>
      <c r="H2400" s="238"/>
      <c r="I2400" s="241"/>
      <c r="J2400" s="384"/>
      <c r="K2400" s="241"/>
      <c r="L2400" s="241" t="s">
        <v>3185</v>
      </c>
      <c r="M2400" s="245">
        <v>55</v>
      </c>
      <c r="N2400" s="238" t="s">
        <v>2085</v>
      </c>
      <c r="O2400" s="65">
        <v>70</v>
      </c>
      <c r="P2400" s="65">
        <v>108</v>
      </c>
      <c r="Q2400" s="65">
        <v>265</v>
      </c>
      <c r="R2400" s="238" t="s">
        <v>2139</v>
      </c>
      <c r="S2400" s="246"/>
      <c r="T2400" s="241" t="s">
        <v>61</v>
      </c>
      <c r="U2400" s="238" t="s">
        <v>44</v>
      </c>
      <c r="V2400" s="238" t="s">
        <v>3473</v>
      </c>
      <c r="W2400" s="238" t="s">
        <v>3474</v>
      </c>
      <c r="X2400" s="327"/>
      <c r="Y2400" s="415">
        <v>44533</v>
      </c>
      <c r="Z2400" s="416">
        <f>Y2400+366</f>
        <v>44899</v>
      </c>
      <c r="AA2400" s="269">
        <v>46724</v>
      </c>
      <c r="AB2400" s="246"/>
      <c r="AC2400" s="250">
        <v>41.05</v>
      </c>
      <c r="AD2400" s="251"/>
      <c r="AE2400" s="252"/>
      <c r="AF2400" s="246" t="s">
        <v>3475</v>
      </c>
      <c r="AG2400" s="246"/>
      <c r="AJ2400" s="255" t="str">
        <f t="shared" si="631"/>
        <v>HL2404</v>
      </c>
    </row>
    <row r="2401" spans="1:36" s="319" customFormat="1" ht="11.25" customHeight="1" thickBot="1" x14ac:dyDescent="0.25">
      <c r="A2401" s="1115">
        <v>1</v>
      </c>
      <c r="B2401" s="996"/>
      <c r="C2401" s="320"/>
      <c r="D2401" s="916" t="s">
        <v>2672</v>
      </c>
      <c r="E2401" s="245">
        <v>1</v>
      </c>
      <c r="F2401" s="241" t="s">
        <v>2130</v>
      </c>
      <c r="G2401" s="246"/>
      <c r="H2401" s="238"/>
      <c r="I2401" s="241"/>
      <c r="J2401" s="384"/>
      <c r="K2401" s="241"/>
      <c r="L2401" s="241" t="s">
        <v>3185</v>
      </c>
      <c r="M2401" s="245">
        <v>55</v>
      </c>
      <c r="N2401" s="238" t="s">
        <v>2085</v>
      </c>
      <c r="O2401" s="65">
        <v>70</v>
      </c>
      <c r="P2401" s="65">
        <v>110</v>
      </c>
      <c r="Q2401" s="65">
        <v>272</v>
      </c>
      <c r="R2401" s="238" t="s">
        <v>2139</v>
      </c>
      <c r="S2401" s="246"/>
      <c r="T2401" s="241" t="s">
        <v>61</v>
      </c>
      <c r="U2401" s="238" t="s">
        <v>44</v>
      </c>
      <c r="V2401" s="238" t="s">
        <v>3476</v>
      </c>
      <c r="W2401" s="238" t="s">
        <v>3477</v>
      </c>
      <c r="X2401" s="327"/>
      <c r="Y2401" s="415">
        <v>44533</v>
      </c>
      <c r="Z2401" s="416">
        <f>Y2401+366</f>
        <v>44899</v>
      </c>
      <c r="AA2401" s="269">
        <v>46724</v>
      </c>
      <c r="AB2401" s="246"/>
      <c r="AC2401" s="250">
        <v>41.05</v>
      </c>
      <c r="AD2401" s="251"/>
      <c r="AE2401" s="252"/>
      <c r="AF2401" s="246" t="s">
        <v>3478</v>
      </c>
      <c r="AG2401" s="246"/>
      <c r="AJ2401" s="255" t="str">
        <f t="shared" si="631"/>
        <v>HL2405</v>
      </c>
    </row>
    <row r="2402" spans="1:36" s="319" customFormat="1" ht="11.25" customHeight="1" thickBot="1" x14ac:dyDescent="0.25">
      <c r="A2402" s="1115">
        <v>1</v>
      </c>
      <c r="B2402" s="996"/>
      <c r="C2402" s="320"/>
      <c r="D2402" s="916" t="s">
        <v>2672</v>
      </c>
      <c r="E2402" s="245">
        <v>1</v>
      </c>
      <c r="F2402" s="241" t="s">
        <v>2130</v>
      </c>
      <c r="G2402" s="246"/>
      <c r="H2402" s="238"/>
      <c r="I2402" s="241"/>
      <c r="J2402" s="384"/>
      <c r="K2402" s="241"/>
      <c r="L2402" s="241" t="s">
        <v>3185</v>
      </c>
      <c r="M2402" s="245">
        <v>55</v>
      </c>
      <c r="N2402" s="238" t="s">
        <v>2085</v>
      </c>
      <c r="O2402" s="65">
        <v>70</v>
      </c>
      <c r="P2402" s="65">
        <v>103</v>
      </c>
      <c r="Q2402" s="65">
        <v>270</v>
      </c>
      <c r="R2402" s="238" t="s">
        <v>2139</v>
      </c>
      <c r="S2402" s="246"/>
      <c r="T2402" s="241" t="s">
        <v>61</v>
      </c>
      <c r="U2402" s="238" t="s">
        <v>44</v>
      </c>
      <c r="V2402" s="238" t="s">
        <v>3479</v>
      </c>
      <c r="W2402" s="238" t="s">
        <v>3480</v>
      </c>
      <c r="X2402" s="327"/>
      <c r="Y2402" s="415">
        <v>44533</v>
      </c>
      <c r="Z2402" s="416">
        <f>Y2402+366</f>
        <v>44899</v>
      </c>
      <c r="AA2402" s="269">
        <v>46724</v>
      </c>
      <c r="AB2402" s="246"/>
      <c r="AC2402" s="250">
        <v>41.05</v>
      </c>
      <c r="AD2402" s="251"/>
      <c r="AE2402" s="252"/>
      <c r="AF2402" s="246" t="s">
        <v>3481</v>
      </c>
      <c r="AG2402" s="246"/>
      <c r="AJ2402" s="255" t="str">
        <f t="shared" si="631"/>
        <v>HL2406</v>
      </c>
    </row>
    <row r="2403" spans="1:36" ht="11.25" customHeight="1" thickBot="1" x14ac:dyDescent="0.25">
      <c r="A2403" s="1115">
        <v>1</v>
      </c>
      <c r="B2403" s="995"/>
      <c r="C2403" s="266" t="s">
        <v>50</v>
      </c>
      <c r="D2403" s="892" t="s">
        <v>2672</v>
      </c>
      <c r="E2403" s="256">
        <f>SUM(E2399:E2402)</f>
        <v>4</v>
      </c>
      <c r="F2403" s="240" t="s">
        <v>2130</v>
      </c>
      <c r="G2403" s="257"/>
      <c r="H2403" s="239"/>
      <c r="I2403" s="240"/>
      <c r="J2403" s="382"/>
      <c r="K2403" s="240"/>
      <c r="L2403" s="240" t="s">
        <v>3185</v>
      </c>
      <c r="M2403" s="258">
        <v>55</v>
      </c>
      <c r="N2403" s="239" t="s">
        <v>2085</v>
      </c>
      <c r="O2403" s="364">
        <f ca="1">IF(MIN(OFFSET(O2403,-$E2403,0,$E2403,1))=MAX(OFFSET(O2403,-$E2403,0,$E2403,1)),OFFSET(O2403,-$E2403,0,1,1),CONCATENATE(MIN(OFFSET(O2403,-$E2403,0,$E2403,1)),"/",MAX(OFFSET(O2403,-$E2403,0,$E2403,1))))</f>
        <v>70</v>
      </c>
      <c r="P2403" s="364" t="str">
        <f ca="1">IF(MIN(OFFSET(P2403,-$E2403,0,$E2403,1))=MAX(OFFSET(P2403,-$E2403,0,$E2403,1)),OFFSET(P2403,-$E2403,0,1,1),CONCATENATE(MIN(OFFSET(P2403,-$E2403,0,$E2403,1)),"/",MAX(OFFSET(P2403,-$E2403,0,$E2403,1))))</f>
        <v>103/110</v>
      </c>
      <c r="Q2403" s="364" t="str">
        <f ca="1">IF(MIN(OFFSET(Q2403,-$E2403,0,$E2403,1))=MAX(OFFSET(Q2403,-$E2403,0,$E2403,1)),OFFSET(Q2403,-$E2403,0,1,1),CONCATENATE(MIN(OFFSET(Q2403,-$E2403,0,$E2403,1)),"/",MAX(OFFSET(Q2403,-$E2403,0,$E2403,1))))</f>
        <v>265/272</v>
      </c>
      <c r="R2403" s="239"/>
      <c r="S2403" s="257"/>
      <c r="T2403" s="240" t="s">
        <v>61</v>
      </c>
      <c r="U2403" s="239" t="s">
        <v>44</v>
      </c>
      <c r="V2403" s="239" t="s">
        <v>3482</v>
      </c>
      <c r="W2403" s="239" t="s">
        <v>3483</v>
      </c>
      <c r="X2403" s="237">
        <v>1304</v>
      </c>
      <c r="Y2403" s="415">
        <v>44533</v>
      </c>
      <c r="Z2403" s="416">
        <f>Y2403+366</f>
        <v>44899</v>
      </c>
      <c r="AA2403" s="269">
        <v>46724</v>
      </c>
      <c r="AB2403" s="257"/>
      <c r="AC2403" s="260">
        <v>41</v>
      </c>
      <c r="AD2403" s="261"/>
      <c r="AE2403" s="262"/>
      <c r="AF2403" s="257"/>
      <c r="AG2403" s="257"/>
      <c r="AJ2403" s="255" t="str">
        <f t="shared" si="631"/>
        <v>HL2403-2406</v>
      </c>
    </row>
    <row r="2404" spans="1:36" ht="11.25" customHeight="1" thickBot="1" x14ac:dyDescent="0.25">
      <c r="A2404" s="1129"/>
      <c r="B2404" s="995"/>
      <c r="C2404" s="320"/>
      <c r="D2404" s="905"/>
      <c r="E2404" s="324"/>
      <c r="F2404" s="241"/>
      <c r="G2404" s="246"/>
      <c r="H2404" s="246"/>
      <c r="I2404" s="241"/>
      <c r="J2404" s="360"/>
      <c r="K2404" s="241"/>
      <c r="L2404" s="241"/>
      <c r="M2404" s="245"/>
      <c r="N2404" s="238"/>
      <c r="O2404" s="65"/>
      <c r="P2404" s="65"/>
      <c r="Q2404" s="65"/>
      <c r="R2404" s="238"/>
      <c r="S2404" s="246"/>
      <c r="T2404" s="241"/>
      <c r="U2404" s="238"/>
      <c r="V2404" s="238"/>
      <c r="W2404" s="238"/>
      <c r="X2404" s="272"/>
      <c r="Y2404" s="415"/>
      <c r="Z2404" s="416" t="s">
        <v>38</v>
      </c>
      <c r="AA2404" s="269" t="s">
        <v>38</v>
      </c>
      <c r="AB2404" s="246"/>
      <c r="AC2404" s="250"/>
      <c r="AD2404" s="251"/>
      <c r="AE2404" s="252"/>
      <c r="AF2404" s="246"/>
      <c r="AG2404" s="246"/>
      <c r="AJ2404" s="255" t="str">
        <f t="shared" si="609"/>
        <v/>
      </c>
    </row>
    <row r="2405" spans="1:36" s="672" customFormat="1" ht="11.25" customHeight="1" thickBot="1" x14ac:dyDescent="0.35">
      <c r="A2405" s="1129">
        <v>1</v>
      </c>
      <c r="B2405" s="1011"/>
      <c r="C2405" s="658"/>
      <c r="D2405" s="659" t="s">
        <v>2347</v>
      </c>
      <c r="E2405" s="660">
        <v>1</v>
      </c>
      <c r="F2405" s="659" t="s">
        <v>3484</v>
      </c>
      <c r="G2405" s="661"/>
      <c r="H2405" s="661"/>
      <c r="I2405" s="659"/>
      <c r="J2405" s="685"/>
      <c r="K2405" s="659"/>
      <c r="L2405" s="659"/>
      <c r="M2405" s="660">
        <v>55</v>
      </c>
      <c r="N2405" s="658"/>
      <c r="O2405" s="686">
        <v>70</v>
      </c>
      <c r="P2405" s="686">
        <v>105</v>
      </c>
      <c r="Q2405" s="686">
        <v>267</v>
      </c>
      <c r="R2405" s="658" t="s">
        <v>2189</v>
      </c>
      <c r="S2405" s="661"/>
      <c r="T2405" s="659" t="s">
        <v>277</v>
      </c>
      <c r="U2405" s="658" t="s">
        <v>44</v>
      </c>
      <c r="V2405" s="658" t="s">
        <v>3485</v>
      </c>
      <c r="W2405" s="658"/>
      <c r="X2405" s="658"/>
      <c r="Y2405" s="665">
        <v>44231</v>
      </c>
      <c r="Z2405" s="666">
        <f>Y2405+365</f>
        <v>44596</v>
      </c>
      <c r="AA2405" s="687"/>
      <c r="AB2405" s="661"/>
      <c r="AC2405" s="667"/>
      <c r="AD2405" s="668"/>
      <c r="AE2405" s="669">
        <v>574</v>
      </c>
      <c r="AF2405" s="661" t="s">
        <v>38</v>
      </c>
      <c r="AG2405" s="661"/>
      <c r="AJ2405" s="672" t="str">
        <f t="shared" si="609"/>
        <v>HL2302</v>
      </c>
    </row>
    <row r="2406" spans="1:36" s="672" customFormat="1" ht="11.25" customHeight="1" thickBot="1" x14ac:dyDescent="0.35">
      <c r="A2406" s="1129">
        <v>1</v>
      </c>
      <c r="B2406" s="1011"/>
      <c r="C2406" s="658"/>
      <c r="D2406" s="659" t="s">
        <v>2347</v>
      </c>
      <c r="E2406" s="660">
        <v>1</v>
      </c>
      <c r="F2406" s="659" t="s">
        <v>3484</v>
      </c>
      <c r="G2406" s="661"/>
      <c r="H2406" s="661"/>
      <c r="I2406" s="659"/>
      <c r="J2406" s="685"/>
      <c r="K2406" s="659"/>
      <c r="L2406" s="659"/>
      <c r="M2406" s="660">
        <v>55</v>
      </c>
      <c r="N2406" s="658"/>
      <c r="O2406" s="686">
        <v>70</v>
      </c>
      <c r="P2406" s="686">
        <v>105</v>
      </c>
      <c r="Q2406" s="686">
        <v>267</v>
      </c>
      <c r="R2406" s="658" t="s">
        <v>2189</v>
      </c>
      <c r="S2406" s="661"/>
      <c r="T2406" s="659" t="s">
        <v>277</v>
      </c>
      <c r="U2406" s="658" t="s">
        <v>44</v>
      </c>
      <c r="V2406" s="658" t="s">
        <v>3486</v>
      </c>
      <c r="W2406" s="658"/>
      <c r="X2406" s="658"/>
      <c r="Y2406" s="665">
        <v>44231</v>
      </c>
      <c r="Z2406" s="666">
        <f>Y2406+365</f>
        <v>44596</v>
      </c>
      <c r="AA2406" s="687"/>
      <c r="AB2406" s="661"/>
      <c r="AC2406" s="667"/>
      <c r="AD2406" s="668"/>
      <c r="AE2406" s="669">
        <v>575</v>
      </c>
      <c r="AF2406" s="661" t="s">
        <v>38</v>
      </c>
      <c r="AG2406" s="661"/>
      <c r="AJ2406" s="672" t="str">
        <f t="shared" ref="AJ2406:AJ2408" si="633">CONCATENATE(U2406,AK2406,V2406)</f>
        <v>HL2303</v>
      </c>
    </row>
    <row r="2407" spans="1:36" s="672" customFormat="1" ht="11.25" customHeight="1" thickBot="1" x14ac:dyDescent="0.35">
      <c r="A2407" s="1129">
        <v>1</v>
      </c>
      <c r="B2407" s="1011"/>
      <c r="C2407" s="679" t="s">
        <v>50</v>
      </c>
      <c r="D2407" s="885" t="s">
        <v>2347</v>
      </c>
      <c r="E2407" s="675">
        <v>2</v>
      </c>
      <c r="F2407" s="674" t="s">
        <v>3484</v>
      </c>
      <c r="G2407" s="676"/>
      <c r="H2407" s="676"/>
      <c r="I2407" s="674"/>
      <c r="J2407" s="688"/>
      <c r="K2407" s="674"/>
      <c r="L2407" s="674"/>
      <c r="M2407" s="677">
        <v>55</v>
      </c>
      <c r="N2407" s="679"/>
      <c r="O2407" s="689">
        <f ca="1">IF(MIN(OFFSET(O2407,-$E2407,0,$E2407,1))=MAX(OFFSET(O2407,-$E2407,0,$E2407,1)),OFFSET(O2407,-$E2407,0,1,1),CONCATENATE(MIN(OFFSET(O2407,-$E2407,0,$E2407,1)),"/",MAX(OFFSET(O2407,-$E2407,0,$E2407,1))))</f>
        <v>70</v>
      </c>
      <c r="P2407" s="689">
        <v>105</v>
      </c>
      <c r="Q2407" s="689">
        <v>267</v>
      </c>
      <c r="R2407" s="679"/>
      <c r="S2407" s="676"/>
      <c r="T2407" s="674" t="s">
        <v>277</v>
      </c>
      <c r="U2407" s="679" t="s">
        <v>44</v>
      </c>
      <c r="V2407" s="679" t="s">
        <v>3487</v>
      </c>
      <c r="W2407" s="690"/>
      <c r="X2407" s="679" t="s">
        <v>2347</v>
      </c>
      <c r="Y2407" s="665">
        <v>44231</v>
      </c>
      <c r="Z2407" s="666">
        <f>Y2407+365</f>
        <v>44596</v>
      </c>
      <c r="AA2407" s="687"/>
      <c r="AB2407" s="676"/>
      <c r="AC2407" s="681"/>
      <c r="AD2407" s="682"/>
      <c r="AE2407" s="683"/>
      <c r="AF2407" s="676"/>
      <c r="AG2407" s="676"/>
      <c r="AJ2407" s="672" t="str">
        <f t="shared" si="633"/>
        <v>HL2302-2303</v>
      </c>
    </row>
    <row r="2408" spans="1:36" ht="11.25" customHeight="1" thickBot="1" x14ac:dyDescent="0.25">
      <c r="A2408" s="1129">
        <v>1</v>
      </c>
      <c r="B2408" s="995"/>
      <c r="C2408" s="320"/>
      <c r="D2408" s="905"/>
      <c r="E2408" s="245"/>
      <c r="F2408" s="241"/>
      <c r="G2408" s="246"/>
      <c r="H2408" s="246"/>
      <c r="I2408" s="241"/>
      <c r="J2408" s="360"/>
      <c r="K2408" s="241"/>
      <c r="L2408" s="241"/>
      <c r="M2408" s="245"/>
      <c r="N2408" s="238"/>
      <c r="O2408" s="65"/>
      <c r="P2408" s="65"/>
      <c r="Q2408" s="65"/>
      <c r="R2408" s="238"/>
      <c r="S2408" s="246"/>
      <c r="T2408" s="241"/>
      <c r="U2408" s="146"/>
      <c r="V2408" s="146"/>
      <c r="W2408" s="238"/>
      <c r="X2408" s="272"/>
      <c r="Y2408" s="415"/>
      <c r="Z2408" s="416" t="s">
        <v>38</v>
      </c>
      <c r="AA2408" s="269" t="s">
        <v>38</v>
      </c>
      <c r="AB2408" s="246"/>
      <c r="AC2408" s="250"/>
      <c r="AD2408" s="251"/>
      <c r="AE2408" s="252"/>
      <c r="AF2408" s="246"/>
      <c r="AG2408" s="246"/>
      <c r="AJ2408" s="255" t="str">
        <f t="shared" si="633"/>
        <v/>
      </c>
    </row>
    <row r="2409" spans="1:36" s="319" customFormat="1" ht="11.25" customHeight="1" thickBot="1" x14ac:dyDescent="0.25">
      <c r="A2409" s="1115">
        <v>1</v>
      </c>
      <c r="B2409" s="996"/>
      <c r="C2409" s="320"/>
      <c r="D2409" s="916" t="s">
        <v>3488</v>
      </c>
      <c r="E2409" s="326">
        <v>1</v>
      </c>
      <c r="F2409" s="265" t="s">
        <v>2130</v>
      </c>
      <c r="G2409" s="327"/>
      <c r="H2409" s="327"/>
      <c r="I2409" s="265"/>
      <c r="J2409" s="360"/>
      <c r="K2409" s="265"/>
      <c r="L2409" s="265" t="s">
        <v>3185</v>
      </c>
      <c r="M2409" s="326">
        <v>55</v>
      </c>
      <c r="N2409" s="320" t="s">
        <v>2085</v>
      </c>
      <c r="O2409" s="74">
        <v>70</v>
      </c>
      <c r="P2409" s="74">
        <v>105</v>
      </c>
      <c r="Q2409" s="74">
        <v>267</v>
      </c>
      <c r="R2409" s="320" t="s">
        <v>2143</v>
      </c>
      <c r="S2409" s="327"/>
      <c r="T2409" s="265" t="s">
        <v>61</v>
      </c>
      <c r="U2409" s="320" t="s">
        <v>44</v>
      </c>
      <c r="V2409" s="320" t="s">
        <v>3489</v>
      </c>
      <c r="W2409" s="343" t="s">
        <v>3490</v>
      </c>
      <c r="X2409" s="158"/>
      <c r="Y2409" s="422">
        <v>42879</v>
      </c>
      <c r="Z2409" s="416">
        <f>Y2409+365</f>
        <v>43244</v>
      </c>
      <c r="AA2409" s="269">
        <v>44340</v>
      </c>
      <c r="AB2409" s="327"/>
      <c r="AC2409" s="362">
        <v>41.05</v>
      </c>
      <c r="AD2409" s="329"/>
      <c r="AE2409" s="302"/>
      <c r="AF2409" s="327" t="s">
        <v>38</v>
      </c>
      <c r="AG2409" s="327"/>
      <c r="AJ2409" s="255" t="str">
        <f t="shared" si="609"/>
        <v>HL1185</v>
      </c>
    </row>
    <row r="2410" spans="1:36" s="319" customFormat="1" ht="11.25" customHeight="1" thickBot="1" x14ac:dyDescent="0.25">
      <c r="A2410" s="1115">
        <v>1</v>
      </c>
      <c r="B2410" s="996"/>
      <c r="C2410" s="320"/>
      <c r="D2410" s="916" t="s">
        <v>3488</v>
      </c>
      <c r="E2410" s="326">
        <v>1</v>
      </c>
      <c r="F2410" s="265" t="s">
        <v>2130</v>
      </c>
      <c r="G2410" s="327"/>
      <c r="H2410" s="327"/>
      <c r="I2410" s="265"/>
      <c r="J2410" s="360"/>
      <c r="K2410" s="265"/>
      <c r="L2410" s="265" t="s">
        <v>3185</v>
      </c>
      <c r="M2410" s="326">
        <v>55</v>
      </c>
      <c r="N2410" s="320" t="s">
        <v>2085</v>
      </c>
      <c r="O2410" s="74">
        <v>70</v>
      </c>
      <c r="P2410" s="74">
        <v>105</v>
      </c>
      <c r="Q2410" s="74">
        <v>267</v>
      </c>
      <c r="R2410" s="320" t="s">
        <v>2143</v>
      </c>
      <c r="S2410" s="327"/>
      <c r="T2410" s="265" t="s">
        <v>61</v>
      </c>
      <c r="U2410" s="320" t="s">
        <v>44</v>
      </c>
      <c r="V2410" s="320" t="s">
        <v>3491</v>
      </c>
      <c r="W2410" s="343" t="s">
        <v>3492</v>
      </c>
      <c r="X2410" s="320"/>
      <c r="Y2410" s="422">
        <v>42879</v>
      </c>
      <c r="Z2410" s="416">
        <f>Y2410+365</f>
        <v>43244</v>
      </c>
      <c r="AA2410" s="269">
        <v>44340</v>
      </c>
      <c r="AB2410" s="327"/>
      <c r="AC2410" s="362">
        <v>41.05</v>
      </c>
      <c r="AD2410" s="329"/>
      <c r="AE2410" s="302"/>
      <c r="AF2410" s="327" t="s">
        <v>38</v>
      </c>
      <c r="AG2410" s="327"/>
      <c r="AJ2410" s="255" t="str">
        <f t="shared" si="609"/>
        <v>HL1186</v>
      </c>
    </row>
    <row r="2411" spans="1:36" ht="11.25" customHeight="1" thickBot="1" x14ac:dyDescent="0.25">
      <c r="A2411" s="1115">
        <v>1</v>
      </c>
      <c r="B2411" s="995"/>
      <c r="C2411" s="266" t="s">
        <v>50</v>
      </c>
      <c r="D2411" s="892" t="s">
        <v>3488</v>
      </c>
      <c r="E2411" s="256">
        <v>2</v>
      </c>
      <c r="F2411" s="240" t="s">
        <v>2130</v>
      </c>
      <c r="G2411" s="257"/>
      <c r="H2411" s="257"/>
      <c r="I2411" s="240"/>
      <c r="J2411" s="358"/>
      <c r="K2411" s="240"/>
      <c r="L2411" s="240" t="s">
        <v>3185</v>
      </c>
      <c r="M2411" s="258">
        <v>55</v>
      </c>
      <c r="N2411" s="239" t="s">
        <v>2085</v>
      </c>
      <c r="O2411" s="364">
        <f ca="1">IF(MIN(OFFSET(O2411,-$E2411,0,$E2411,1))=MAX(OFFSET(O2411,-$E2411,0,$E2411,1)),OFFSET(O2411,-$E2411,0,1,1),CONCATENATE(MIN(OFFSET(O2411,-$E2411,0,$E2411,1)),"/",MAX(OFFSET(O2411,-$E2411,0,$E2411,1))))</f>
        <v>70</v>
      </c>
      <c r="P2411" s="364">
        <f ca="1">IF(MIN(OFFSET(P2411,-$E2411,0,$E2411,1))=MAX(OFFSET(P2411,-$E2411,0,$E2411,1)),OFFSET(P2411,-$E2411,0,1,1),CONCATENATE(MIN(OFFSET(P2411,-$E2411,0,$E2411,1)),"/",MAX(OFFSET(P2411,-$E2411,0,$E2411,1))))</f>
        <v>105</v>
      </c>
      <c r="Q2411" s="364">
        <f ca="1">IF(MIN(OFFSET(Q2411,-$E2411,0,$E2411,1))=MAX(OFFSET(Q2411,-$E2411,0,$E2411,1)),OFFSET(Q2411,-$E2411,0,1,1),CONCATENATE(MIN(OFFSET(Q2411,-$E2411,0,$E2411,1)),"/",MAX(OFFSET(Q2411,-$E2411,0,$E2411,1))))</f>
        <v>267</v>
      </c>
      <c r="R2411" s="239"/>
      <c r="S2411" s="257"/>
      <c r="T2411" s="240" t="s">
        <v>61</v>
      </c>
      <c r="U2411" s="239" t="s">
        <v>44</v>
      </c>
      <c r="V2411" s="239" t="s">
        <v>3493</v>
      </c>
      <c r="W2411" s="266"/>
      <c r="X2411" s="237">
        <v>1401</v>
      </c>
      <c r="Y2411" s="422">
        <v>42879</v>
      </c>
      <c r="Z2411" s="416">
        <f>Y2411+365</f>
        <v>43244</v>
      </c>
      <c r="AA2411" s="269">
        <v>44340</v>
      </c>
      <c r="AB2411" s="257"/>
      <c r="AC2411" s="260">
        <v>41</v>
      </c>
      <c r="AD2411" s="261"/>
      <c r="AE2411" s="262"/>
      <c r="AF2411" s="257"/>
      <c r="AG2411" s="257"/>
      <c r="AJ2411" s="255" t="str">
        <f t="shared" si="609"/>
        <v>HL1185-1186</v>
      </c>
    </row>
    <row r="2412" spans="1:36" ht="11.25" customHeight="1" thickBot="1" x14ac:dyDescent="0.25">
      <c r="A2412" s="1129"/>
      <c r="B2412" s="995"/>
      <c r="C2412" s="320"/>
      <c r="D2412" s="905"/>
      <c r="E2412" s="245"/>
      <c r="F2412" s="241"/>
      <c r="G2412" s="246"/>
      <c r="H2412" s="246"/>
      <c r="I2412" s="241"/>
      <c r="J2412" s="360"/>
      <c r="K2412" s="241"/>
      <c r="L2412" s="241"/>
      <c r="M2412" s="245"/>
      <c r="N2412" s="238"/>
      <c r="O2412" s="65"/>
      <c r="P2412" s="65"/>
      <c r="Q2412" s="65"/>
      <c r="R2412" s="238"/>
      <c r="S2412" s="246"/>
      <c r="T2412" s="241"/>
      <c r="U2412" s="146"/>
      <c r="V2412" s="146"/>
      <c r="W2412" s="238"/>
      <c r="X2412" s="272"/>
      <c r="Y2412" s="415"/>
      <c r="Z2412" s="416" t="s">
        <v>38</v>
      </c>
      <c r="AA2412" s="269" t="s">
        <v>38</v>
      </c>
      <c r="AB2412" s="246"/>
      <c r="AC2412" s="250"/>
      <c r="AD2412" s="251"/>
      <c r="AE2412" s="252"/>
      <c r="AF2412" s="246"/>
      <c r="AG2412" s="246"/>
      <c r="AJ2412" s="255" t="str">
        <f t="shared" si="609"/>
        <v/>
      </c>
    </row>
    <row r="2413" spans="1:36" s="319" customFormat="1" ht="11.25" customHeight="1" thickBot="1" x14ac:dyDescent="0.25">
      <c r="A2413" s="1115">
        <v>1</v>
      </c>
      <c r="B2413" s="996"/>
      <c r="C2413" s="320"/>
      <c r="D2413" s="916" t="s">
        <v>1167</v>
      </c>
      <c r="E2413" s="245">
        <v>1</v>
      </c>
      <c r="F2413" s="241" t="s">
        <v>2130</v>
      </c>
      <c r="G2413" s="246"/>
      <c r="H2413" s="238"/>
      <c r="I2413" s="241"/>
      <c r="J2413" s="384"/>
      <c r="K2413" s="241"/>
      <c r="L2413" s="241" t="s">
        <v>3185</v>
      </c>
      <c r="M2413" s="245">
        <v>55</v>
      </c>
      <c r="N2413" s="238" t="s">
        <v>2085</v>
      </c>
      <c r="O2413" s="65">
        <v>71</v>
      </c>
      <c r="P2413" s="65">
        <v>106</v>
      </c>
      <c r="Q2413" s="65">
        <v>270</v>
      </c>
      <c r="R2413" s="238" t="s">
        <v>2139</v>
      </c>
      <c r="S2413" s="246"/>
      <c r="T2413" s="241" t="s">
        <v>61</v>
      </c>
      <c r="U2413" s="238" t="s">
        <v>44</v>
      </c>
      <c r="V2413" s="238" t="s">
        <v>3494</v>
      </c>
      <c r="W2413" s="238"/>
      <c r="X2413" s="327"/>
      <c r="Y2413" s="415">
        <v>42879</v>
      </c>
      <c r="Z2413" s="416">
        <f>Y2413+366</f>
        <v>43245</v>
      </c>
      <c r="AA2413" s="269">
        <v>44340</v>
      </c>
      <c r="AB2413" s="246"/>
      <c r="AC2413" s="250">
        <v>41.05</v>
      </c>
      <c r="AD2413" s="251"/>
      <c r="AE2413" s="252"/>
      <c r="AF2413" s="246" t="s">
        <v>3472</v>
      </c>
      <c r="AG2413" s="246"/>
      <c r="AJ2413" s="255" t="str">
        <f t="shared" si="609"/>
        <v>HL926</v>
      </c>
    </row>
    <row r="2414" spans="1:36" s="319" customFormat="1" ht="11.25" customHeight="1" thickBot="1" x14ac:dyDescent="0.25">
      <c r="A2414" s="1115">
        <v>1</v>
      </c>
      <c r="B2414" s="996"/>
      <c r="C2414" s="320"/>
      <c r="D2414" s="916" t="s">
        <v>1167</v>
      </c>
      <c r="E2414" s="245">
        <v>1</v>
      </c>
      <c r="F2414" s="241" t="s">
        <v>2130</v>
      </c>
      <c r="G2414" s="246"/>
      <c r="H2414" s="238"/>
      <c r="I2414" s="241"/>
      <c r="J2414" s="384"/>
      <c r="K2414" s="241"/>
      <c r="L2414" s="241" t="s">
        <v>3185</v>
      </c>
      <c r="M2414" s="245">
        <v>55</v>
      </c>
      <c r="N2414" s="238" t="s">
        <v>2085</v>
      </c>
      <c r="O2414" s="65">
        <v>70</v>
      </c>
      <c r="P2414" s="65">
        <v>108</v>
      </c>
      <c r="Q2414" s="65">
        <v>265</v>
      </c>
      <c r="R2414" s="238" t="s">
        <v>2139</v>
      </c>
      <c r="S2414" s="246"/>
      <c r="T2414" s="241" t="s">
        <v>61</v>
      </c>
      <c r="U2414" s="238" t="s">
        <v>44</v>
      </c>
      <c r="V2414" s="238" t="s">
        <v>3495</v>
      </c>
      <c r="W2414" s="238"/>
      <c r="X2414" s="327"/>
      <c r="Y2414" s="415">
        <v>42879</v>
      </c>
      <c r="Z2414" s="416">
        <f>Y2414+366</f>
        <v>43245</v>
      </c>
      <c r="AA2414" s="269">
        <v>44340</v>
      </c>
      <c r="AB2414" s="246"/>
      <c r="AC2414" s="250">
        <v>41.05</v>
      </c>
      <c r="AD2414" s="251"/>
      <c r="AE2414" s="252"/>
      <c r="AF2414" s="246" t="s">
        <v>3475</v>
      </c>
      <c r="AG2414" s="246"/>
      <c r="AJ2414" s="255" t="str">
        <f t="shared" si="609"/>
        <v>HL927</v>
      </c>
    </row>
    <row r="2415" spans="1:36" s="319" customFormat="1" ht="11.25" customHeight="1" thickBot="1" x14ac:dyDescent="0.25">
      <c r="A2415" s="1115">
        <v>1</v>
      </c>
      <c r="B2415" s="996"/>
      <c r="C2415" s="320"/>
      <c r="D2415" s="916" t="s">
        <v>1167</v>
      </c>
      <c r="E2415" s="245">
        <v>1</v>
      </c>
      <c r="F2415" s="241" t="s">
        <v>2130</v>
      </c>
      <c r="G2415" s="246"/>
      <c r="H2415" s="238"/>
      <c r="I2415" s="241"/>
      <c r="J2415" s="384"/>
      <c r="K2415" s="241"/>
      <c r="L2415" s="241" t="s">
        <v>3185</v>
      </c>
      <c r="M2415" s="245">
        <v>55</v>
      </c>
      <c r="N2415" s="238" t="s">
        <v>2085</v>
      </c>
      <c r="O2415" s="65">
        <v>70</v>
      </c>
      <c r="P2415" s="65">
        <v>110</v>
      </c>
      <c r="Q2415" s="65">
        <v>272</v>
      </c>
      <c r="R2415" s="238" t="s">
        <v>2139</v>
      </c>
      <c r="S2415" s="246"/>
      <c r="T2415" s="241" t="s">
        <v>61</v>
      </c>
      <c r="U2415" s="238" t="s">
        <v>44</v>
      </c>
      <c r="V2415" s="238" t="s">
        <v>3496</v>
      </c>
      <c r="W2415" s="238"/>
      <c r="X2415" s="327"/>
      <c r="Y2415" s="415">
        <v>42879</v>
      </c>
      <c r="Z2415" s="416">
        <f>Y2415+366</f>
        <v>43245</v>
      </c>
      <c r="AA2415" s="269">
        <v>44340</v>
      </c>
      <c r="AB2415" s="246"/>
      <c r="AC2415" s="250">
        <v>41.05</v>
      </c>
      <c r="AD2415" s="251"/>
      <c r="AE2415" s="252"/>
      <c r="AF2415" s="246" t="s">
        <v>3478</v>
      </c>
      <c r="AG2415" s="246"/>
      <c r="AJ2415" s="255" t="str">
        <f t="shared" si="609"/>
        <v>HL928</v>
      </c>
    </row>
    <row r="2416" spans="1:36" s="319" customFormat="1" ht="11.25" customHeight="1" thickBot="1" x14ac:dyDescent="0.25">
      <c r="A2416" s="1115">
        <v>1</v>
      </c>
      <c r="B2416" s="996"/>
      <c r="C2416" s="320"/>
      <c r="D2416" s="916" t="s">
        <v>1167</v>
      </c>
      <c r="E2416" s="245">
        <v>1</v>
      </c>
      <c r="F2416" s="241" t="s">
        <v>2130</v>
      </c>
      <c r="G2416" s="246"/>
      <c r="H2416" s="238"/>
      <c r="I2416" s="241"/>
      <c r="J2416" s="384"/>
      <c r="K2416" s="241"/>
      <c r="L2416" s="241" t="s">
        <v>3185</v>
      </c>
      <c r="M2416" s="245">
        <v>55</v>
      </c>
      <c r="N2416" s="238" t="s">
        <v>2085</v>
      </c>
      <c r="O2416" s="65">
        <v>70</v>
      </c>
      <c r="P2416" s="65">
        <v>103</v>
      </c>
      <c r="Q2416" s="65">
        <v>270</v>
      </c>
      <c r="R2416" s="238" t="s">
        <v>2139</v>
      </c>
      <c r="S2416" s="246"/>
      <c r="T2416" s="241" t="s">
        <v>61</v>
      </c>
      <c r="U2416" s="238" t="s">
        <v>44</v>
      </c>
      <c r="V2416" s="238" t="s">
        <v>3497</v>
      </c>
      <c r="W2416" s="238"/>
      <c r="X2416" s="327"/>
      <c r="Y2416" s="415">
        <v>42879</v>
      </c>
      <c r="Z2416" s="416">
        <f>Y2416+366</f>
        <v>43245</v>
      </c>
      <c r="AA2416" s="269">
        <v>44340</v>
      </c>
      <c r="AB2416" s="246"/>
      <c r="AC2416" s="250">
        <v>41.05</v>
      </c>
      <c r="AD2416" s="251"/>
      <c r="AE2416" s="252"/>
      <c r="AF2416" s="246" t="s">
        <v>3481</v>
      </c>
      <c r="AG2416" s="246"/>
      <c r="AJ2416" s="255" t="str">
        <f t="shared" si="609"/>
        <v>HL929</v>
      </c>
    </row>
    <row r="2417" spans="1:36" ht="11.25" customHeight="1" thickBot="1" x14ac:dyDescent="0.25">
      <c r="A2417" s="1115">
        <v>1</v>
      </c>
      <c r="B2417" s="995"/>
      <c r="C2417" s="266" t="s">
        <v>50</v>
      </c>
      <c r="D2417" s="892" t="s">
        <v>1167</v>
      </c>
      <c r="E2417" s="256">
        <f>SUM(E2413:E2416)</f>
        <v>4</v>
      </c>
      <c r="F2417" s="240" t="s">
        <v>2130</v>
      </c>
      <c r="G2417" s="257"/>
      <c r="H2417" s="239"/>
      <c r="I2417" s="240"/>
      <c r="J2417" s="382"/>
      <c r="K2417" s="240"/>
      <c r="L2417" s="240" t="s">
        <v>3185</v>
      </c>
      <c r="M2417" s="258">
        <v>55</v>
      </c>
      <c r="N2417" s="239" t="s">
        <v>2085</v>
      </c>
      <c r="O2417" s="364" t="str">
        <f ca="1">IF(MIN(OFFSET(O2417,-$E2417,0,$E2417,1))=MAX(OFFSET(O2417,-$E2417,0,$E2417,1)),OFFSET(O2417,-$E2417,0,1,1),CONCATENATE(MIN(OFFSET(O2417,-$E2417,0,$E2417,1)),"/",MAX(OFFSET(O2417,-$E2417,0,$E2417,1))))</f>
        <v>70/71</v>
      </c>
      <c r="P2417" s="364" t="str">
        <f ca="1">IF(MIN(OFFSET(P2417,-$E2417,0,$E2417,1))=MAX(OFFSET(P2417,-$E2417,0,$E2417,1)),OFFSET(P2417,-$E2417,0,1,1),CONCATENATE(MIN(OFFSET(P2417,-$E2417,0,$E2417,1)),"/",MAX(OFFSET(P2417,-$E2417,0,$E2417,1))))</f>
        <v>103/110</v>
      </c>
      <c r="Q2417" s="364" t="str">
        <f ca="1">IF(MIN(OFFSET(Q2417,-$E2417,0,$E2417,1))=MAX(OFFSET(Q2417,-$E2417,0,$E2417,1)),OFFSET(Q2417,-$E2417,0,1,1),CONCATENATE(MIN(OFFSET(Q2417,-$E2417,0,$E2417,1)),"/",MAX(OFFSET(Q2417,-$E2417,0,$E2417,1))))</f>
        <v>265/272</v>
      </c>
      <c r="R2417" s="239"/>
      <c r="S2417" s="257"/>
      <c r="T2417" s="240" t="s">
        <v>61</v>
      </c>
      <c r="U2417" s="239" t="s">
        <v>44</v>
      </c>
      <c r="V2417" s="239" t="s">
        <v>3498</v>
      </c>
      <c r="W2417" s="239"/>
      <c r="X2417" s="237">
        <v>1304</v>
      </c>
      <c r="Y2417" s="415">
        <v>42879</v>
      </c>
      <c r="Z2417" s="416">
        <f>Y2417+366</f>
        <v>43245</v>
      </c>
      <c r="AA2417" s="269">
        <v>44340</v>
      </c>
      <c r="AB2417" s="257"/>
      <c r="AC2417" s="260">
        <v>41</v>
      </c>
      <c r="AD2417" s="261"/>
      <c r="AE2417" s="262"/>
      <c r="AF2417" s="257"/>
      <c r="AG2417" s="257"/>
      <c r="AJ2417" s="255" t="str">
        <f t="shared" si="609"/>
        <v>HL926-929</v>
      </c>
    </row>
    <row r="2418" spans="1:36" ht="11.25" customHeight="1" thickBot="1" x14ac:dyDescent="0.25">
      <c r="A2418" s="1129"/>
      <c r="B2418" s="995"/>
      <c r="C2418" s="320"/>
      <c r="D2418" s="905"/>
      <c r="E2418" s="245"/>
      <c r="F2418" s="241"/>
      <c r="G2418" s="246"/>
      <c r="H2418" s="238"/>
      <c r="I2418" s="241"/>
      <c r="J2418" s="384"/>
      <c r="K2418" s="241"/>
      <c r="L2418" s="241"/>
      <c r="M2418" s="245"/>
      <c r="N2418" s="238"/>
      <c r="O2418" s="65"/>
      <c r="P2418" s="65"/>
      <c r="Q2418" s="65"/>
      <c r="R2418" s="238"/>
      <c r="S2418" s="246"/>
      <c r="T2418" s="241"/>
      <c r="U2418" s="238"/>
      <c r="V2418" s="238"/>
      <c r="W2418" s="238"/>
      <c r="X2418" s="272"/>
      <c r="Y2418" s="415"/>
      <c r="Z2418" s="416" t="s">
        <v>38</v>
      </c>
      <c r="AA2418" s="269" t="s">
        <v>38</v>
      </c>
      <c r="AB2418" s="246"/>
      <c r="AC2418" s="231"/>
      <c r="AD2418" s="251"/>
      <c r="AE2418" s="252"/>
      <c r="AF2418" s="246"/>
      <c r="AG2418" s="246"/>
      <c r="AJ2418" s="255" t="str">
        <f t="shared" si="609"/>
        <v/>
      </c>
    </row>
    <row r="2419" spans="1:36" s="319" customFormat="1" ht="12" customHeight="1" thickBot="1" x14ac:dyDescent="0.25">
      <c r="A2419" s="1129">
        <v>1</v>
      </c>
      <c r="B2419" s="1113">
        <v>308421</v>
      </c>
      <c r="C2419" s="320"/>
      <c r="D2419" s="916" t="s">
        <v>518</v>
      </c>
      <c r="E2419" s="245">
        <v>1</v>
      </c>
      <c r="F2419" s="241" t="s">
        <v>2130</v>
      </c>
      <c r="G2419" s="246"/>
      <c r="H2419" s="246"/>
      <c r="I2419" s="241"/>
      <c r="J2419" s="360"/>
      <c r="K2419" s="241"/>
      <c r="L2419" s="241" t="s">
        <v>3185</v>
      </c>
      <c r="M2419" s="245">
        <v>55</v>
      </c>
      <c r="N2419" s="238" t="s">
        <v>2085</v>
      </c>
      <c r="O2419" s="65">
        <v>70</v>
      </c>
      <c r="P2419" s="65">
        <v>107</v>
      </c>
      <c r="Q2419" s="65">
        <v>260</v>
      </c>
      <c r="R2419" s="238" t="s">
        <v>2139</v>
      </c>
      <c r="S2419" s="246"/>
      <c r="T2419" s="241" t="s">
        <v>811</v>
      </c>
      <c r="U2419" s="238" t="s">
        <v>44</v>
      </c>
      <c r="V2419" s="238" t="s">
        <v>511</v>
      </c>
      <c r="W2419" s="232"/>
      <c r="X2419" s="320"/>
      <c r="Y2419" s="415">
        <v>42438</v>
      </c>
      <c r="Z2419" s="416">
        <f>Y2419+366</f>
        <v>42804</v>
      </c>
      <c r="AA2419" s="269">
        <v>43535</v>
      </c>
      <c r="AB2419" s="246"/>
      <c r="AC2419" s="250">
        <v>41.05</v>
      </c>
      <c r="AD2419" s="251"/>
      <c r="AE2419" s="252"/>
      <c r="AF2419" s="321" t="s">
        <v>3499</v>
      </c>
      <c r="AG2419" s="246"/>
      <c r="AJ2419" s="255" t="str">
        <f t="shared" si="609"/>
        <v>HL1418</v>
      </c>
    </row>
    <row r="2420" spans="1:36" s="319" customFormat="1" ht="11.25" customHeight="1" thickBot="1" x14ac:dyDescent="0.25">
      <c r="A2420" s="1129">
        <v>1</v>
      </c>
      <c r="B2420" s="1113">
        <v>308421</v>
      </c>
      <c r="C2420" s="320"/>
      <c r="D2420" s="916" t="s">
        <v>518</v>
      </c>
      <c r="E2420" s="245">
        <v>1</v>
      </c>
      <c r="F2420" s="241" t="s">
        <v>2130</v>
      </c>
      <c r="G2420" s="246"/>
      <c r="H2420" s="246"/>
      <c r="I2420" s="241"/>
      <c r="J2420" s="360"/>
      <c r="K2420" s="241"/>
      <c r="L2420" s="241" t="s">
        <v>3185</v>
      </c>
      <c r="M2420" s="245">
        <v>55</v>
      </c>
      <c r="N2420" s="238" t="s">
        <v>2085</v>
      </c>
      <c r="O2420" s="65">
        <v>69</v>
      </c>
      <c r="P2420" s="65">
        <v>103</v>
      </c>
      <c r="Q2420" s="65">
        <v>274</v>
      </c>
      <c r="R2420" s="238" t="s">
        <v>2139</v>
      </c>
      <c r="S2420" s="246"/>
      <c r="T2420" s="241" t="s">
        <v>811</v>
      </c>
      <c r="U2420" s="238" t="s">
        <v>44</v>
      </c>
      <c r="V2420" s="238" t="s">
        <v>685</v>
      </c>
      <c r="W2420" s="232"/>
      <c r="X2420" s="320"/>
      <c r="Y2420" s="415">
        <v>42438</v>
      </c>
      <c r="Z2420" s="416">
        <f>Y2420+366</f>
        <v>42804</v>
      </c>
      <c r="AA2420" s="269">
        <v>43535</v>
      </c>
      <c r="AB2420" s="246"/>
      <c r="AC2420" s="250">
        <v>41.05</v>
      </c>
      <c r="AD2420" s="251"/>
      <c r="AE2420" s="252"/>
      <c r="AF2420" s="321" t="s">
        <v>3500</v>
      </c>
      <c r="AG2420" s="246"/>
      <c r="AJ2420" s="255" t="str">
        <f t="shared" si="609"/>
        <v>HL1419</v>
      </c>
    </row>
    <row r="2421" spans="1:36" s="319" customFormat="1" ht="11.25" customHeight="1" thickBot="1" x14ac:dyDescent="0.25">
      <c r="A2421" s="1129">
        <v>1</v>
      </c>
      <c r="B2421" s="1113">
        <v>308421</v>
      </c>
      <c r="C2421" s="320"/>
      <c r="D2421" s="916" t="s">
        <v>518</v>
      </c>
      <c r="E2421" s="245">
        <v>1</v>
      </c>
      <c r="F2421" s="241" t="s">
        <v>2130</v>
      </c>
      <c r="G2421" s="246"/>
      <c r="H2421" s="238"/>
      <c r="I2421" s="241"/>
      <c r="J2421" s="384"/>
      <c r="K2421" s="241"/>
      <c r="L2421" s="241" t="s">
        <v>3185</v>
      </c>
      <c r="M2421" s="245">
        <v>55</v>
      </c>
      <c r="N2421" s="238" t="s">
        <v>2085</v>
      </c>
      <c r="O2421" s="65">
        <v>69</v>
      </c>
      <c r="P2421" s="65">
        <v>105</v>
      </c>
      <c r="Q2421" s="65">
        <v>262</v>
      </c>
      <c r="R2421" s="238" t="s">
        <v>2139</v>
      </c>
      <c r="S2421" s="246"/>
      <c r="T2421" s="241" t="s">
        <v>811</v>
      </c>
      <c r="U2421" s="238" t="s">
        <v>44</v>
      </c>
      <c r="V2421" s="238" t="s">
        <v>1231</v>
      </c>
      <c r="W2421" s="232"/>
      <c r="X2421" s="320"/>
      <c r="Y2421" s="415">
        <v>42438</v>
      </c>
      <c r="Z2421" s="416">
        <f>Y2421+366</f>
        <v>42804</v>
      </c>
      <c r="AA2421" s="269">
        <v>43535</v>
      </c>
      <c r="AB2421" s="246"/>
      <c r="AC2421" s="250">
        <v>41.05</v>
      </c>
      <c r="AD2421" s="251"/>
      <c r="AE2421" s="252"/>
      <c r="AF2421" s="321" t="s">
        <v>3501</v>
      </c>
      <c r="AG2421" s="246"/>
      <c r="AJ2421" s="255" t="str">
        <f t="shared" si="609"/>
        <v>HL1420</v>
      </c>
    </row>
    <row r="2422" spans="1:36" s="319" customFormat="1" ht="11.25" customHeight="1" thickBot="1" x14ac:dyDescent="0.25">
      <c r="A2422" s="1129">
        <v>1</v>
      </c>
      <c r="B2422" s="1113">
        <v>308421</v>
      </c>
      <c r="C2422" s="320"/>
      <c r="D2422" s="916" t="s">
        <v>518</v>
      </c>
      <c r="E2422" s="245">
        <v>1</v>
      </c>
      <c r="F2422" s="241" t="s">
        <v>2130</v>
      </c>
      <c r="G2422" s="246"/>
      <c r="H2422" s="246"/>
      <c r="I2422" s="241"/>
      <c r="J2422" s="360"/>
      <c r="K2422" s="241"/>
      <c r="L2422" s="241" t="s">
        <v>3185</v>
      </c>
      <c r="M2422" s="245">
        <v>55</v>
      </c>
      <c r="N2422" s="238" t="s">
        <v>2085</v>
      </c>
      <c r="O2422" s="65">
        <v>69</v>
      </c>
      <c r="P2422" s="65">
        <v>102</v>
      </c>
      <c r="Q2422" s="65">
        <v>270</v>
      </c>
      <c r="R2422" s="238" t="s">
        <v>2139</v>
      </c>
      <c r="S2422" s="246"/>
      <c r="T2422" s="241" t="s">
        <v>811</v>
      </c>
      <c r="U2422" s="238" t="s">
        <v>44</v>
      </c>
      <c r="V2422" s="238" t="s">
        <v>1300</v>
      </c>
      <c r="W2422" s="232"/>
      <c r="X2422" s="320"/>
      <c r="Y2422" s="415">
        <v>42438</v>
      </c>
      <c r="Z2422" s="416">
        <f>Y2422+366</f>
        <v>42804</v>
      </c>
      <c r="AA2422" s="269">
        <v>43535</v>
      </c>
      <c r="AB2422" s="246"/>
      <c r="AC2422" s="250">
        <v>41.05</v>
      </c>
      <c r="AD2422" s="251"/>
      <c r="AE2422" s="252"/>
      <c r="AF2422" s="321" t="s">
        <v>3502</v>
      </c>
      <c r="AG2422" s="246"/>
      <c r="AJ2422" s="255" t="str">
        <f t="shared" si="609"/>
        <v>HL1421</v>
      </c>
    </row>
    <row r="2423" spans="1:36" s="319" customFormat="1" ht="11.25" customHeight="1" thickBot="1" x14ac:dyDescent="0.25">
      <c r="A2423" s="1129">
        <v>1</v>
      </c>
      <c r="B2423" s="1113">
        <v>308421</v>
      </c>
      <c r="C2423" s="266" t="s">
        <v>50</v>
      </c>
      <c r="D2423" s="892" t="s">
        <v>518</v>
      </c>
      <c r="E2423" s="256">
        <f>SUM(E2419:E2422)</f>
        <v>4</v>
      </c>
      <c r="F2423" s="240" t="s">
        <v>2130</v>
      </c>
      <c r="G2423" s="257"/>
      <c r="H2423" s="257"/>
      <c r="I2423" s="240"/>
      <c r="J2423" s="358"/>
      <c r="K2423" s="240"/>
      <c r="L2423" s="240" t="s">
        <v>3185</v>
      </c>
      <c r="M2423" s="258">
        <v>55</v>
      </c>
      <c r="N2423" s="239" t="s">
        <v>2085</v>
      </c>
      <c r="O2423" s="364" t="str">
        <f ca="1">IF(MIN(OFFSET(O2423,-$E2423,0,$E2423,1))=MAX(OFFSET(O2423,-$E2423,0,$E2423,1)),OFFSET(O2423,-$E2423,0,1,1),CONCATENATE(MIN(OFFSET(O2423,-$E2423,0,$E2423,1)),"/",MAX(OFFSET(O2423,-$E2423,0,$E2423,1))))</f>
        <v>69/70</v>
      </c>
      <c r="P2423" s="364" t="str">
        <f ca="1">IF(MIN(OFFSET(P2423,-$E2423,0,$E2423,1))=MAX(OFFSET(P2423,-$E2423,0,$E2423,1)),OFFSET(P2423,-$E2423,0,1,1),CONCATENATE(MIN(OFFSET(P2423,-$E2423,0,$E2423,1)),"/",MAX(OFFSET(P2423,-$E2423,0,$E2423,1))))</f>
        <v>102/107</v>
      </c>
      <c r="Q2423" s="364" t="str">
        <f ca="1">IF(MIN(OFFSET(Q2423,-$E2423,0,$E2423,1))=MAX(OFFSET(Q2423,-$E2423,0,$E2423,1)),OFFSET(Q2423,-$E2423,0,1,1),CONCATENATE(MIN(OFFSET(Q2423,-$E2423,0,$E2423,1)),"/",MAX(OFFSET(Q2423,-$E2423,0,$E2423,1))))</f>
        <v>260/274</v>
      </c>
      <c r="R2423" s="239"/>
      <c r="S2423" s="257"/>
      <c r="T2423" s="240" t="s">
        <v>811</v>
      </c>
      <c r="U2423" s="239" t="s">
        <v>44</v>
      </c>
      <c r="V2423" s="239" t="s">
        <v>3503</v>
      </c>
      <c r="W2423" s="398" t="s">
        <v>3504</v>
      </c>
      <c r="X2423" s="237">
        <v>1208</v>
      </c>
      <c r="Y2423" s="415">
        <v>42438</v>
      </c>
      <c r="Z2423" s="416">
        <f>Y2423+366</f>
        <v>42804</v>
      </c>
      <c r="AA2423" s="269">
        <v>43535</v>
      </c>
      <c r="AB2423" s="257"/>
      <c r="AC2423" s="260">
        <v>41</v>
      </c>
      <c r="AD2423" s="261"/>
      <c r="AE2423" s="262"/>
      <c r="AF2423" s="257"/>
      <c r="AG2423" s="257"/>
      <c r="AJ2423" s="255" t="str">
        <f t="shared" si="609"/>
        <v>HL1418-1421</v>
      </c>
    </row>
    <row r="2424" spans="1:36" s="319" customFormat="1" ht="11.25" customHeight="1" thickBot="1" x14ac:dyDescent="0.25">
      <c r="A2424" s="1129"/>
      <c r="B2424" s="996"/>
      <c r="C2424" s="320"/>
      <c r="D2424" s="905"/>
      <c r="E2424" s="245"/>
      <c r="F2424" s="241"/>
      <c r="G2424" s="246"/>
      <c r="H2424" s="246"/>
      <c r="I2424" s="241"/>
      <c r="J2424" s="360"/>
      <c r="K2424" s="241"/>
      <c r="L2424" s="241"/>
      <c r="M2424" s="245"/>
      <c r="N2424" s="238"/>
      <c r="O2424" s="65"/>
      <c r="P2424" s="65"/>
      <c r="Q2424" s="65"/>
      <c r="R2424" s="238"/>
      <c r="S2424" s="246"/>
      <c r="T2424" s="241"/>
      <c r="U2424" s="238"/>
      <c r="V2424" s="238"/>
      <c r="W2424" s="238"/>
      <c r="X2424" s="272"/>
      <c r="Y2424" s="415"/>
      <c r="Z2424" s="416" t="s">
        <v>38</v>
      </c>
      <c r="AA2424" s="269" t="s">
        <v>38</v>
      </c>
      <c r="AB2424" s="246"/>
      <c r="AC2424" s="250"/>
      <c r="AD2424" s="251"/>
      <c r="AE2424" s="252"/>
      <c r="AF2424" s="246"/>
      <c r="AG2424" s="246"/>
      <c r="AJ2424" s="255" t="str">
        <f t="shared" si="609"/>
        <v/>
      </c>
    </row>
    <row r="2425" spans="1:36" s="319" customFormat="1" ht="11.25" customHeight="1" thickBot="1" x14ac:dyDescent="0.25">
      <c r="A2425" s="1115">
        <v>1</v>
      </c>
      <c r="B2425" s="996"/>
      <c r="C2425" s="320"/>
      <c r="D2425" s="916" t="s">
        <v>3505</v>
      </c>
      <c r="E2425" s="326">
        <v>1</v>
      </c>
      <c r="F2425" s="265" t="s">
        <v>2130</v>
      </c>
      <c r="G2425" s="327"/>
      <c r="H2425" s="327"/>
      <c r="I2425" s="265"/>
      <c r="J2425" s="360"/>
      <c r="K2425" s="265"/>
      <c r="L2425" s="265" t="s">
        <v>3185</v>
      </c>
      <c r="M2425" s="326">
        <v>55</v>
      </c>
      <c r="N2425" s="320" t="s">
        <v>2085</v>
      </c>
      <c r="O2425" s="74">
        <v>70</v>
      </c>
      <c r="P2425" s="74">
        <v>105</v>
      </c>
      <c r="Q2425" s="74">
        <v>267</v>
      </c>
      <c r="R2425" s="320" t="s">
        <v>2143</v>
      </c>
      <c r="S2425" s="327"/>
      <c r="T2425" s="265" t="s">
        <v>61</v>
      </c>
      <c r="U2425" s="320" t="s">
        <v>44</v>
      </c>
      <c r="V2425" s="320" t="s">
        <v>3506</v>
      </c>
      <c r="W2425" s="343" t="s">
        <v>3507</v>
      </c>
      <c r="X2425" s="320"/>
      <c r="Y2425" s="422">
        <v>42879</v>
      </c>
      <c r="Z2425" s="416">
        <f>Y2425+365</f>
        <v>43244</v>
      </c>
      <c r="AA2425" s="269">
        <v>44340</v>
      </c>
      <c r="AB2425" s="327"/>
      <c r="AC2425" s="362">
        <v>41.05</v>
      </c>
      <c r="AD2425" s="329"/>
      <c r="AE2425" s="302"/>
      <c r="AF2425" s="327" t="s">
        <v>38</v>
      </c>
      <c r="AG2425" s="327"/>
      <c r="AJ2425" s="255" t="str">
        <f t="shared" si="609"/>
        <v>HL1155</v>
      </c>
    </row>
    <row r="2426" spans="1:36" s="319" customFormat="1" ht="11.25" customHeight="1" thickBot="1" x14ac:dyDescent="0.25">
      <c r="A2426" s="1115">
        <v>1</v>
      </c>
      <c r="B2426" s="996"/>
      <c r="C2426" s="320"/>
      <c r="D2426" s="916" t="s">
        <v>3505</v>
      </c>
      <c r="E2426" s="326">
        <v>1</v>
      </c>
      <c r="F2426" s="265" t="s">
        <v>2130</v>
      </c>
      <c r="G2426" s="327"/>
      <c r="H2426" s="327"/>
      <c r="I2426" s="265"/>
      <c r="J2426" s="360"/>
      <c r="K2426" s="265"/>
      <c r="L2426" s="265" t="s">
        <v>3185</v>
      </c>
      <c r="M2426" s="326">
        <v>55</v>
      </c>
      <c r="N2426" s="320" t="s">
        <v>2085</v>
      </c>
      <c r="O2426" s="74">
        <v>70</v>
      </c>
      <c r="P2426" s="74">
        <v>105</v>
      </c>
      <c r="Q2426" s="74">
        <v>267</v>
      </c>
      <c r="R2426" s="320" t="s">
        <v>2143</v>
      </c>
      <c r="S2426" s="327"/>
      <c r="T2426" s="265" t="s">
        <v>61</v>
      </c>
      <c r="U2426" s="320" t="s">
        <v>44</v>
      </c>
      <c r="V2426" s="320" t="s">
        <v>3508</v>
      </c>
      <c r="W2426" s="343" t="s">
        <v>3509</v>
      </c>
      <c r="X2426" s="320"/>
      <c r="Y2426" s="422">
        <v>42879</v>
      </c>
      <c r="Z2426" s="416">
        <f>Y2426+365</f>
        <v>43244</v>
      </c>
      <c r="AA2426" s="269">
        <v>44340</v>
      </c>
      <c r="AB2426" s="327"/>
      <c r="AC2426" s="362">
        <v>41.05</v>
      </c>
      <c r="AD2426" s="329"/>
      <c r="AE2426" s="302"/>
      <c r="AF2426" s="327" t="s">
        <v>38</v>
      </c>
      <c r="AG2426" s="327"/>
      <c r="AJ2426" s="255" t="str">
        <f t="shared" si="609"/>
        <v>HL1156</v>
      </c>
    </row>
    <row r="2427" spans="1:36" ht="11.25" customHeight="1" thickBot="1" x14ac:dyDescent="0.25">
      <c r="A2427" s="1115">
        <v>1</v>
      </c>
      <c r="B2427" s="995"/>
      <c r="C2427" s="266" t="s">
        <v>50</v>
      </c>
      <c r="D2427" s="892">
        <v>1080</v>
      </c>
      <c r="E2427" s="256">
        <f>SUM(E2425:E2426)</f>
        <v>2</v>
      </c>
      <c r="F2427" s="240" t="s">
        <v>2130</v>
      </c>
      <c r="G2427" s="257"/>
      <c r="H2427" s="257"/>
      <c r="I2427" s="240"/>
      <c r="J2427" s="358"/>
      <c r="K2427" s="240"/>
      <c r="L2427" s="240" t="s">
        <v>3185</v>
      </c>
      <c r="M2427" s="258">
        <v>55</v>
      </c>
      <c r="N2427" s="239" t="s">
        <v>2085</v>
      </c>
      <c r="O2427" s="364">
        <f ca="1">IF(MIN(OFFSET(O2427,-$E2427,0,$E2427,1))=MAX(OFFSET(O2427,-$E2427,0,$E2427,1)),OFFSET(O2427,-$E2427,0,1,1),CONCATENATE(MIN(OFFSET(O2427,-$E2427,0,$E2427,1)),"/",MAX(OFFSET(O2427,-$E2427,0,$E2427,1))))</f>
        <v>70</v>
      </c>
      <c r="P2427" s="364">
        <f ca="1">IF(MIN(OFFSET(P2427,-$E2427,0,$E2427,1))=MAX(OFFSET(P2427,-$E2427,0,$E2427,1)),OFFSET(P2427,-$E2427,0,1,1),CONCATENATE(MIN(OFFSET(P2427,-$E2427,0,$E2427,1)),"/",MAX(OFFSET(P2427,-$E2427,0,$E2427,1))))</f>
        <v>105</v>
      </c>
      <c r="Q2427" s="364">
        <f ca="1">IF(MIN(OFFSET(Q2427,-$E2427,0,$E2427,1))=MAX(OFFSET(Q2427,-$E2427,0,$E2427,1)),OFFSET(Q2427,-$E2427,0,1,1),CONCATENATE(MIN(OFFSET(Q2427,-$E2427,0,$E2427,1)),"/",MAX(OFFSET(Q2427,-$E2427,0,$E2427,1))))</f>
        <v>267</v>
      </c>
      <c r="R2427" s="239"/>
      <c r="S2427" s="257"/>
      <c r="T2427" s="240" t="s">
        <v>61</v>
      </c>
      <c r="U2427" s="239" t="s">
        <v>44</v>
      </c>
      <c r="V2427" s="239" t="s">
        <v>3510</v>
      </c>
      <c r="W2427" s="266" t="s">
        <v>3511</v>
      </c>
      <c r="X2427" s="237" t="s">
        <v>3505</v>
      </c>
      <c r="Y2427" s="422">
        <v>42879</v>
      </c>
      <c r="Z2427" s="416">
        <f>Y2427+365</f>
        <v>43244</v>
      </c>
      <c r="AA2427" s="269">
        <v>44340</v>
      </c>
      <c r="AB2427" s="257"/>
      <c r="AC2427" s="260">
        <v>41</v>
      </c>
      <c r="AD2427" s="261"/>
      <c r="AE2427" s="262"/>
      <c r="AF2427" s="257"/>
      <c r="AG2427" s="257"/>
      <c r="AJ2427" s="255" t="str">
        <f t="shared" si="609"/>
        <v>HL1155-1156</v>
      </c>
    </row>
    <row r="2428" spans="1:36" ht="11.25" customHeight="1" thickBot="1" x14ac:dyDescent="0.25">
      <c r="A2428" s="1129">
        <v>1</v>
      </c>
      <c r="B2428" s="995"/>
      <c r="C2428" s="320"/>
      <c r="D2428" s="905"/>
      <c r="E2428" s="324"/>
      <c r="F2428" s="241"/>
      <c r="G2428" s="246"/>
      <c r="H2428" s="246"/>
      <c r="I2428" s="241"/>
      <c r="J2428" s="360"/>
      <c r="K2428" s="241"/>
      <c r="L2428" s="241"/>
      <c r="M2428" s="245"/>
      <c r="N2428" s="238"/>
      <c r="O2428" s="65"/>
      <c r="P2428" s="65"/>
      <c r="Q2428" s="65"/>
      <c r="R2428" s="238"/>
      <c r="S2428" s="246"/>
      <c r="T2428" s="241"/>
      <c r="U2428" s="238"/>
      <c r="V2428" s="238"/>
      <c r="W2428" s="320"/>
      <c r="X2428" s="272"/>
      <c r="Y2428" s="422"/>
      <c r="Z2428" s="416" t="s">
        <v>38</v>
      </c>
      <c r="AA2428" s="269" t="s">
        <v>38</v>
      </c>
      <c r="AB2428" s="246"/>
      <c r="AC2428" s="250"/>
      <c r="AD2428" s="251"/>
      <c r="AE2428" s="252"/>
      <c r="AF2428" s="246"/>
      <c r="AG2428" s="246"/>
      <c r="AJ2428" s="255" t="str">
        <f t="shared" si="609"/>
        <v/>
      </c>
    </row>
    <row r="2429" spans="1:36" s="319" customFormat="1" ht="11.25" customHeight="1" thickBot="1" x14ac:dyDescent="0.25">
      <c r="A2429" s="1129">
        <v>1</v>
      </c>
      <c r="B2429" s="1113">
        <v>308314</v>
      </c>
      <c r="C2429" s="320"/>
      <c r="D2429" s="916" t="s">
        <v>3512</v>
      </c>
      <c r="E2429" s="326">
        <v>1</v>
      </c>
      <c r="F2429" s="265" t="s">
        <v>2130</v>
      </c>
      <c r="G2429" s="327"/>
      <c r="H2429" s="327"/>
      <c r="I2429" s="265"/>
      <c r="J2429" s="360"/>
      <c r="K2429" s="265"/>
      <c r="L2429" s="265" t="s">
        <v>3185</v>
      </c>
      <c r="M2429" s="326">
        <v>55</v>
      </c>
      <c r="N2429" s="320" t="s">
        <v>2085</v>
      </c>
      <c r="O2429" s="74">
        <v>70</v>
      </c>
      <c r="P2429" s="74">
        <v>107</v>
      </c>
      <c r="Q2429" s="74">
        <v>260</v>
      </c>
      <c r="R2429" s="320" t="s">
        <v>2139</v>
      </c>
      <c r="S2429" s="327"/>
      <c r="T2429" s="265" t="s">
        <v>811</v>
      </c>
      <c r="U2429" s="320" t="s">
        <v>44</v>
      </c>
      <c r="V2429" s="320" t="s">
        <v>3513</v>
      </c>
      <c r="W2429" s="343"/>
      <c r="X2429" s="158"/>
      <c r="Y2429" s="415">
        <v>42438</v>
      </c>
      <c r="Z2429" s="416">
        <f>Y2429+366</f>
        <v>42804</v>
      </c>
      <c r="AA2429" s="269">
        <v>43535</v>
      </c>
      <c r="AB2429" s="327"/>
      <c r="AC2429" s="362">
        <v>41.05</v>
      </c>
      <c r="AD2429" s="329"/>
      <c r="AE2429" s="302"/>
      <c r="AF2429" s="327" t="s">
        <v>3514</v>
      </c>
      <c r="AG2429" s="327"/>
      <c r="AJ2429" s="255" t="str">
        <f t="shared" ref="AJ2429:AJ2553" si="634">CONCATENATE(U2429,AK2429,V2429)</f>
        <v>HL1164</v>
      </c>
    </row>
    <row r="2430" spans="1:36" s="319" customFormat="1" ht="11.25" customHeight="1" thickBot="1" x14ac:dyDescent="0.25">
      <c r="A2430" s="1129">
        <v>1</v>
      </c>
      <c r="B2430" s="1113">
        <v>308314</v>
      </c>
      <c r="C2430" s="320"/>
      <c r="D2430" s="916" t="s">
        <v>3512</v>
      </c>
      <c r="E2430" s="326">
        <v>1</v>
      </c>
      <c r="F2430" s="265" t="s">
        <v>2130</v>
      </c>
      <c r="G2430" s="327"/>
      <c r="H2430" s="327"/>
      <c r="I2430" s="265"/>
      <c r="J2430" s="360"/>
      <c r="K2430" s="265"/>
      <c r="L2430" s="265" t="s">
        <v>3185</v>
      </c>
      <c r="M2430" s="326">
        <v>55</v>
      </c>
      <c r="N2430" s="320" t="s">
        <v>2085</v>
      </c>
      <c r="O2430" s="74">
        <v>69</v>
      </c>
      <c r="P2430" s="74">
        <v>105</v>
      </c>
      <c r="Q2430" s="74">
        <v>261</v>
      </c>
      <c r="R2430" s="320" t="s">
        <v>2139</v>
      </c>
      <c r="S2430" s="327"/>
      <c r="T2430" s="265" t="s">
        <v>811</v>
      </c>
      <c r="U2430" s="320" t="s">
        <v>44</v>
      </c>
      <c r="V2430" s="320" t="s">
        <v>3515</v>
      </c>
      <c r="W2430" s="343"/>
      <c r="X2430" s="158"/>
      <c r="Y2430" s="415">
        <v>42438</v>
      </c>
      <c r="Z2430" s="416">
        <f>Y2430+366</f>
        <v>42804</v>
      </c>
      <c r="AA2430" s="269">
        <v>43535</v>
      </c>
      <c r="AB2430" s="327"/>
      <c r="AC2430" s="362">
        <v>41.05</v>
      </c>
      <c r="AD2430" s="329"/>
      <c r="AE2430" s="302"/>
      <c r="AF2430" s="327" t="s">
        <v>3516</v>
      </c>
      <c r="AG2430" s="327"/>
      <c r="AJ2430" s="255" t="str">
        <f t="shared" si="634"/>
        <v>HL1168</v>
      </c>
    </row>
    <row r="2431" spans="1:36" ht="11.25" customHeight="1" thickBot="1" x14ac:dyDescent="0.25">
      <c r="A2431" s="1129">
        <v>1</v>
      </c>
      <c r="B2431" s="1113">
        <v>308314</v>
      </c>
      <c r="C2431" s="266" t="s">
        <v>50</v>
      </c>
      <c r="D2431" s="892" t="s">
        <v>3512</v>
      </c>
      <c r="E2431" s="256">
        <f>SUM(E2429:E2430)</f>
        <v>2</v>
      </c>
      <c r="F2431" s="240" t="s">
        <v>2130</v>
      </c>
      <c r="G2431" s="257"/>
      <c r="H2431" s="257"/>
      <c r="I2431" s="240"/>
      <c r="J2431" s="358"/>
      <c r="K2431" s="240"/>
      <c r="L2431" s="240" t="s">
        <v>3185</v>
      </c>
      <c r="M2431" s="258">
        <v>55</v>
      </c>
      <c r="N2431" s="239" t="s">
        <v>2085</v>
      </c>
      <c r="O2431" s="364" t="str">
        <f ca="1">IF(MIN(OFFSET(O2431,-$E2431,0,$E2431,1))=MAX(OFFSET(O2431,-$E2431,0,$E2431,1)),OFFSET(O2431,-$E2431,0,1,1),CONCATENATE(MIN(OFFSET(O2431,-$E2431,0,$E2431,1)),"/",MAX(OFFSET(O2431,-$E2431,0,$E2431,1))))</f>
        <v>69/70</v>
      </c>
      <c r="P2431" s="364" t="str">
        <f ca="1">IF(MIN(OFFSET(P2431,-$E2431,0,$E2431,1))=MAX(OFFSET(P2431,-$E2431,0,$E2431,1)),OFFSET(P2431,-$E2431,0,1,1),CONCATENATE(MIN(OFFSET(P2431,-$E2431,0,$E2431,1)),"/",MAX(OFFSET(P2431,-$E2431,0,$E2431,1))))</f>
        <v>105/107</v>
      </c>
      <c r="Q2431" s="364" t="str">
        <f ca="1">IF(MIN(OFFSET(Q2431,-$E2431,0,$E2431,1))=MAX(OFFSET(Q2431,-$E2431,0,$E2431,1)),OFFSET(Q2431,-$E2431,0,1,1),CONCATENATE(MIN(OFFSET(Q2431,-$E2431,0,$E2431,1)),"/",MAX(OFFSET(Q2431,-$E2431,0,$E2431,1))))</f>
        <v>260/261</v>
      </c>
      <c r="R2431" s="239"/>
      <c r="S2431" s="257"/>
      <c r="T2431" s="240" t="s">
        <v>811</v>
      </c>
      <c r="U2431" s="239" t="s">
        <v>44</v>
      </c>
      <c r="V2431" s="239" t="s">
        <v>3517</v>
      </c>
      <c r="W2431" s="239"/>
      <c r="X2431" s="237">
        <v>1078</v>
      </c>
      <c r="Y2431" s="415">
        <v>42438</v>
      </c>
      <c r="Z2431" s="416">
        <f>Y2431+366</f>
        <v>42804</v>
      </c>
      <c r="AA2431" s="269">
        <v>43535</v>
      </c>
      <c r="AB2431" s="257"/>
      <c r="AC2431" s="260">
        <v>41</v>
      </c>
      <c r="AD2431" s="261"/>
      <c r="AE2431" s="262"/>
      <c r="AF2431" s="257"/>
      <c r="AG2431" s="257"/>
      <c r="AJ2431" s="255" t="str">
        <f t="shared" si="634"/>
        <v>HL1164+1168</v>
      </c>
    </row>
    <row r="2432" spans="1:36" s="319" customFormat="1" ht="11.25" customHeight="1" thickBot="1" x14ac:dyDescent="0.25">
      <c r="A2432" s="1129"/>
      <c r="B2432" s="996"/>
      <c r="C2432" s="320"/>
      <c r="D2432" s="905"/>
      <c r="E2432" s="245"/>
      <c r="F2432" s="241"/>
      <c r="G2432" s="246"/>
      <c r="H2432" s="246"/>
      <c r="I2432" s="241"/>
      <c r="J2432" s="360"/>
      <c r="K2432" s="241"/>
      <c r="L2432" s="241"/>
      <c r="M2432" s="245"/>
      <c r="N2432" s="238"/>
      <c r="O2432" s="65"/>
      <c r="P2432" s="65"/>
      <c r="Q2432" s="65"/>
      <c r="R2432" s="238"/>
      <c r="S2432" s="246"/>
      <c r="T2432" s="241"/>
      <c r="U2432" s="238"/>
      <c r="V2432" s="238"/>
      <c r="W2432" s="238"/>
      <c r="X2432" s="272"/>
      <c r="Y2432" s="415"/>
      <c r="Z2432" s="416" t="s">
        <v>38</v>
      </c>
      <c r="AA2432" s="269" t="s">
        <v>38</v>
      </c>
      <c r="AB2432" s="246"/>
      <c r="AC2432" s="250"/>
      <c r="AD2432" s="251"/>
      <c r="AE2432" s="252"/>
      <c r="AF2432" s="246"/>
      <c r="AG2432" s="246"/>
      <c r="AJ2432" s="255" t="str">
        <f t="shared" si="634"/>
        <v/>
      </c>
    </row>
    <row r="2433" spans="1:36" s="319" customFormat="1" ht="11.25" customHeight="1" thickBot="1" x14ac:dyDescent="0.25">
      <c r="A2433" s="1129">
        <v>1</v>
      </c>
      <c r="B2433" s="1113">
        <v>308498</v>
      </c>
      <c r="C2433" s="320"/>
      <c r="D2433" s="916" t="s">
        <v>740</v>
      </c>
      <c r="E2433" s="245">
        <v>1</v>
      </c>
      <c r="F2433" s="241" t="s">
        <v>2130</v>
      </c>
      <c r="G2433" s="246"/>
      <c r="H2433" s="246"/>
      <c r="I2433" s="241"/>
      <c r="J2433" s="360"/>
      <c r="K2433" s="241"/>
      <c r="L2433" s="241" t="s">
        <v>3518</v>
      </c>
      <c r="M2433" s="245">
        <v>55</v>
      </c>
      <c r="N2433" s="238" t="s">
        <v>2085</v>
      </c>
      <c r="O2433" s="65">
        <v>70</v>
      </c>
      <c r="P2433" s="65">
        <v>107</v>
      </c>
      <c r="Q2433" s="65">
        <v>270</v>
      </c>
      <c r="R2433" s="238" t="s">
        <v>2139</v>
      </c>
      <c r="S2433" s="246"/>
      <c r="T2433" s="241" t="s">
        <v>811</v>
      </c>
      <c r="U2433" s="238" t="s">
        <v>44</v>
      </c>
      <c r="V2433" s="238" t="s">
        <v>3362</v>
      </c>
      <c r="W2433" s="233"/>
      <c r="X2433" s="320"/>
      <c r="Y2433" s="415">
        <v>42438</v>
      </c>
      <c r="Z2433" s="416">
        <f>Y2433+366</f>
        <v>42804</v>
      </c>
      <c r="AA2433" s="269">
        <v>43535</v>
      </c>
      <c r="AB2433" s="246"/>
      <c r="AC2433" s="250">
        <v>41</v>
      </c>
      <c r="AD2433" s="251"/>
      <c r="AE2433" s="252"/>
      <c r="AF2433" s="246" t="s">
        <v>3519</v>
      </c>
      <c r="AG2433" s="246"/>
      <c r="AJ2433" s="255" t="str">
        <f t="shared" si="634"/>
        <v>HL1416</v>
      </c>
    </row>
    <row r="2434" spans="1:36" s="319" customFormat="1" ht="11.25" customHeight="1" thickBot="1" x14ac:dyDescent="0.25">
      <c r="A2434" s="1129">
        <v>1</v>
      </c>
      <c r="B2434" s="1113">
        <v>308498</v>
      </c>
      <c r="C2434" s="320"/>
      <c r="D2434" s="916" t="s">
        <v>740</v>
      </c>
      <c r="E2434" s="245">
        <v>1</v>
      </c>
      <c r="F2434" s="241" t="s">
        <v>2130</v>
      </c>
      <c r="G2434" s="246"/>
      <c r="H2434" s="246"/>
      <c r="I2434" s="241"/>
      <c r="J2434" s="360"/>
      <c r="K2434" s="241"/>
      <c r="L2434" s="241" t="s">
        <v>3518</v>
      </c>
      <c r="M2434" s="245">
        <v>55</v>
      </c>
      <c r="N2434" s="238" t="s">
        <v>2085</v>
      </c>
      <c r="O2434" s="65">
        <v>68</v>
      </c>
      <c r="P2434" s="65">
        <v>107</v>
      </c>
      <c r="Q2434" s="65">
        <v>282</v>
      </c>
      <c r="R2434" s="238" t="s">
        <v>2139</v>
      </c>
      <c r="S2434" s="246"/>
      <c r="T2434" s="241" t="s">
        <v>811</v>
      </c>
      <c r="U2434" s="238" t="s">
        <v>44</v>
      </c>
      <c r="V2434" s="238" t="s">
        <v>3520</v>
      </c>
      <c r="W2434" s="233"/>
      <c r="X2434" s="320"/>
      <c r="Y2434" s="415">
        <v>42438</v>
      </c>
      <c r="Z2434" s="416">
        <f>Y2434+366</f>
        <v>42804</v>
      </c>
      <c r="AA2434" s="269">
        <v>43535</v>
      </c>
      <c r="AB2434" s="246"/>
      <c r="AC2434" s="250">
        <v>41</v>
      </c>
      <c r="AD2434" s="251"/>
      <c r="AE2434" s="252"/>
      <c r="AF2434" s="246" t="s">
        <v>3521</v>
      </c>
      <c r="AG2434" s="246"/>
      <c r="AJ2434" s="255" t="str">
        <f t="shared" si="634"/>
        <v>HL1417</v>
      </c>
    </row>
    <row r="2435" spans="1:36" ht="11.25" customHeight="1" thickBot="1" x14ac:dyDescent="0.25">
      <c r="A2435" s="1129">
        <v>1</v>
      </c>
      <c r="B2435" s="1113">
        <v>308498</v>
      </c>
      <c r="C2435" s="266" t="s">
        <v>50</v>
      </c>
      <c r="D2435" s="892" t="s">
        <v>740</v>
      </c>
      <c r="E2435" s="256">
        <f>SUM(E2433:E2434)</f>
        <v>2</v>
      </c>
      <c r="F2435" s="240" t="s">
        <v>2130</v>
      </c>
      <c r="G2435" s="257"/>
      <c r="H2435" s="257"/>
      <c r="I2435" s="240"/>
      <c r="J2435" s="358"/>
      <c r="K2435" s="240"/>
      <c r="L2435" s="240" t="s">
        <v>3518</v>
      </c>
      <c r="M2435" s="258">
        <v>55</v>
      </c>
      <c r="N2435" s="239" t="s">
        <v>2085</v>
      </c>
      <c r="O2435" s="364" t="str">
        <f ca="1">IF(MIN(OFFSET(O2435,-$E2435,0,$E2435,1))=MAX(OFFSET(O2435,-$E2435,0,$E2435,1)),OFFSET(O2435,-$E2435,0,1,1),CONCATENATE(MIN(OFFSET(O2435,-$E2435,0,$E2435,1)),"/",MAX(OFFSET(O2435,-$E2435,0,$E2435,1))))</f>
        <v>68/70</v>
      </c>
      <c r="P2435" s="364">
        <f ca="1">IF(MIN(OFFSET(P2435,-$E2435,0,$E2435,1))=MAX(OFFSET(P2435,-$E2435,0,$E2435,1)),OFFSET(P2435,-$E2435,0,1,1),CONCATENATE(MIN(OFFSET(P2435,-$E2435,0,$E2435,1)),"/",MAX(OFFSET(P2435,-$E2435,0,$E2435,1))))</f>
        <v>107</v>
      </c>
      <c r="Q2435" s="364" t="str">
        <f ca="1">IF(MIN(OFFSET(Q2435,-$E2435,0,$E2435,1))=MAX(OFFSET(Q2435,-$E2435,0,$E2435,1)),OFFSET(Q2435,-$E2435,0,1,1),CONCATENATE(MIN(OFFSET(Q2435,-$E2435,0,$E2435,1)),"/",MAX(OFFSET(Q2435,-$E2435,0,$E2435,1))))</f>
        <v>270/282</v>
      </c>
      <c r="R2435" s="239"/>
      <c r="S2435" s="257"/>
      <c r="T2435" s="240" t="s">
        <v>811</v>
      </c>
      <c r="U2435" s="239" t="s">
        <v>44</v>
      </c>
      <c r="V2435" s="239" t="s">
        <v>3522</v>
      </c>
      <c r="W2435" s="239" t="s">
        <v>3504</v>
      </c>
      <c r="X2435" s="237">
        <v>1077</v>
      </c>
      <c r="Y2435" s="415">
        <v>42438</v>
      </c>
      <c r="Z2435" s="416">
        <f>Y2435+366</f>
        <v>42804</v>
      </c>
      <c r="AA2435" s="269">
        <v>43535</v>
      </c>
      <c r="AB2435" s="257"/>
      <c r="AC2435" s="260">
        <v>41</v>
      </c>
      <c r="AD2435" s="261"/>
      <c r="AE2435" s="262"/>
      <c r="AF2435" s="257"/>
      <c r="AG2435" s="257"/>
      <c r="AJ2435" s="255" t="str">
        <f t="shared" si="634"/>
        <v>HL1416-1417</v>
      </c>
    </row>
    <row r="2436" spans="1:36" ht="12.75" customHeight="1" thickBot="1" x14ac:dyDescent="0.25">
      <c r="A2436" s="1129"/>
      <c r="B2436" s="995"/>
      <c r="C2436" s="238"/>
      <c r="D2436" s="916"/>
      <c r="E2436" s="245"/>
      <c r="F2436" s="241"/>
      <c r="G2436" s="246"/>
      <c r="H2436" s="246"/>
      <c r="I2436" s="241"/>
      <c r="J2436" s="331"/>
      <c r="K2436" s="241"/>
      <c r="L2436" s="241"/>
      <c r="M2436" s="245"/>
      <c r="N2436" s="238"/>
      <c r="O2436" s="65"/>
      <c r="P2436" s="65"/>
      <c r="Q2436" s="65"/>
      <c r="R2436" s="238"/>
      <c r="S2436" s="246"/>
      <c r="T2436" s="241"/>
      <c r="U2436" s="238"/>
      <c r="V2436" s="238"/>
      <c r="W2436" s="238"/>
      <c r="X2436" s="380"/>
      <c r="Y2436" s="415"/>
      <c r="Z2436" s="416" t="s">
        <v>38</v>
      </c>
      <c r="AA2436" s="269" t="s">
        <v>38</v>
      </c>
      <c r="AB2436" s="246"/>
      <c r="AC2436" s="250"/>
      <c r="AD2436" s="251"/>
      <c r="AE2436" s="252"/>
      <c r="AF2436" s="246"/>
      <c r="AG2436" s="246"/>
      <c r="AJ2436" s="255" t="str">
        <f t="shared" si="634"/>
        <v/>
      </c>
    </row>
    <row r="2437" spans="1:36" s="319" customFormat="1" ht="11.25" customHeight="1" thickBot="1" x14ac:dyDescent="0.25">
      <c r="A2437" s="1129">
        <v>1</v>
      </c>
      <c r="B2437" s="1113">
        <v>308501</v>
      </c>
      <c r="C2437" s="320"/>
      <c r="D2437" s="916" t="s">
        <v>3523</v>
      </c>
      <c r="E2437" s="245">
        <v>1</v>
      </c>
      <c r="F2437" s="241" t="s">
        <v>2130</v>
      </c>
      <c r="G2437" s="246"/>
      <c r="H2437" s="246"/>
      <c r="I2437" s="241"/>
      <c r="J2437" s="360"/>
      <c r="K2437" s="241"/>
      <c r="L2437" s="241" t="s">
        <v>3185</v>
      </c>
      <c r="M2437" s="245">
        <v>55</v>
      </c>
      <c r="N2437" s="238" t="s">
        <v>2085</v>
      </c>
      <c r="O2437" s="65">
        <v>70</v>
      </c>
      <c r="P2437" s="65">
        <v>105</v>
      </c>
      <c r="Q2437" s="65">
        <v>260</v>
      </c>
      <c r="R2437" s="238" t="s">
        <v>2139</v>
      </c>
      <c r="S2437" s="246"/>
      <c r="T2437" s="241" t="s">
        <v>326</v>
      </c>
      <c r="U2437" s="238" t="s">
        <v>44</v>
      </c>
      <c r="V2437" s="238" t="s">
        <v>3524</v>
      </c>
      <c r="W2437" s="238"/>
      <c r="X2437" s="320" t="s">
        <v>1078</v>
      </c>
      <c r="Y2437" s="415">
        <v>43971</v>
      </c>
      <c r="Z2437" s="416">
        <f t="shared" ref="Z2437:Z2445" si="635">Y2437+365</f>
        <v>44336</v>
      </c>
      <c r="AA2437" s="269">
        <v>44301</v>
      </c>
      <c r="AB2437" s="246"/>
      <c r="AC2437" s="250">
        <v>41.05</v>
      </c>
      <c r="AD2437" s="251"/>
      <c r="AE2437" s="252"/>
      <c r="AF2437" s="246" t="s">
        <v>3525</v>
      </c>
      <c r="AG2437" s="246"/>
      <c r="AJ2437" s="255" t="str">
        <f t="shared" si="634"/>
        <v>HL241</v>
      </c>
    </row>
    <row r="2438" spans="1:36" s="319" customFormat="1" ht="11.25" customHeight="1" thickBot="1" x14ac:dyDescent="0.25">
      <c r="A2438" s="1129">
        <v>1</v>
      </c>
      <c r="B2438" s="1113">
        <v>308501</v>
      </c>
      <c r="C2438" s="320"/>
      <c r="D2438" s="916" t="s">
        <v>3523</v>
      </c>
      <c r="E2438" s="245">
        <v>1</v>
      </c>
      <c r="F2438" s="241" t="s">
        <v>2130</v>
      </c>
      <c r="G2438" s="246"/>
      <c r="H2438" s="246"/>
      <c r="I2438" s="241"/>
      <c r="J2438" s="360"/>
      <c r="K2438" s="241"/>
      <c r="L2438" s="241" t="s">
        <v>3185</v>
      </c>
      <c r="M2438" s="245">
        <v>55</v>
      </c>
      <c r="N2438" s="238" t="s">
        <v>2085</v>
      </c>
      <c r="O2438" s="65">
        <v>70</v>
      </c>
      <c r="P2438" s="65">
        <v>105</v>
      </c>
      <c r="Q2438" s="65">
        <v>260</v>
      </c>
      <c r="R2438" s="238" t="s">
        <v>2139</v>
      </c>
      <c r="S2438" s="246"/>
      <c r="T2438" s="241" t="s">
        <v>326</v>
      </c>
      <c r="U2438" s="238" t="s">
        <v>44</v>
      </c>
      <c r="V2438" s="238" t="s">
        <v>3526</v>
      </c>
      <c r="W2438" s="238" t="s">
        <v>1078</v>
      </c>
      <c r="X2438" s="320" t="s">
        <v>1078</v>
      </c>
      <c r="Y2438" s="415">
        <v>43971</v>
      </c>
      <c r="Z2438" s="416">
        <f t="shared" si="635"/>
        <v>44336</v>
      </c>
      <c r="AA2438" s="269">
        <v>44301</v>
      </c>
      <c r="AB2438" s="246"/>
      <c r="AC2438" s="250">
        <v>41.05</v>
      </c>
      <c r="AD2438" s="251"/>
      <c r="AE2438" s="252"/>
      <c r="AF2438" s="246" t="s">
        <v>3527</v>
      </c>
      <c r="AG2438" s="246"/>
      <c r="AJ2438" s="255" t="str">
        <f t="shared" si="634"/>
        <v>HL242</v>
      </c>
    </row>
    <row r="2439" spans="1:36" s="319" customFormat="1" ht="11.25" customHeight="1" thickBot="1" x14ac:dyDescent="0.25">
      <c r="A2439" s="1129">
        <v>1</v>
      </c>
      <c r="B2439" s="1113">
        <v>308501</v>
      </c>
      <c r="C2439" s="320"/>
      <c r="D2439" s="916" t="s">
        <v>3523</v>
      </c>
      <c r="E2439" s="245">
        <v>1</v>
      </c>
      <c r="F2439" s="241" t="s">
        <v>2130</v>
      </c>
      <c r="G2439" s="246"/>
      <c r="H2439" s="246"/>
      <c r="I2439" s="241"/>
      <c r="J2439" s="360"/>
      <c r="K2439" s="241"/>
      <c r="L2439" s="241" t="s">
        <v>3185</v>
      </c>
      <c r="M2439" s="245">
        <v>55</v>
      </c>
      <c r="N2439" s="238" t="s">
        <v>2085</v>
      </c>
      <c r="O2439" s="65">
        <v>70</v>
      </c>
      <c r="P2439" s="65">
        <v>95</v>
      </c>
      <c r="Q2439" s="65">
        <v>265</v>
      </c>
      <c r="R2439" s="238" t="s">
        <v>2139</v>
      </c>
      <c r="S2439" s="246"/>
      <c r="T2439" s="241" t="s">
        <v>326</v>
      </c>
      <c r="U2439" s="238" t="s">
        <v>44</v>
      </c>
      <c r="V2439" s="238" t="s">
        <v>3528</v>
      </c>
      <c r="W2439" s="238" t="s">
        <v>1078</v>
      </c>
      <c r="X2439" s="320" t="s">
        <v>1078</v>
      </c>
      <c r="Y2439" s="415">
        <v>43971</v>
      </c>
      <c r="Z2439" s="416">
        <f t="shared" si="635"/>
        <v>44336</v>
      </c>
      <c r="AA2439" s="269">
        <v>44301</v>
      </c>
      <c r="AB2439" s="246"/>
      <c r="AC2439" s="250">
        <v>41.05</v>
      </c>
      <c r="AD2439" s="251"/>
      <c r="AE2439" s="252"/>
      <c r="AF2439" s="246" t="s">
        <v>3529</v>
      </c>
      <c r="AG2439" s="246"/>
      <c r="AJ2439" s="255" t="str">
        <f t="shared" si="634"/>
        <v>HL243</v>
      </c>
    </row>
    <row r="2440" spans="1:36" s="319" customFormat="1" ht="11.25" customHeight="1" thickBot="1" x14ac:dyDescent="0.25">
      <c r="A2440" s="1129">
        <v>1</v>
      </c>
      <c r="B2440" s="1113">
        <v>308501</v>
      </c>
      <c r="C2440" s="320"/>
      <c r="D2440" s="916" t="s">
        <v>3523</v>
      </c>
      <c r="E2440" s="245">
        <v>1</v>
      </c>
      <c r="F2440" s="241" t="s">
        <v>2130</v>
      </c>
      <c r="G2440" s="246"/>
      <c r="H2440" s="246"/>
      <c r="I2440" s="241"/>
      <c r="J2440" s="360"/>
      <c r="K2440" s="241"/>
      <c r="L2440" s="241" t="s">
        <v>3185</v>
      </c>
      <c r="M2440" s="245">
        <v>55</v>
      </c>
      <c r="N2440" s="238" t="s">
        <v>2085</v>
      </c>
      <c r="O2440" s="65">
        <v>70</v>
      </c>
      <c r="P2440" s="65">
        <v>105</v>
      </c>
      <c r="Q2440" s="65">
        <v>260</v>
      </c>
      <c r="R2440" s="238" t="s">
        <v>2139</v>
      </c>
      <c r="S2440" s="246"/>
      <c r="T2440" s="241" t="s">
        <v>326</v>
      </c>
      <c r="U2440" s="238" t="s">
        <v>44</v>
      </c>
      <c r="V2440" s="238" t="s">
        <v>3530</v>
      </c>
      <c r="W2440" s="238" t="s">
        <v>1078</v>
      </c>
      <c r="X2440" s="320" t="s">
        <v>1078</v>
      </c>
      <c r="Y2440" s="415">
        <v>43971</v>
      </c>
      <c r="Z2440" s="416">
        <f t="shared" si="635"/>
        <v>44336</v>
      </c>
      <c r="AA2440" s="269">
        <v>44301</v>
      </c>
      <c r="AB2440" s="246"/>
      <c r="AC2440" s="250">
        <v>41.05</v>
      </c>
      <c r="AD2440" s="251"/>
      <c r="AE2440" s="252"/>
      <c r="AF2440" s="246" t="s">
        <v>3531</v>
      </c>
      <c r="AG2440" s="246"/>
      <c r="AJ2440" s="255" t="str">
        <f t="shared" si="634"/>
        <v>HL244</v>
      </c>
    </row>
    <row r="2441" spans="1:36" s="319" customFormat="1" ht="11.25" customHeight="1" thickBot="1" x14ac:dyDescent="0.25">
      <c r="A2441" s="1129">
        <v>1</v>
      </c>
      <c r="B2441" s="1113">
        <v>308501</v>
      </c>
      <c r="C2441" s="320"/>
      <c r="D2441" s="916" t="s">
        <v>3523</v>
      </c>
      <c r="E2441" s="245">
        <v>1</v>
      </c>
      <c r="F2441" s="241" t="s">
        <v>2130</v>
      </c>
      <c r="G2441" s="246"/>
      <c r="H2441" s="246"/>
      <c r="I2441" s="241"/>
      <c r="J2441" s="360"/>
      <c r="K2441" s="241"/>
      <c r="L2441" s="241" t="s">
        <v>3185</v>
      </c>
      <c r="M2441" s="245">
        <v>55</v>
      </c>
      <c r="N2441" s="238" t="s">
        <v>2085</v>
      </c>
      <c r="O2441" s="65">
        <v>70</v>
      </c>
      <c r="P2441" s="65">
        <v>105</v>
      </c>
      <c r="Q2441" s="65">
        <v>260</v>
      </c>
      <c r="R2441" s="238" t="s">
        <v>2139</v>
      </c>
      <c r="S2441" s="246"/>
      <c r="T2441" s="241" t="s">
        <v>326</v>
      </c>
      <c r="U2441" s="238" t="s">
        <v>44</v>
      </c>
      <c r="V2441" s="238" t="s">
        <v>3532</v>
      </c>
      <c r="W2441" s="238" t="s">
        <v>1078</v>
      </c>
      <c r="X2441" s="320" t="s">
        <v>1078</v>
      </c>
      <c r="Y2441" s="415">
        <v>43971</v>
      </c>
      <c r="Z2441" s="416">
        <f t="shared" si="635"/>
        <v>44336</v>
      </c>
      <c r="AA2441" s="269">
        <v>44301</v>
      </c>
      <c r="AB2441" s="246"/>
      <c r="AC2441" s="250">
        <v>41.05</v>
      </c>
      <c r="AD2441" s="251"/>
      <c r="AE2441" s="252"/>
      <c r="AF2441" s="246" t="s">
        <v>3533</v>
      </c>
      <c r="AG2441" s="246"/>
      <c r="AJ2441" s="255" t="str">
        <f t="shared" si="634"/>
        <v>HL245</v>
      </c>
    </row>
    <row r="2442" spans="1:36" s="319" customFormat="1" ht="11.25" customHeight="1" thickBot="1" x14ac:dyDescent="0.25">
      <c r="A2442" s="1129">
        <v>1</v>
      </c>
      <c r="B2442" s="1113">
        <v>308501</v>
      </c>
      <c r="C2442" s="320"/>
      <c r="D2442" s="916" t="s">
        <v>3523</v>
      </c>
      <c r="E2442" s="245">
        <v>1</v>
      </c>
      <c r="F2442" s="241" t="s">
        <v>2130</v>
      </c>
      <c r="G2442" s="246"/>
      <c r="H2442" s="246"/>
      <c r="I2442" s="241"/>
      <c r="J2442" s="360"/>
      <c r="K2442" s="241"/>
      <c r="L2442" s="241" t="s">
        <v>3185</v>
      </c>
      <c r="M2442" s="245">
        <v>55</v>
      </c>
      <c r="N2442" s="238" t="s">
        <v>2085</v>
      </c>
      <c r="O2442" s="65">
        <v>70</v>
      </c>
      <c r="P2442" s="65">
        <v>105</v>
      </c>
      <c r="Q2442" s="65">
        <v>265</v>
      </c>
      <c r="R2442" s="238" t="s">
        <v>2139</v>
      </c>
      <c r="S2442" s="246"/>
      <c r="T2442" s="241" t="s">
        <v>326</v>
      </c>
      <c r="U2442" s="238" t="s">
        <v>44</v>
      </c>
      <c r="V2442" s="238" t="s">
        <v>3534</v>
      </c>
      <c r="W2442" s="238" t="s">
        <v>1078</v>
      </c>
      <c r="X2442" s="320" t="s">
        <v>1078</v>
      </c>
      <c r="Y2442" s="415">
        <v>43971</v>
      </c>
      <c r="Z2442" s="416">
        <f t="shared" si="635"/>
        <v>44336</v>
      </c>
      <c r="AA2442" s="269">
        <v>44301</v>
      </c>
      <c r="AB2442" s="246"/>
      <c r="AC2442" s="250">
        <v>41.05</v>
      </c>
      <c r="AD2442" s="251"/>
      <c r="AE2442" s="252"/>
      <c r="AF2442" s="246" t="s">
        <v>3535</v>
      </c>
      <c r="AG2442" s="246"/>
      <c r="AJ2442" s="255" t="str">
        <f t="shared" si="634"/>
        <v>HL246</v>
      </c>
    </row>
    <row r="2443" spans="1:36" s="319" customFormat="1" ht="11.25" customHeight="1" thickBot="1" x14ac:dyDescent="0.25">
      <c r="A2443" s="1129">
        <v>1</v>
      </c>
      <c r="B2443" s="1113">
        <v>308501</v>
      </c>
      <c r="C2443" s="320"/>
      <c r="D2443" s="916" t="s">
        <v>3523</v>
      </c>
      <c r="E2443" s="245">
        <v>1</v>
      </c>
      <c r="F2443" s="241" t="s">
        <v>2130</v>
      </c>
      <c r="G2443" s="246"/>
      <c r="H2443" s="246"/>
      <c r="I2443" s="241"/>
      <c r="J2443" s="360"/>
      <c r="K2443" s="241"/>
      <c r="L2443" s="241" t="s">
        <v>3185</v>
      </c>
      <c r="M2443" s="245">
        <v>55</v>
      </c>
      <c r="N2443" s="238" t="s">
        <v>2085</v>
      </c>
      <c r="O2443" s="65">
        <v>70</v>
      </c>
      <c r="P2443" s="65">
        <v>108</v>
      </c>
      <c r="Q2443" s="65">
        <v>263</v>
      </c>
      <c r="R2443" s="238" t="s">
        <v>2139</v>
      </c>
      <c r="S2443" s="246"/>
      <c r="T2443" s="241" t="s">
        <v>326</v>
      </c>
      <c r="U2443" s="238" t="s">
        <v>44</v>
      </c>
      <c r="V2443" s="238" t="s">
        <v>3536</v>
      </c>
      <c r="W2443" s="238" t="s">
        <v>1078</v>
      </c>
      <c r="X2443" s="320" t="s">
        <v>1078</v>
      </c>
      <c r="Y2443" s="415">
        <v>43971</v>
      </c>
      <c r="Z2443" s="416">
        <f t="shared" si="635"/>
        <v>44336</v>
      </c>
      <c r="AA2443" s="269">
        <v>44301</v>
      </c>
      <c r="AB2443" s="246"/>
      <c r="AC2443" s="250">
        <v>41.05</v>
      </c>
      <c r="AD2443" s="251"/>
      <c r="AE2443" s="252"/>
      <c r="AF2443" s="246" t="s">
        <v>3537</v>
      </c>
      <c r="AG2443" s="246"/>
      <c r="AJ2443" s="255" t="str">
        <f t="shared" si="634"/>
        <v>HL247</v>
      </c>
    </row>
    <row r="2444" spans="1:36" s="319" customFormat="1" ht="11.25" customHeight="1" thickBot="1" x14ac:dyDescent="0.25">
      <c r="A2444" s="1129">
        <v>1</v>
      </c>
      <c r="B2444" s="1113">
        <v>308501</v>
      </c>
      <c r="C2444" s="320"/>
      <c r="D2444" s="916" t="s">
        <v>3523</v>
      </c>
      <c r="E2444" s="245">
        <v>1</v>
      </c>
      <c r="F2444" s="241" t="s">
        <v>2130</v>
      </c>
      <c r="G2444" s="246"/>
      <c r="H2444" s="246"/>
      <c r="I2444" s="241"/>
      <c r="J2444" s="360"/>
      <c r="K2444" s="241"/>
      <c r="L2444" s="241" t="s">
        <v>3185</v>
      </c>
      <c r="M2444" s="245">
        <v>55</v>
      </c>
      <c r="N2444" s="238" t="s">
        <v>2085</v>
      </c>
      <c r="O2444" s="65">
        <v>70</v>
      </c>
      <c r="P2444" s="65">
        <v>105</v>
      </c>
      <c r="Q2444" s="65">
        <v>260</v>
      </c>
      <c r="R2444" s="238" t="s">
        <v>2139</v>
      </c>
      <c r="S2444" s="246"/>
      <c r="T2444" s="241" t="s">
        <v>326</v>
      </c>
      <c r="U2444" s="238" t="s">
        <v>44</v>
      </c>
      <c r="V2444" s="238" t="s">
        <v>3538</v>
      </c>
      <c r="W2444" s="238"/>
      <c r="X2444" s="320" t="s">
        <v>1078</v>
      </c>
      <c r="Y2444" s="415">
        <v>43971</v>
      </c>
      <c r="Z2444" s="416">
        <f t="shared" si="635"/>
        <v>44336</v>
      </c>
      <c r="AA2444" s="269">
        <v>44301</v>
      </c>
      <c r="AB2444" s="246"/>
      <c r="AC2444" s="250">
        <v>41.05</v>
      </c>
      <c r="AD2444" s="251"/>
      <c r="AE2444" s="252"/>
      <c r="AF2444" s="246" t="s">
        <v>3539</v>
      </c>
      <c r="AG2444" s="246"/>
      <c r="AJ2444" s="255" t="str">
        <f t="shared" si="634"/>
        <v>HL248</v>
      </c>
    </row>
    <row r="2445" spans="1:36" s="147" customFormat="1" ht="11.25" customHeight="1" thickBot="1" x14ac:dyDescent="0.25">
      <c r="A2445" s="1129">
        <v>1</v>
      </c>
      <c r="B2445" s="1113">
        <v>308501</v>
      </c>
      <c r="C2445" s="266" t="s">
        <v>50</v>
      </c>
      <c r="D2445" s="892" t="s">
        <v>3523</v>
      </c>
      <c r="E2445" s="256">
        <f>SUM(E2437:E2444)</f>
        <v>8</v>
      </c>
      <c r="F2445" s="240" t="s">
        <v>2130</v>
      </c>
      <c r="G2445" s="257"/>
      <c r="H2445" s="257"/>
      <c r="I2445" s="240"/>
      <c r="J2445" s="358"/>
      <c r="K2445" s="240"/>
      <c r="L2445" s="240" t="s">
        <v>3185</v>
      </c>
      <c r="M2445" s="258">
        <v>55</v>
      </c>
      <c r="N2445" s="239" t="s">
        <v>2085</v>
      </c>
      <c r="O2445" s="364">
        <f ca="1">IF(MIN(OFFSET(O2445,-$E2445,0,$E2445,1))=MAX(OFFSET(O2445,-$E2445,0,$E2445,1)),OFFSET(O2445,-$E2445,0,1,1),CONCATENATE(MIN(OFFSET(O2445,-$E2445,0,$E2445,1)),"/",MAX(OFFSET(O2445,-$E2445,0,$E2445,1))))</f>
        <v>70</v>
      </c>
      <c r="P2445" s="364" t="str">
        <f ca="1">IF(MIN(OFFSET(P2445,-$E2445,0,$E2445,1))=MAX(OFFSET(P2445,-$E2445,0,$E2445,1)),OFFSET(P2445,-$E2445,0,1,1),CONCATENATE(MIN(OFFSET(P2445,-$E2445,0,$E2445,1)),"/",MAX(OFFSET(P2445,-$E2445,0,$E2445,1))))</f>
        <v>95/108</v>
      </c>
      <c r="Q2445" s="364" t="str">
        <f ca="1">IF(MIN(OFFSET(Q2445,-$E2445,0,$E2445,1))=MAX(OFFSET(Q2445,-$E2445,0,$E2445,1)),OFFSET(Q2445,-$E2445,0,1,1),CONCATENATE(MIN(OFFSET(Q2445,-$E2445,0,$E2445,1)),"/",MAX(OFFSET(Q2445,-$E2445,0,$E2445,1))))</f>
        <v>260/265</v>
      </c>
      <c r="R2445" s="239"/>
      <c r="S2445" s="257"/>
      <c r="T2445" s="240" t="s">
        <v>326</v>
      </c>
      <c r="U2445" s="239" t="s">
        <v>44</v>
      </c>
      <c r="V2445" s="239" t="s">
        <v>3540</v>
      </c>
      <c r="W2445" s="239"/>
      <c r="X2445" s="237">
        <v>1037</v>
      </c>
      <c r="Y2445" s="415">
        <v>43971</v>
      </c>
      <c r="Z2445" s="416">
        <f t="shared" si="635"/>
        <v>44336</v>
      </c>
      <c r="AA2445" s="269">
        <v>44301</v>
      </c>
      <c r="AB2445" s="257"/>
      <c r="AC2445" s="260">
        <v>41</v>
      </c>
      <c r="AD2445" s="261"/>
      <c r="AE2445" s="262"/>
      <c r="AF2445" s="257"/>
      <c r="AG2445" s="257"/>
      <c r="AJ2445" s="255" t="str">
        <f t="shared" si="634"/>
        <v>HL241-248</v>
      </c>
    </row>
    <row r="2446" spans="1:36" s="147" customFormat="1" ht="11.25" customHeight="1" thickBot="1" x14ac:dyDescent="0.25">
      <c r="A2446" s="1129"/>
      <c r="B2446" s="1004"/>
      <c r="C2446" s="320"/>
      <c r="D2446" s="905"/>
      <c r="E2446" s="324"/>
      <c r="F2446" s="241"/>
      <c r="G2446" s="246"/>
      <c r="H2446" s="246"/>
      <c r="I2446" s="241"/>
      <c r="J2446" s="360"/>
      <c r="K2446" s="241"/>
      <c r="L2446" s="241"/>
      <c r="M2446" s="245"/>
      <c r="N2446" s="238"/>
      <c r="O2446" s="65"/>
      <c r="P2446" s="65"/>
      <c r="Q2446" s="65"/>
      <c r="R2446" s="238"/>
      <c r="S2446" s="246"/>
      <c r="T2446" s="241"/>
      <c r="U2446" s="238"/>
      <c r="V2446" s="238"/>
      <c r="W2446" s="238"/>
      <c r="X2446" s="272"/>
      <c r="Y2446" s="415"/>
      <c r="Z2446" s="416" t="s">
        <v>38</v>
      </c>
      <c r="AA2446" s="269" t="s">
        <v>38</v>
      </c>
      <c r="AB2446" s="246"/>
      <c r="AC2446" s="250"/>
      <c r="AD2446" s="251"/>
      <c r="AE2446" s="252"/>
      <c r="AF2446" s="246"/>
      <c r="AG2446" s="246"/>
      <c r="AJ2446" s="255" t="str">
        <f t="shared" si="634"/>
        <v/>
      </c>
    </row>
    <row r="2447" spans="1:36" s="319" customFormat="1" ht="11.25" customHeight="1" thickBot="1" x14ac:dyDescent="0.25">
      <c r="A2447" s="1115">
        <v>1</v>
      </c>
      <c r="B2447" s="996"/>
      <c r="C2447" s="320"/>
      <c r="D2447" s="916" t="s">
        <v>3541</v>
      </c>
      <c r="E2447" s="245">
        <v>1</v>
      </c>
      <c r="F2447" s="241" t="s">
        <v>2130</v>
      </c>
      <c r="G2447" s="246"/>
      <c r="H2447" s="246"/>
      <c r="I2447" s="241"/>
      <c r="J2447" s="360"/>
      <c r="K2447" s="241"/>
      <c r="L2447" s="241" t="s">
        <v>3185</v>
      </c>
      <c r="M2447" s="245">
        <v>55</v>
      </c>
      <c r="N2447" s="238" t="s">
        <v>2085</v>
      </c>
      <c r="O2447" s="65">
        <v>70</v>
      </c>
      <c r="P2447" s="65">
        <v>105</v>
      </c>
      <c r="Q2447" s="65">
        <v>260</v>
      </c>
      <c r="R2447" s="238" t="s">
        <v>2139</v>
      </c>
      <c r="S2447" s="246"/>
      <c r="T2447" s="241" t="s">
        <v>61</v>
      </c>
      <c r="U2447" s="238" t="s">
        <v>2451</v>
      </c>
      <c r="V2447" s="238" t="s">
        <v>3542</v>
      </c>
      <c r="W2447" s="238" t="s">
        <v>3543</v>
      </c>
      <c r="X2447" s="320" t="s">
        <v>1078</v>
      </c>
      <c r="Y2447" s="415">
        <v>42922</v>
      </c>
      <c r="Z2447" s="416">
        <f t="shared" ref="Z2447:Z2455" si="636">Y2447+366</f>
        <v>43288</v>
      </c>
      <c r="AA2447" s="269">
        <v>44383</v>
      </c>
      <c r="AB2447" s="246"/>
      <c r="AC2447" s="250">
        <v>41.05</v>
      </c>
      <c r="AD2447" s="251"/>
      <c r="AE2447" s="252"/>
      <c r="AF2447" s="246"/>
      <c r="AG2447" s="246"/>
      <c r="AJ2447" s="255" t="str">
        <f t="shared" si="634"/>
        <v>SV25687</v>
      </c>
    </row>
    <row r="2448" spans="1:36" s="319" customFormat="1" ht="11.25" customHeight="1" thickBot="1" x14ac:dyDescent="0.25">
      <c r="A2448" s="1115">
        <v>1</v>
      </c>
      <c r="B2448" s="996"/>
      <c r="C2448" s="320"/>
      <c r="D2448" s="916" t="s">
        <v>3541</v>
      </c>
      <c r="E2448" s="245">
        <v>1</v>
      </c>
      <c r="F2448" s="241" t="s">
        <v>2130</v>
      </c>
      <c r="G2448" s="246"/>
      <c r="H2448" s="246"/>
      <c r="I2448" s="241"/>
      <c r="J2448" s="360"/>
      <c r="K2448" s="241"/>
      <c r="L2448" s="241" t="s">
        <v>3185</v>
      </c>
      <c r="M2448" s="245">
        <v>55</v>
      </c>
      <c r="N2448" s="238" t="s">
        <v>2085</v>
      </c>
      <c r="O2448" s="65">
        <v>70</v>
      </c>
      <c r="P2448" s="65">
        <v>105</v>
      </c>
      <c r="Q2448" s="65">
        <v>260</v>
      </c>
      <c r="R2448" s="238" t="s">
        <v>2139</v>
      </c>
      <c r="S2448" s="246"/>
      <c r="T2448" s="241" t="s">
        <v>61</v>
      </c>
      <c r="U2448" s="238" t="s">
        <v>2451</v>
      </c>
      <c r="V2448" s="238" t="s">
        <v>3544</v>
      </c>
      <c r="W2448" s="238" t="s">
        <v>3543</v>
      </c>
      <c r="X2448" s="320" t="s">
        <v>1078</v>
      </c>
      <c r="Y2448" s="415">
        <v>42922</v>
      </c>
      <c r="Z2448" s="416">
        <f t="shared" si="636"/>
        <v>43288</v>
      </c>
      <c r="AA2448" s="269">
        <v>44383</v>
      </c>
      <c r="AB2448" s="246"/>
      <c r="AC2448" s="250">
        <v>41.05</v>
      </c>
      <c r="AD2448" s="251"/>
      <c r="AE2448" s="252"/>
      <c r="AF2448" s="246"/>
      <c r="AG2448" s="246"/>
      <c r="AJ2448" s="255" t="str">
        <f t="shared" si="634"/>
        <v>SV25688</v>
      </c>
    </row>
    <row r="2449" spans="1:36" s="319" customFormat="1" ht="11.25" customHeight="1" thickBot="1" x14ac:dyDescent="0.25">
      <c r="A2449" s="1115">
        <v>1</v>
      </c>
      <c r="B2449" s="996"/>
      <c r="C2449" s="320"/>
      <c r="D2449" s="916" t="s">
        <v>3541</v>
      </c>
      <c r="E2449" s="245">
        <v>1</v>
      </c>
      <c r="F2449" s="241" t="s">
        <v>2130</v>
      </c>
      <c r="G2449" s="246"/>
      <c r="H2449" s="246"/>
      <c r="I2449" s="241"/>
      <c r="J2449" s="360"/>
      <c r="K2449" s="241"/>
      <c r="L2449" s="241" t="s">
        <v>3185</v>
      </c>
      <c r="M2449" s="245">
        <v>55</v>
      </c>
      <c r="N2449" s="238" t="s">
        <v>2085</v>
      </c>
      <c r="O2449" s="65">
        <v>70</v>
      </c>
      <c r="P2449" s="65">
        <v>95</v>
      </c>
      <c r="Q2449" s="65">
        <v>265</v>
      </c>
      <c r="R2449" s="238" t="s">
        <v>2139</v>
      </c>
      <c r="S2449" s="246"/>
      <c r="T2449" s="241" t="s">
        <v>61</v>
      </c>
      <c r="U2449" s="238" t="s">
        <v>2451</v>
      </c>
      <c r="V2449" s="238" t="s">
        <v>3545</v>
      </c>
      <c r="W2449" s="238" t="s">
        <v>3543</v>
      </c>
      <c r="X2449" s="320" t="s">
        <v>1078</v>
      </c>
      <c r="Y2449" s="415">
        <v>42922</v>
      </c>
      <c r="Z2449" s="416">
        <f t="shared" si="636"/>
        <v>43288</v>
      </c>
      <c r="AA2449" s="269">
        <v>44383</v>
      </c>
      <c r="AB2449" s="246"/>
      <c r="AC2449" s="250">
        <v>41.05</v>
      </c>
      <c r="AD2449" s="251"/>
      <c r="AE2449" s="252"/>
      <c r="AF2449" s="246"/>
      <c r="AG2449" s="246"/>
      <c r="AJ2449" s="255" t="str">
        <f t="shared" si="634"/>
        <v>SV25689</v>
      </c>
    </row>
    <row r="2450" spans="1:36" s="319" customFormat="1" ht="11.25" customHeight="1" thickBot="1" x14ac:dyDescent="0.25">
      <c r="A2450" s="1115">
        <v>1</v>
      </c>
      <c r="B2450" s="996"/>
      <c r="C2450" s="320"/>
      <c r="D2450" s="916" t="s">
        <v>3541</v>
      </c>
      <c r="E2450" s="245">
        <v>1</v>
      </c>
      <c r="F2450" s="241" t="s">
        <v>2130</v>
      </c>
      <c r="G2450" s="246"/>
      <c r="H2450" s="246"/>
      <c r="I2450" s="241"/>
      <c r="J2450" s="360"/>
      <c r="K2450" s="241"/>
      <c r="L2450" s="241" t="s">
        <v>3185</v>
      </c>
      <c r="M2450" s="245">
        <v>55</v>
      </c>
      <c r="N2450" s="238" t="s">
        <v>2085</v>
      </c>
      <c r="O2450" s="65">
        <v>70</v>
      </c>
      <c r="P2450" s="65">
        <v>105</v>
      </c>
      <c r="Q2450" s="65">
        <v>260</v>
      </c>
      <c r="R2450" s="238" t="s">
        <v>2139</v>
      </c>
      <c r="S2450" s="246"/>
      <c r="T2450" s="241" t="s">
        <v>61</v>
      </c>
      <c r="U2450" s="238" t="s">
        <v>2451</v>
      </c>
      <c r="V2450" s="238" t="s">
        <v>3546</v>
      </c>
      <c r="W2450" s="238" t="s">
        <v>3543</v>
      </c>
      <c r="X2450" s="320" t="s">
        <v>1078</v>
      </c>
      <c r="Y2450" s="415">
        <v>42922</v>
      </c>
      <c r="Z2450" s="416">
        <f t="shared" si="636"/>
        <v>43288</v>
      </c>
      <c r="AA2450" s="269">
        <v>44383</v>
      </c>
      <c r="AB2450" s="246"/>
      <c r="AC2450" s="250">
        <v>41.05</v>
      </c>
      <c r="AD2450" s="251"/>
      <c r="AE2450" s="252"/>
      <c r="AF2450" s="246"/>
      <c r="AG2450" s="246"/>
      <c r="AJ2450" s="255" t="str">
        <f t="shared" si="634"/>
        <v>SV25690</v>
      </c>
    </row>
    <row r="2451" spans="1:36" s="319" customFormat="1" ht="11.25" customHeight="1" thickBot="1" x14ac:dyDescent="0.25">
      <c r="A2451" s="1115">
        <v>1</v>
      </c>
      <c r="B2451" s="996"/>
      <c r="C2451" s="320"/>
      <c r="D2451" s="916" t="s">
        <v>3541</v>
      </c>
      <c r="E2451" s="245">
        <v>1</v>
      </c>
      <c r="F2451" s="241" t="s">
        <v>2130</v>
      </c>
      <c r="G2451" s="246"/>
      <c r="H2451" s="246"/>
      <c r="I2451" s="241"/>
      <c r="J2451" s="360"/>
      <c r="K2451" s="241"/>
      <c r="L2451" s="241" t="s">
        <v>3185</v>
      </c>
      <c r="M2451" s="245">
        <v>55</v>
      </c>
      <c r="N2451" s="238" t="s">
        <v>2085</v>
      </c>
      <c r="O2451" s="65">
        <v>70</v>
      </c>
      <c r="P2451" s="65">
        <v>105</v>
      </c>
      <c r="Q2451" s="65">
        <v>260</v>
      </c>
      <c r="R2451" s="238" t="s">
        <v>2139</v>
      </c>
      <c r="S2451" s="246"/>
      <c r="T2451" s="241" t="s">
        <v>61</v>
      </c>
      <c r="U2451" s="238" t="s">
        <v>2451</v>
      </c>
      <c r="V2451" s="238" t="s">
        <v>3547</v>
      </c>
      <c r="W2451" s="238" t="s">
        <v>3543</v>
      </c>
      <c r="X2451" s="320" t="s">
        <v>1078</v>
      </c>
      <c r="Y2451" s="415">
        <v>42922</v>
      </c>
      <c r="Z2451" s="416">
        <f t="shared" si="636"/>
        <v>43288</v>
      </c>
      <c r="AA2451" s="269">
        <v>44383</v>
      </c>
      <c r="AB2451" s="246"/>
      <c r="AC2451" s="250">
        <v>41.05</v>
      </c>
      <c r="AD2451" s="251"/>
      <c r="AE2451" s="252"/>
      <c r="AF2451" s="246"/>
      <c r="AG2451" s="246"/>
      <c r="AJ2451" s="255" t="str">
        <f t="shared" si="634"/>
        <v>SV25691</v>
      </c>
    </row>
    <row r="2452" spans="1:36" s="319" customFormat="1" ht="11.25" customHeight="1" thickBot="1" x14ac:dyDescent="0.25">
      <c r="A2452" s="1115">
        <v>1</v>
      </c>
      <c r="B2452" s="996"/>
      <c r="C2452" s="320"/>
      <c r="D2452" s="916" t="s">
        <v>3541</v>
      </c>
      <c r="E2452" s="245">
        <v>1</v>
      </c>
      <c r="F2452" s="241" t="s">
        <v>2130</v>
      </c>
      <c r="G2452" s="246"/>
      <c r="H2452" s="246"/>
      <c r="I2452" s="241"/>
      <c r="J2452" s="360"/>
      <c r="K2452" s="241"/>
      <c r="L2452" s="241" t="s">
        <v>3185</v>
      </c>
      <c r="M2452" s="245">
        <v>55</v>
      </c>
      <c r="N2452" s="238" t="s">
        <v>2085</v>
      </c>
      <c r="O2452" s="65">
        <v>70</v>
      </c>
      <c r="P2452" s="65">
        <v>105</v>
      </c>
      <c r="Q2452" s="65">
        <v>265</v>
      </c>
      <c r="R2452" s="238" t="s">
        <v>2139</v>
      </c>
      <c r="S2452" s="246"/>
      <c r="T2452" s="241" t="s">
        <v>61</v>
      </c>
      <c r="U2452" s="238" t="s">
        <v>2451</v>
      </c>
      <c r="V2452" s="238" t="s">
        <v>3548</v>
      </c>
      <c r="W2452" s="238" t="s">
        <v>3543</v>
      </c>
      <c r="X2452" s="320" t="s">
        <v>1078</v>
      </c>
      <c r="Y2452" s="415">
        <v>42922</v>
      </c>
      <c r="Z2452" s="416">
        <f t="shared" si="636"/>
        <v>43288</v>
      </c>
      <c r="AA2452" s="269">
        <v>44383</v>
      </c>
      <c r="AB2452" s="246"/>
      <c r="AC2452" s="250">
        <v>41.05</v>
      </c>
      <c r="AD2452" s="251"/>
      <c r="AE2452" s="252"/>
      <c r="AF2452" s="246"/>
      <c r="AG2452" s="246"/>
      <c r="AJ2452" s="255" t="str">
        <f t="shared" si="634"/>
        <v>SV25692</v>
      </c>
    </row>
    <row r="2453" spans="1:36" s="319" customFormat="1" ht="11.25" customHeight="1" thickBot="1" x14ac:dyDescent="0.25">
      <c r="A2453" s="1115">
        <v>1</v>
      </c>
      <c r="B2453" s="996"/>
      <c r="C2453" s="320"/>
      <c r="D2453" s="916" t="s">
        <v>3541</v>
      </c>
      <c r="E2453" s="245">
        <v>1</v>
      </c>
      <c r="F2453" s="241" t="s">
        <v>2130</v>
      </c>
      <c r="G2453" s="246"/>
      <c r="H2453" s="246"/>
      <c r="I2453" s="241"/>
      <c r="J2453" s="360"/>
      <c r="K2453" s="241"/>
      <c r="L2453" s="241" t="s">
        <v>3185</v>
      </c>
      <c r="M2453" s="245">
        <v>55</v>
      </c>
      <c r="N2453" s="238" t="s">
        <v>2085</v>
      </c>
      <c r="O2453" s="65">
        <v>70</v>
      </c>
      <c r="P2453" s="65">
        <v>108</v>
      </c>
      <c r="Q2453" s="65">
        <v>263</v>
      </c>
      <c r="R2453" s="238" t="s">
        <v>2139</v>
      </c>
      <c r="S2453" s="246"/>
      <c r="T2453" s="241" t="s">
        <v>61</v>
      </c>
      <c r="U2453" s="238" t="s">
        <v>2451</v>
      </c>
      <c r="V2453" s="238" t="s">
        <v>3549</v>
      </c>
      <c r="W2453" s="238" t="s">
        <v>3543</v>
      </c>
      <c r="X2453" s="320" t="s">
        <v>1078</v>
      </c>
      <c r="Y2453" s="415">
        <v>42922</v>
      </c>
      <c r="Z2453" s="416">
        <f t="shared" si="636"/>
        <v>43288</v>
      </c>
      <c r="AA2453" s="269">
        <v>44383</v>
      </c>
      <c r="AB2453" s="246"/>
      <c r="AC2453" s="250">
        <v>41.05</v>
      </c>
      <c r="AD2453" s="251"/>
      <c r="AE2453" s="252"/>
      <c r="AF2453" s="246"/>
      <c r="AG2453" s="246"/>
      <c r="AJ2453" s="255" t="str">
        <f t="shared" si="634"/>
        <v>SV25693</v>
      </c>
    </row>
    <row r="2454" spans="1:36" s="319" customFormat="1" ht="11.25" customHeight="1" thickBot="1" x14ac:dyDescent="0.25">
      <c r="A2454" s="1115">
        <v>1</v>
      </c>
      <c r="B2454" s="996"/>
      <c r="C2454" s="320"/>
      <c r="D2454" s="916" t="s">
        <v>3541</v>
      </c>
      <c r="E2454" s="245">
        <v>1</v>
      </c>
      <c r="F2454" s="241" t="s">
        <v>2130</v>
      </c>
      <c r="G2454" s="246"/>
      <c r="H2454" s="246"/>
      <c r="I2454" s="241"/>
      <c r="J2454" s="360"/>
      <c r="K2454" s="241"/>
      <c r="L2454" s="241" t="s">
        <v>3185</v>
      </c>
      <c r="M2454" s="245">
        <v>55</v>
      </c>
      <c r="N2454" s="238" t="s">
        <v>2085</v>
      </c>
      <c r="O2454" s="65">
        <v>70</v>
      </c>
      <c r="P2454" s="65">
        <v>105</v>
      </c>
      <c r="Q2454" s="65">
        <v>260</v>
      </c>
      <c r="R2454" s="238" t="s">
        <v>2139</v>
      </c>
      <c r="S2454" s="246"/>
      <c r="T2454" s="241" t="s">
        <v>61</v>
      </c>
      <c r="U2454" s="238" t="s">
        <v>2451</v>
      </c>
      <c r="V2454" s="238" t="s">
        <v>3550</v>
      </c>
      <c r="W2454" s="238" t="s">
        <v>3543</v>
      </c>
      <c r="X2454" s="320" t="s">
        <v>1078</v>
      </c>
      <c r="Y2454" s="415">
        <v>42922</v>
      </c>
      <c r="Z2454" s="416">
        <f t="shared" si="636"/>
        <v>43288</v>
      </c>
      <c r="AA2454" s="269">
        <v>44383</v>
      </c>
      <c r="AB2454" s="246"/>
      <c r="AC2454" s="250">
        <v>41.05</v>
      </c>
      <c r="AD2454" s="251"/>
      <c r="AE2454" s="252"/>
      <c r="AF2454" s="246"/>
      <c r="AG2454" s="246"/>
      <c r="AJ2454" s="255" t="str">
        <f t="shared" si="634"/>
        <v>SV25694</v>
      </c>
    </row>
    <row r="2455" spans="1:36" s="147" customFormat="1" ht="11.25" customHeight="1" thickBot="1" x14ac:dyDescent="0.25">
      <c r="A2455" s="1115">
        <v>1</v>
      </c>
      <c r="B2455" s="1004"/>
      <c r="C2455" s="266" t="s">
        <v>50</v>
      </c>
      <c r="D2455" s="892" t="s">
        <v>3541</v>
      </c>
      <c r="E2455" s="256">
        <f>SUM(E2447:E2454)</f>
        <v>8</v>
      </c>
      <c r="F2455" s="240" t="s">
        <v>2130</v>
      </c>
      <c r="G2455" s="257"/>
      <c r="H2455" s="257"/>
      <c r="I2455" s="240"/>
      <c r="J2455" s="358"/>
      <c r="K2455" s="240"/>
      <c r="L2455" s="240" t="s">
        <v>3185</v>
      </c>
      <c r="M2455" s="258">
        <v>55</v>
      </c>
      <c r="N2455" s="239" t="s">
        <v>2085</v>
      </c>
      <c r="O2455" s="364">
        <f ca="1">IF(MIN(OFFSET(O2455,-$E2455,0,$E2455,1))=MAX(OFFSET(O2455,-$E2455,0,$E2455,1)),OFFSET(O2455,-$E2455,0,1,1),CONCATENATE(MIN(OFFSET(O2455,-$E2455,0,$E2455,1)),"/",MAX(OFFSET(O2455,-$E2455,0,$E2455,1))))</f>
        <v>70</v>
      </c>
      <c r="P2455" s="364" t="str">
        <f ca="1">IF(MIN(OFFSET(P2455,-$E2455,0,$E2455,1))=MAX(OFFSET(P2455,-$E2455,0,$E2455,1)),OFFSET(P2455,-$E2455,0,1,1),CONCATENATE(MIN(OFFSET(P2455,-$E2455,0,$E2455,1)),"/",MAX(OFFSET(P2455,-$E2455,0,$E2455,1))))</f>
        <v>95/108</v>
      </c>
      <c r="Q2455" s="364" t="str">
        <f ca="1">IF(MIN(OFFSET(Q2455,-$E2455,0,$E2455,1))=MAX(OFFSET(Q2455,-$E2455,0,$E2455,1)),OFFSET(Q2455,-$E2455,0,1,1),CONCATENATE(MIN(OFFSET(Q2455,-$E2455,0,$E2455,1)),"/",MAX(OFFSET(Q2455,-$E2455,0,$E2455,1))))</f>
        <v>260/265</v>
      </c>
      <c r="R2455" s="239"/>
      <c r="S2455" s="257"/>
      <c r="T2455" s="240" t="s">
        <v>61</v>
      </c>
      <c r="U2455" s="239" t="s">
        <v>2451</v>
      </c>
      <c r="V2455" s="239" t="s">
        <v>3551</v>
      </c>
      <c r="W2455" s="266" t="s">
        <v>3552</v>
      </c>
      <c r="X2455" s="237" t="s">
        <v>3541</v>
      </c>
      <c r="Y2455" s="415">
        <v>42922</v>
      </c>
      <c r="Z2455" s="416">
        <f t="shared" si="636"/>
        <v>43288</v>
      </c>
      <c r="AA2455" s="269">
        <v>44383</v>
      </c>
      <c r="AB2455" s="257"/>
      <c r="AC2455" s="260">
        <v>41</v>
      </c>
      <c r="AD2455" s="261"/>
      <c r="AE2455" s="262"/>
      <c r="AF2455" s="257"/>
      <c r="AG2455" s="257"/>
      <c r="AJ2455" s="255" t="str">
        <f t="shared" si="634"/>
        <v>SV25687-25694</v>
      </c>
    </row>
    <row r="2456" spans="1:36" s="147" customFormat="1" ht="11.25" customHeight="1" thickBot="1" x14ac:dyDescent="0.25">
      <c r="A2456" s="1129"/>
      <c r="B2456" s="1004"/>
      <c r="C2456" s="320"/>
      <c r="D2456" s="905"/>
      <c r="E2456" s="324"/>
      <c r="F2456" s="241"/>
      <c r="G2456" s="246"/>
      <c r="H2456" s="246"/>
      <c r="I2456" s="241"/>
      <c r="J2456" s="360"/>
      <c r="K2456" s="241"/>
      <c r="L2456" s="241"/>
      <c r="M2456" s="245"/>
      <c r="N2456" s="238"/>
      <c r="O2456" s="65"/>
      <c r="P2456" s="65"/>
      <c r="Q2456" s="65"/>
      <c r="R2456" s="238"/>
      <c r="S2456" s="246"/>
      <c r="T2456" s="241"/>
      <c r="U2456" s="238"/>
      <c r="V2456" s="238"/>
      <c r="W2456" s="238"/>
      <c r="X2456" s="272"/>
      <c r="Y2456" s="415"/>
      <c r="Z2456" s="416" t="s">
        <v>38</v>
      </c>
      <c r="AA2456" s="269" t="s">
        <v>38</v>
      </c>
      <c r="AB2456" s="246"/>
      <c r="AC2456" s="250"/>
      <c r="AD2456" s="251"/>
      <c r="AE2456" s="252"/>
      <c r="AF2456" s="246"/>
      <c r="AG2456" s="246"/>
      <c r="AJ2456" s="255" t="str">
        <f t="shared" ref="AJ2456" si="637">CONCATENATE(U2456,AK2456,V2456)</f>
        <v/>
      </c>
    </row>
    <row r="2457" spans="1:36" s="932" customFormat="1" ht="11.25" customHeight="1" thickBot="1" x14ac:dyDescent="0.35">
      <c r="A2457" s="1129">
        <v>1</v>
      </c>
      <c r="B2457" s="1016"/>
      <c r="C2457" s="920"/>
      <c r="D2457" s="921" t="s">
        <v>3553</v>
      </c>
      <c r="E2457" s="922">
        <v>1</v>
      </c>
      <c r="F2457" s="921" t="s">
        <v>3554</v>
      </c>
      <c r="G2457" s="923"/>
      <c r="H2457" s="923"/>
      <c r="I2457" s="921"/>
      <c r="J2457" s="924"/>
      <c r="K2457" s="921"/>
      <c r="L2457" s="921" t="s">
        <v>2566</v>
      </c>
      <c r="M2457" s="922">
        <v>50</v>
      </c>
      <c r="N2457" s="920" t="s">
        <v>38</v>
      </c>
      <c r="O2457" s="925">
        <v>90</v>
      </c>
      <c r="P2457" s="925" t="s">
        <v>38</v>
      </c>
      <c r="Q2457" s="925" t="s">
        <v>38</v>
      </c>
      <c r="R2457" s="920" t="s">
        <v>2143</v>
      </c>
      <c r="S2457" s="923"/>
      <c r="T2457" s="921" t="s">
        <v>277</v>
      </c>
      <c r="U2457" s="920" t="s">
        <v>44</v>
      </c>
      <c r="V2457" s="920" t="s">
        <v>3555</v>
      </c>
      <c r="W2457" s="920"/>
      <c r="X2457" s="920"/>
      <c r="Y2457" s="926">
        <v>44231</v>
      </c>
      <c r="Z2457" s="927">
        <f>Y2457+365</f>
        <v>44596</v>
      </c>
      <c r="AA2457" s="928"/>
      <c r="AB2457" s="923"/>
      <c r="AC2457" s="929">
        <v>66</v>
      </c>
      <c r="AD2457" s="930"/>
      <c r="AE2457" s="931">
        <v>575</v>
      </c>
      <c r="AF2457" s="923" t="s">
        <v>38</v>
      </c>
      <c r="AG2457" s="923"/>
      <c r="AJ2457" s="932" t="str">
        <f t="shared" ref="AJ2457" si="638">CONCATENATE(U2457,AK2457,V2457)</f>
        <v>HL2308</v>
      </c>
    </row>
    <row r="2458" spans="1:36" s="932" customFormat="1" ht="11.25" customHeight="1" thickBot="1" x14ac:dyDescent="0.35">
      <c r="A2458" s="1129">
        <v>1</v>
      </c>
      <c r="B2458" s="1016"/>
      <c r="C2458" s="920"/>
      <c r="D2458" s="921" t="s">
        <v>3553</v>
      </c>
      <c r="E2458" s="922">
        <v>1</v>
      </c>
      <c r="F2458" s="921" t="s">
        <v>3554</v>
      </c>
      <c r="G2458" s="923"/>
      <c r="H2458" s="923"/>
      <c r="I2458" s="921"/>
      <c r="J2458" s="924"/>
      <c r="K2458" s="921"/>
      <c r="L2458" s="921" t="s">
        <v>2566</v>
      </c>
      <c r="M2458" s="922">
        <v>50</v>
      </c>
      <c r="N2458" s="920" t="s">
        <v>38</v>
      </c>
      <c r="O2458" s="925">
        <v>90</v>
      </c>
      <c r="P2458" s="925" t="s">
        <v>38</v>
      </c>
      <c r="Q2458" s="925" t="s">
        <v>38</v>
      </c>
      <c r="R2458" s="920" t="s">
        <v>2143</v>
      </c>
      <c r="S2458" s="923"/>
      <c r="T2458" s="921" t="s">
        <v>277</v>
      </c>
      <c r="U2458" s="920" t="s">
        <v>44</v>
      </c>
      <c r="V2458" s="920" t="s">
        <v>3556</v>
      </c>
      <c r="W2458" s="920"/>
      <c r="X2458" s="920"/>
      <c r="Y2458" s="926">
        <v>44231</v>
      </c>
      <c r="Z2458" s="927">
        <f>Y2458+365</f>
        <v>44596</v>
      </c>
      <c r="AA2458" s="928"/>
      <c r="AB2458" s="923"/>
      <c r="AC2458" s="929">
        <v>66</v>
      </c>
      <c r="AD2458" s="930"/>
      <c r="AE2458" s="931">
        <v>575</v>
      </c>
      <c r="AF2458" s="923" t="s">
        <v>38</v>
      </c>
      <c r="AG2458" s="923"/>
      <c r="AJ2458" s="932" t="str">
        <f t="shared" si="634"/>
        <v>HL2309</v>
      </c>
    </row>
    <row r="2459" spans="1:36" s="932" customFormat="1" ht="11.25" customHeight="1" thickBot="1" x14ac:dyDescent="0.35">
      <c r="A2459" s="1129">
        <v>1</v>
      </c>
      <c r="B2459" s="1016"/>
      <c r="C2459" s="933" t="s">
        <v>50</v>
      </c>
      <c r="D2459" s="934" t="s">
        <v>3553</v>
      </c>
      <c r="E2459" s="935">
        <v>2</v>
      </c>
      <c r="F2459" s="936" t="s">
        <v>3554</v>
      </c>
      <c r="G2459" s="937"/>
      <c r="H2459" s="937"/>
      <c r="I2459" s="936"/>
      <c r="J2459" s="938"/>
      <c r="K2459" s="936"/>
      <c r="L2459" s="936" t="s">
        <v>2566</v>
      </c>
      <c r="M2459" s="939">
        <v>50</v>
      </c>
      <c r="N2459" s="933" t="s">
        <v>38</v>
      </c>
      <c r="O2459" s="940">
        <v>90</v>
      </c>
      <c r="P2459" s="940" t="s">
        <v>38</v>
      </c>
      <c r="Q2459" s="940" t="s">
        <v>38</v>
      </c>
      <c r="R2459" s="933" t="s">
        <v>2143</v>
      </c>
      <c r="S2459" s="937"/>
      <c r="T2459" s="936" t="s">
        <v>277</v>
      </c>
      <c r="U2459" s="933" t="s">
        <v>44</v>
      </c>
      <c r="V2459" s="933" t="s">
        <v>3557</v>
      </c>
      <c r="W2459" s="941"/>
      <c r="X2459" s="933" t="s">
        <v>3553</v>
      </c>
      <c r="Y2459" s="926">
        <v>44231</v>
      </c>
      <c r="Z2459" s="927">
        <f>Y2459+365</f>
        <v>44596</v>
      </c>
      <c r="AA2459" s="928"/>
      <c r="AB2459" s="937"/>
      <c r="AC2459" s="942">
        <v>66</v>
      </c>
      <c r="AD2459" s="943"/>
      <c r="AE2459" s="944"/>
      <c r="AF2459" s="937"/>
      <c r="AG2459" s="937"/>
      <c r="AJ2459" s="932" t="str">
        <f t="shared" si="634"/>
        <v>HL2308-2309</v>
      </c>
    </row>
    <row r="2460" spans="1:36" s="147" customFormat="1" ht="11.25" customHeight="1" thickBot="1" x14ac:dyDescent="0.25">
      <c r="A2460" s="1129"/>
      <c r="B2460" s="1004"/>
      <c r="C2460" s="320"/>
      <c r="D2460" s="905"/>
      <c r="E2460" s="324"/>
      <c r="F2460" s="241"/>
      <c r="G2460" s="246"/>
      <c r="H2460" s="246"/>
      <c r="I2460" s="241"/>
      <c r="J2460" s="360"/>
      <c r="K2460" s="241"/>
      <c r="L2460" s="241"/>
      <c r="M2460" s="245"/>
      <c r="N2460" s="238"/>
      <c r="O2460" s="65"/>
      <c r="P2460" s="65"/>
      <c r="Q2460" s="65"/>
      <c r="R2460" s="238"/>
      <c r="S2460" s="246"/>
      <c r="T2460" s="241"/>
      <c r="U2460" s="238"/>
      <c r="V2460" s="238"/>
      <c r="W2460" s="320"/>
      <c r="X2460" s="498"/>
      <c r="Y2460" s="415"/>
      <c r="Z2460" s="416" t="s">
        <v>38</v>
      </c>
      <c r="AA2460" s="269" t="s">
        <v>38</v>
      </c>
      <c r="AB2460" s="246"/>
      <c r="AC2460" s="250"/>
      <c r="AD2460" s="251"/>
      <c r="AE2460" s="252"/>
      <c r="AF2460" s="246"/>
      <c r="AG2460" s="246"/>
      <c r="AJ2460" s="255" t="str">
        <f t="shared" si="634"/>
        <v/>
      </c>
    </row>
    <row r="2461" spans="1:36" ht="11.25" customHeight="1" thickBot="1" x14ac:dyDescent="0.25">
      <c r="A2461" s="1115">
        <v>1</v>
      </c>
      <c r="B2461" s="1044">
        <v>312515</v>
      </c>
      <c r="C2461" s="238"/>
      <c r="D2461" s="904" t="s">
        <v>3558</v>
      </c>
      <c r="E2461" s="245">
        <v>1</v>
      </c>
      <c r="F2461" s="241" t="s">
        <v>2130</v>
      </c>
      <c r="G2461" s="246"/>
      <c r="H2461" s="246"/>
      <c r="I2461" s="241"/>
      <c r="J2461" s="331"/>
      <c r="K2461" s="241"/>
      <c r="L2461" s="241" t="s">
        <v>3559</v>
      </c>
      <c r="M2461" s="245">
        <v>40</v>
      </c>
      <c r="N2461" s="238" t="s">
        <v>2138</v>
      </c>
      <c r="O2461" s="65">
        <v>51</v>
      </c>
      <c r="P2461" s="65">
        <v>85</v>
      </c>
      <c r="Q2461" s="65">
        <v>197</v>
      </c>
      <c r="R2461" s="238" t="s">
        <v>2139</v>
      </c>
      <c r="S2461" s="246"/>
      <c r="T2461" s="241" t="s">
        <v>61</v>
      </c>
      <c r="U2461" s="238" t="s">
        <v>44</v>
      </c>
      <c r="V2461" s="238" t="s">
        <v>3560</v>
      </c>
      <c r="W2461" s="1145" t="s">
        <v>46</v>
      </c>
      <c r="X2461" s="200"/>
      <c r="Y2461" s="415">
        <v>43706</v>
      </c>
      <c r="Z2461" s="417">
        <f t="shared" ref="Z2461:Z2469" si="639">Y2461+366</f>
        <v>44072</v>
      </c>
      <c r="AA2461" s="269">
        <v>45167</v>
      </c>
      <c r="AB2461" s="246"/>
      <c r="AC2461" s="250">
        <v>21</v>
      </c>
      <c r="AD2461" s="251"/>
      <c r="AE2461" s="251">
        <v>114</v>
      </c>
      <c r="AF2461" s="246" t="s">
        <v>3561</v>
      </c>
      <c r="AG2461" s="245"/>
      <c r="AJ2461" s="255" t="str">
        <f t="shared" si="634"/>
        <v>HL1915</v>
      </c>
    </row>
    <row r="2462" spans="1:36" ht="11.25" customHeight="1" thickBot="1" x14ac:dyDescent="0.25">
      <c r="A2462" s="1115">
        <v>1</v>
      </c>
      <c r="B2462" s="1044">
        <v>312515</v>
      </c>
      <c r="C2462" s="238"/>
      <c r="D2462" s="904" t="s">
        <v>3558</v>
      </c>
      <c r="E2462" s="245">
        <v>1</v>
      </c>
      <c r="F2462" s="241" t="s">
        <v>2130</v>
      </c>
      <c r="G2462" s="246"/>
      <c r="H2462" s="246"/>
      <c r="I2462" s="241"/>
      <c r="J2462" s="331"/>
      <c r="K2462" s="241"/>
      <c r="L2462" s="241" t="s">
        <v>3559</v>
      </c>
      <c r="M2462" s="245">
        <v>40</v>
      </c>
      <c r="N2462" s="238" t="s">
        <v>2138</v>
      </c>
      <c r="O2462" s="65">
        <v>51</v>
      </c>
      <c r="P2462" s="65">
        <v>85</v>
      </c>
      <c r="Q2462" s="65">
        <v>198</v>
      </c>
      <c r="R2462" s="238" t="s">
        <v>2139</v>
      </c>
      <c r="S2462" s="246"/>
      <c r="T2462" s="241" t="s">
        <v>61</v>
      </c>
      <c r="U2462" s="238" t="s">
        <v>44</v>
      </c>
      <c r="V2462" s="238" t="s">
        <v>3562</v>
      </c>
      <c r="W2462" s="1145" t="s">
        <v>46</v>
      </c>
      <c r="X2462" s="200"/>
      <c r="Y2462" s="415">
        <v>43706</v>
      </c>
      <c r="Z2462" s="417">
        <f t="shared" si="639"/>
        <v>44072</v>
      </c>
      <c r="AA2462" s="269">
        <v>45167</v>
      </c>
      <c r="AB2462" s="246"/>
      <c r="AC2462" s="250">
        <v>21</v>
      </c>
      <c r="AD2462" s="251"/>
      <c r="AE2462" s="251">
        <v>114</v>
      </c>
      <c r="AF2462" s="246" t="s">
        <v>3563</v>
      </c>
      <c r="AG2462" s="245"/>
      <c r="AJ2462" s="255" t="str">
        <f t="shared" si="634"/>
        <v>HL1916</v>
      </c>
    </row>
    <row r="2463" spans="1:36" ht="11.25" customHeight="1" thickBot="1" x14ac:dyDescent="0.25">
      <c r="A2463" s="1115">
        <v>1</v>
      </c>
      <c r="B2463" s="1044">
        <v>312515</v>
      </c>
      <c r="C2463" s="238"/>
      <c r="D2463" s="904" t="s">
        <v>3558</v>
      </c>
      <c r="E2463" s="245">
        <v>1</v>
      </c>
      <c r="F2463" s="241" t="s">
        <v>2130</v>
      </c>
      <c r="G2463" s="246"/>
      <c r="H2463" s="246"/>
      <c r="I2463" s="241"/>
      <c r="J2463" s="331"/>
      <c r="K2463" s="241"/>
      <c r="L2463" s="241" t="s">
        <v>3559</v>
      </c>
      <c r="M2463" s="245">
        <v>40</v>
      </c>
      <c r="N2463" s="238" t="s">
        <v>2138</v>
      </c>
      <c r="O2463" s="65">
        <v>51</v>
      </c>
      <c r="P2463" s="65">
        <v>84</v>
      </c>
      <c r="Q2463" s="65">
        <v>198</v>
      </c>
      <c r="R2463" s="238" t="s">
        <v>2139</v>
      </c>
      <c r="S2463" s="246"/>
      <c r="T2463" s="241" t="s">
        <v>61</v>
      </c>
      <c r="U2463" s="238" t="s">
        <v>44</v>
      </c>
      <c r="V2463" s="238" t="s">
        <v>3564</v>
      </c>
      <c r="W2463" s="1145" t="s">
        <v>46</v>
      </c>
      <c r="X2463" s="200"/>
      <c r="Y2463" s="415">
        <v>43706</v>
      </c>
      <c r="Z2463" s="417">
        <f t="shared" si="639"/>
        <v>44072</v>
      </c>
      <c r="AA2463" s="269">
        <v>45167</v>
      </c>
      <c r="AB2463" s="246"/>
      <c r="AC2463" s="250">
        <v>21</v>
      </c>
      <c r="AD2463" s="251"/>
      <c r="AE2463" s="251">
        <v>114</v>
      </c>
      <c r="AF2463" s="246" t="s">
        <v>3565</v>
      </c>
      <c r="AG2463" s="245"/>
      <c r="AJ2463" s="255" t="str">
        <f t="shared" si="634"/>
        <v>HL1917</v>
      </c>
    </row>
    <row r="2464" spans="1:36" ht="11.25" customHeight="1" thickBot="1" x14ac:dyDescent="0.25">
      <c r="A2464" s="1115">
        <v>1</v>
      </c>
      <c r="B2464" s="1044">
        <v>312515</v>
      </c>
      <c r="C2464" s="238"/>
      <c r="D2464" s="904" t="s">
        <v>3558</v>
      </c>
      <c r="E2464" s="245">
        <v>1</v>
      </c>
      <c r="F2464" s="241" t="s">
        <v>2130</v>
      </c>
      <c r="G2464" s="246"/>
      <c r="H2464" s="246"/>
      <c r="I2464" s="241"/>
      <c r="J2464" s="331"/>
      <c r="K2464" s="241"/>
      <c r="L2464" s="241" t="s">
        <v>3559</v>
      </c>
      <c r="M2464" s="245">
        <v>40</v>
      </c>
      <c r="N2464" s="238" t="s">
        <v>2138</v>
      </c>
      <c r="O2464" s="65">
        <v>51</v>
      </c>
      <c r="P2464" s="65">
        <v>84</v>
      </c>
      <c r="Q2464" s="65">
        <v>197</v>
      </c>
      <c r="R2464" s="238" t="s">
        <v>2139</v>
      </c>
      <c r="S2464" s="246"/>
      <c r="T2464" s="241" t="s">
        <v>61</v>
      </c>
      <c r="U2464" s="238" t="s">
        <v>44</v>
      </c>
      <c r="V2464" s="238" t="s">
        <v>3566</v>
      </c>
      <c r="W2464" s="1145" t="s">
        <v>46</v>
      </c>
      <c r="X2464" s="200"/>
      <c r="Y2464" s="415">
        <v>43706</v>
      </c>
      <c r="Z2464" s="417">
        <f t="shared" si="639"/>
        <v>44072</v>
      </c>
      <c r="AA2464" s="269">
        <v>45167</v>
      </c>
      <c r="AB2464" s="246"/>
      <c r="AC2464" s="250">
        <v>21</v>
      </c>
      <c r="AD2464" s="251"/>
      <c r="AE2464" s="251">
        <v>114</v>
      </c>
      <c r="AF2464" s="246" t="s">
        <v>3567</v>
      </c>
      <c r="AG2464" s="245"/>
      <c r="AJ2464" s="255" t="str">
        <f t="shared" si="634"/>
        <v>HL1918</v>
      </c>
    </row>
    <row r="2465" spans="1:36" ht="11.25" customHeight="1" thickBot="1" x14ac:dyDescent="0.25">
      <c r="A2465" s="1115">
        <v>1</v>
      </c>
      <c r="B2465" s="1044">
        <v>312515</v>
      </c>
      <c r="C2465" s="238"/>
      <c r="D2465" s="904" t="s">
        <v>3558</v>
      </c>
      <c r="E2465" s="245">
        <v>1</v>
      </c>
      <c r="F2465" s="241" t="s">
        <v>2130</v>
      </c>
      <c r="G2465" s="246"/>
      <c r="H2465" s="246"/>
      <c r="I2465" s="241"/>
      <c r="J2465" s="331"/>
      <c r="K2465" s="241"/>
      <c r="L2465" s="241" t="s">
        <v>3559</v>
      </c>
      <c r="M2465" s="245">
        <v>40</v>
      </c>
      <c r="N2465" s="238" t="s">
        <v>2138</v>
      </c>
      <c r="O2465" s="65">
        <v>51</v>
      </c>
      <c r="P2465" s="65">
        <v>84</v>
      </c>
      <c r="Q2465" s="65">
        <v>197</v>
      </c>
      <c r="R2465" s="238" t="s">
        <v>2139</v>
      </c>
      <c r="S2465" s="246"/>
      <c r="T2465" s="241" t="s">
        <v>61</v>
      </c>
      <c r="U2465" s="238" t="s">
        <v>44</v>
      </c>
      <c r="V2465" s="238" t="s">
        <v>3568</v>
      </c>
      <c r="W2465" s="238" t="s">
        <v>3569</v>
      </c>
      <c r="X2465" s="151"/>
      <c r="Y2465" s="415">
        <v>43706</v>
      </c>
      <c r="Z2465" s="417">
        <f t="shared" si="639"/>
        <v>44072</v>
      </c>
      <c r="AA2465" s="269">
        <v>45167</v>
      </c>
      <c r="AB2465" s="246"/>
      <c r="AC2465" s="250">
        <v>21</v>
      </c>
      <c r="AD2465" s="251"/>
      <c r="AE2465" s="251">
        <v>114</v>
      </c>
      <c r="AF2465" s="246" t="s">
        <v>3570</v>
      </c>
      <c r="AG2465" s="246"/>
      <c r="AJ2465" s="255" t="str">
        <f t="shared" si="634"/>
        <v>HL1919</v>
      </c>
    </row>
    <row r="2466" spans="1:36" ht="11.25" customHeight="1" thickBot="1" x14ac:dyDescent="0.25">
      <c r="A2466" s="1115">
        <v>1</v>
      </c>
      <c r="B2466" s="1044">
        <v>312515</v>
      </c>
      <c r="C2466" s="238"/>
      <c r="D2466" s="904" t="s">
        <v>3558</v>
      </c>
      <c r="E2466" s="245">
        <v>1</v>
      </c>
      <c r="F2466" s="241" t="s">
        <v>2130</v>
      </c>
      <c r="G2466" s="246"/>
      <c r="H2466" s="246"/>
      <c r="I2466" s="241"/>
      <c r="J2466" s="331"/>
      <c r="K2466" s="241"/>
      <c r="L2466" s="241" t="s">
        <v>3559</v>
      </c>
      <c r="M2466" s="245">
        <v>40</v>
      </c>
      <c r="N2466" s="238" t="s">
        <v>2138</v>
      </c>
      <c r="O2466" s="65">
        <v>51</v>
      </c>
      <c r="P2466" s="65">
        <v>85</v>
      </c>
      <c r="Q2466" s="65">
        <v>199</v>
      </c>
      <c r="R2466" s="238" t="s">
        <v>2139</v>
      </c>
      <c r="S2466" s="246"/>
      <c r="T2466" s="241" t="s">
        <v>61</v>
      </c>
      <c r="U2466" s="238" t="s">
        <v>44</v>
      </c>
      <c r="V2466" s="238" t="s">
        <v>3571</v>
      </c>
      <c r="W2466" s="238" t="s">
        <v>3569</v>
      </c>
      <c r="X2466" s="151"/>
      <c r="Y2466" s="415">
        <v>43706</v>
      </c>
      <c r="Z2466" s="417">
        <f t="shared" si="639"/>
        <v>44072</v>
      </c>
      <c r="AA2466" s="269">
        <v>45167</v>
      </c>
      <c r="AB2466" s="246"/>
      <c r="AC2466" s="250">
        <v>21</v>
      </c>
      <c r="AD2466" s="251"/>
      <c r="AE2466" s="251">
        <v>114</v>
      </c>
      <c r="AF2466" s="246" t="s">
        <v>3572</v>
      </c>
      <c r="AG2466" s="246"/>
      <c r="AJ2466" s="255" t="str">
        <f t="shared" si="634"/>
        <v>HL1920</v>
      </c>
    </row>
    <row r="2467" spans="1:36" ht="11.25" customHeight="1" thickBot="1" x14ac:dyDescent="0.25">
      <c r="A2467" s="1115">
        <v>1</v>
      </c>
      <c r="B2467" s="1044">
        <v>312515</v>
      </c>
      <c r="C2467" s="238"/>
      <c r="D2467" s="904" t="s">
        <v>3558</v>
      </c>
      <c r="E2467" s="245">
        <v>1</v>
      </c>
      <c r="F2467" s="241" t="s">
        <v>2130</v>
      </c>
      <c r="G2467" s="246"/>
      <c r="H2467" s="246"/>
      <c r="I2467" s="241"/>
      <c r="J2467" s="331"/>
      <c r="K2467" s="241"/>
      <c r="L2467" s="241" t="s">
        <v>3559</v>
      </c>
      <c r="M2467" s="245">
        <v>40</v>
      </c>
      <c r="N2467" s="238" t="s">
        <v>2138</v>
      </c>
      <c r="O2467" s="65">
        <v>51</v>
      </c>
      <c r="P2467" s="65">
        <v>85</v>
      </c>
      <c r="Q2467" s="65">
        <v>198</v>
      </c>
      <c r="R2467" s="238" t="s">
        <v>2139</v>
      </c>
      <c r="S2467" s="246"/>
      <c r="T2467" s="241" t="s">
        <v>61</v>
      </c>
      <c r="U2467" s="238" t="s">
        <v>44</v>
      </c>
      <c r="V2467" s="238" t="s">
        <v>3573</v>
      </c>
      <c r="W2467" s="238" t="s">
        <v>3569</v>
      </c>
      <c r="X2467" s="151"/>
      <c r="Y2467" s="415">
        <v>43706</v>
      </c>
      <c r="Z2467" s="417">
        <f t="shared" si="639"/>
        <v>44072</v>
      </c>
      <c r="AA2467" s="269">
        <v>45167</v>
      </c>
      <c r="AB2467" s="246"/>
      <c r="AC2467" s="250">
        <v>21</v>
      </c>
      <c r="AD2467" s="251"/>
      <c r="AE2467" s="251">
        <v>114</v>
      </c>
      <c r="AF2467" s="246" t="s">
        <v>3574</v>
      </c>
      <c r="AG2467" s="246"/>
      <c r="AJ2467" s="255" t="str">
        <f t="shared" si="634"/>
        <v>HL1921</v>
      </c>
    </row>
    <row r="2468" spans="1:36" ht="11.25" customHeight="1" thickBot="1" x14ac:dyDescent="0.25">
      <c r="A2468" s="1115">
        <v>1</v>
      </c>
      <c r="B2468" s="1044">
        <v>312515</v>
      </c>
      <c r="C2468" s="238"/>
      <c r="D2468" s="904" t="s">
        <v>3558</v>
      </c>
      <c r="E2468" s="245">
        <v>1</v>
      </c>
      <c r="F2468" s="241" t="s">
        <v>2130</v>
      </c>
      <c r="G2468" s="246"/>
      <c r="H2468" s="246"/>
      <c r="I2468" s="241"/>
      <c r="J2468" s="331"/>
      <c r="K2468" s="241"/>
      <c r="L2468" s="241" t="s">
        <v>3559</v>
      </c>
      <c r="M2468" s="245">
        <v>40</v>
      </c>
      <c r="N2468" s="238" t="s">
        <v>2138</v>
      </c>
      <c r="O2468" s="65">
        <v>51</v>
      </c>
      <c r="P2468" s="65">
        <v>85</v>
      </c>
      <c r="Q2468" s="65">
        <v>198</v>
      </c>
      <c r="R2468" s="238" t="s">
        <v>2139</v>
      </c>
      <c r="S2468" s="246"/>
      <c r="T2468" s="241" t="s">
        <v>61</v>
      </c>
      <c r="U2468" s="238" t="s">
        <v>44</v>
      </c>
      <c r="V2468" s="238" t="s">
        <v>3575</v>
      </c>
      <c r="W2468" s="238" t="s">
        <v>3569</v>
      </c>
      <c r="X2468" s="151"/>
      <c r="Y2468" s="415">
        <v>43706</v>
      </c>
      <c r="Z2468" s="417">
        <f t="shared" ref="Z2468" si="640">Y2468+366</f>
        <v>44072</v>
      </c>
      <c r="AA2468" s="269">
        <v>45167</v>
      </c>
      <c r="AB2468" s="246"/>
      <c r="AC2468" s="250">
        <v>21</v>
      </c>
      <c r="AD2468" s="251"/>
      <c r="AE2468" s="251">
        <v>114</v>
      </c>
      <c r="AF2468" s="246" t="s">
        <v>3576</v>
      </c>
      <c r="AG2468" s="246"/>
      <c r="AJ2468" s="255" t="str">
        <f t="shared" si="634"/>
        <v>HL1922</v>
      </c>
    </row>
    <row r="2469" spans="1:36" ht="11.25" customHeight="1" thickBot="1" x14ac:dyDescent="0.25">
      <c r="A2469" s="1115">
        <v>1</v>
      </c>
      <c r="B2469" s="1044">
        <v>312515</v>
      </c>
      <c r="C2469" s="238"/>
      <c r="D2469" s="904" t="s">
        <v>3558</v>
      </c>
      <c r="E2469" s="245">
        <v>1</v>
      </c>
      <c r="F2469" s="241" t="s">
        <v>2130</v>
      </c>
      <c r="G2469" s="246"/>
      <c r="H2469" s="246"/>
      <c r="I2469" s="241"/>
      <c r="J2469" s="331"/>
      <c r="K2469" s="241"/>
      <c r="L2469" s="241" t="s">
        <v>3559</v>
      </c>
      <c r="M2469" s="245">
        <v>40</v>
      </c>
      <c r="N2469" s="238" t="s">
        <v>2138</v>
      </c>
      <c r="O2469" s="65">
        <v>51</v>
      </c>
      <c r="P2469" s="65">
        <v>84</v>
      </c>
      <c r="Q2469" s="65">
        <v>198</v>
      </c>
      <c r="R2469" s="238" t="s">
        <v>2139</v>
      </c>
      <c r="S2469" s="246"/>
      <c r="T2469" s="241" t="s">
        <v>61</v>
      </c>
      <c r="U2469" s="238" t="s">
        <v>44</v>
      </c>
      <c r="V2469" s="238" t="s">
        <v>3577</v>
      </c>
      <c r="W2469" s="238" t="s">
        <v>3569</v>
      </c>
      <c r="X2469" s="151" t="s">
        <v>1078</v>
      </c>
      <c r="Y2469" s="415">
        <v>43706</v>
      </c>
      <c r="Z2469" s="417">
        <f t="shared" si="639"/>
        <v>44072</v>
      </c>
      <c r="AA2469" s="269">
        <v>45167</v>
      </c>
      <c r="AB2469" s="246"/>
      <c r="AC2469" s="250">
        <v>21</v>
      </c>
      <c r="AD2469" s="251"/>
      <c r="AE2469" s="251">
        <v>114</v>
      </c>
      <c r="AF2469" s="372" t="s">
        <v>3578</v>
      </c>
      <c r="AG2469" s="246"/>
      <c r="AJ2469" s="255" t="str">
        <f t="shared" si="634"/>
        <v>HL1923</v>
      </c>
    </row>
    <row r="2470" spans="1:36" ht="11.25" customHeight="1" thickBot="1" x14ac:dyDescent="0.25">
      <c r="A2470" s="1115">
        <v>1</v>
      </c>
      <c r="B2470" s="1044">
        <v>312515</v>
      </c>
      <c r="C2470" s="239" t="s">
        <v>50</v>
      </c>
      <c r="D2470" s="892" t="s">
        <v>3558</v>
      </c>
      <c r="E2470" s="256">
        <f>SUM(E2461:E2469)</f>
        <v>9</v>
      </c>
      <c r="F2470" s="240" t="s">
        <v>2130</v>
      </c>
      <c r="G2470" s="257"/>
      <c r="H2470" s="257"/>
      <c r="I2470" s="240"/>
      <c r="J2470" s="368"/>
      <c r="K2470" s="240"/>
      <c r="L2470" s="240" t="s">
        <v>3559</v>
      </c>
      <c r="M2470" s="258">
        <v>40</v>
      </c>
      <c r="N2470" s="239" t="s">
        <v>2138</v>
      </c>
      <c r="O2470" s="364">
        <f ca="1">IF(MIN(OFFSET(O2470,-$E2470,0,$E2470,1))=MAX(OFFSET(O2470,-$E2470,0,$E2470,1)),OFFSET(O2470,-$E2470,0,1,1),CONCATENATE(MIN(OFFSET(O2470,-$E2470,0,$E2470,1)),"/",MAX(OFFSET(O2470,-$E2470,0,$E2470,1))))</f>
        <v>51</v>
      </c>
      <c r="P2470" s="364" t="str">
        <f ca="1">IF(MIN(OFFSET(P2470,-$E2470,0,$E2470,1))=MAX(OFFSET(P2470,-$E2470,0,$E2470,1)),OFFSET(P2470,-$E2470,0,1,1),CONCATENATE(MIN(OFFSET(P2470,-$E2470,0,$E2470,1)),"/",MAX(OFFSET(P2470,-$E2470,0,$E2470,1))))</f>
        <v>84/85</v>
      </c>
      <c r="Q2470" s="364" t="str">
        <f ca="1">IF(MIN(OFFSET(Q2470,-$E2470,0,$E2470,1))=MAX(OFFSET(Q2470,-$E2470,0,$E2470,1)),OFFSET(Q2470,-$E2470,0,1,1),CONCATENATE(MIN(OFFSET(Q2470,-$E2470,0,$E2470,1)),"/",MAX(OFFSET(Q2470,-$E2470,0,$E2470,1))))</f>
        <v>197/199</v>
      </c>
      <c r="R2470" s="239"/>
      <c r="S2470" s="257"/>
      <c r="T2470" s="240" t="s">
        <v>61</v>
      </c>
      <c r="U2470" s="239" t="s">
        <v>44</v>
      </c>
      <c r="V2470" s="239" t="s">
        <v>3579</v>
      </c>
      <c r="W2470" s="239"/>
      <c r="X2470" s="499" t="s">
        <v>3558</v>
      </c>
      <c r="Y2470" s="415">
        <v>43706</v>
      </c>
      <c r="Z2470" s="417">
        <f>Y2470+366</f>
        <v>44072</v>
      </c>
      <c r="AA2470" s="269">
        <v>45167</v>
      </c>
      <c r="AB2470" s="257"/>
      <c r="AC2470" s="260">
        <v>21</v>
      </c>
      <c r="AD2470" s="261"/>
      <c r="AE2470" s="262"/>
      <c r="AF2470" s="257" t="s">
        <v>3580</v>
      </c>
      <c r="AG2470" s="257"/>
      <c r="AJ2470" s="255" t="str">
        <f t="shared" si="634"/>
        <v>HL1915-1923</v>
      </c>
    </row>
    <row r="2471" spans="1:36" ht="11.25" customHeight="1" thickBot="1" x14ac:dyDescent="0.25">
      <c r="A2471" s="1115"/>
      <c r="B2471" s="1044"/>
      <c r="C2471" s="238"/>
      <c r="D2471" s="945"/>
      <c r="E2471" s="324"/>
      <c r="F2471" s="241"/>
      <c r="G2471" s="246"/>
      <c r="H2471" s="246"/>
      <c r="I2471" s="241"/>
      <c r="J2471" s="331"/>
      <c r="K2471" s="241"/>
      <c r="L2471" s="241"/>
      <c r="M2471" s="245"/>
      <c r="N2471" s="238"/>
      <c r="O2471" s="65"/>
      <c r="P2471" s="65"/>
      <c r="Q2471" s="65"/>
      <c r="R2471" s="238"/>
      <c r="S2471" s="246"/>
      <c r="T2471" s="241"/>
      <c r="U2471" s="238"/>
      <c r="V2471" s="238"/>
      <c r="W2471" s="238"/>
      <c r="X2471" s="508"/>
      <c r="Y2471" s="415"/>
      <c r="Z2471" s="417"/>
      <c r="AA2471" s="269"/>
      <c r="AB2471" s="246"/>
      <c r="AC2471" s="250"/>
      <c r="AD2471" s="251"/>
      <c r="AE2471" s="252"/>
      <c r="AF2471" s="246"/>
      <c r="AG2471" s="246"/>
    </row>
    <row r="2472" spans="1:36" s="319" customFormat="1" ht="12.75" customHeight="1" thickBot="1" x14ac:dyDescent="0.25">
      <c r="A2472" s="1129">
        <v>1</v>
      </c>
      <c r="B2472" s="996"/>
      <c r="C2472" s="151"/>
      <c r="D2472" s="897" t="s">
        <v>759</v>
      </c>
      <c r="E2472" s="148">
        <v>1</v>
      </c>
      <c r="F2472" s="149" t="s">
        <v>2130</v>
      </c>
      <c r="G2472" s="150"/>
      <c r="H2472" s="150"/>
      <c r="I2472" s="149"/>
      <c r="J2472" s="199"/>
      <c r="K2472" s="149"/>
      <c r="L2472" s="990" t="s">
        <v>3413</v>
      </c>
      <c r="M2472" s="148">
        <v>55</v>
      </c>
      <c r="N2472" s="151" t="s">
        <v>38</v>
      </c>
      <c r="O2472" s="522" t="s">
        <v>38</v>
      </c>
      <c r="P2472" s="522" t="s">
        <v>38</v>
      </c>
      <c r="Q2472" s="522" t="s">
        <v>38</v>
      </c>
      <c r="R2472" s="151" t="s">
        <v>38</v>
      </c>
      <c r="S2472" s="150"/>
      <c r="T2472" s="149" t="s">
        <v>43</v>
      </c>
      <c r="U2472" s="151" t="s">
        <v>44</v>
      </c>
      <c r="V2472" s="151" t="s">
        <v>3581</v>
      </c>
      <c r="W2472" s="579" t="s">
        <v>46</v>
      </c>
      <c r="X2472" s="200"/>
      <c r="Y2472" s="429" t="s">
        <v>47</v>
      </c>
      <c r="Z2472" s="427" t="e">
        <f t="shared" ref="Z2472:Z2476" si="641">Y2472+366</f>
        <v>#VALUE!</v>
      </c>
      <c r="AA2472" s="269"/>
      <c r="AB2472" s="327"/>
      <c r="AC2472" s="362" t="s">
        <v>1896</v>
      </c>
      <c r="AD2472" s="329"/>
      <c r="AE2472" s="329"/>
      <c r="AF2472" s="326" t="s">
        <v>38</v>
      </c>
      <c r="AG2472" s="326"/>
      <c r="AJ2472" s="255" t="str">
        <f t="shared" ref="AJ2472:AJ2476" si="642">CONCATENATE(U2472,AK2472,V2472)</f>
        <v>HL2690</v>
      </c>
    </row>
    <row r="2473" spans="1:36" s="319" customFormat="1" ht="11.25" customHeight="1" thickBot="1" x14ac:dyDescent="0.25">
      <c r="A2473" s="1129">
        <v>1</v>
      </c>
      <c r="B2473" s="996"/>
      <c r="C2473" s="151"/>
      <c r="D2473" s="897" t="s">
        <v>759</v>
      </c>
      <c r="E2473" s="148">
        <v>1</v>
      </c>
      <c r="F2473" s="149" t="s">
        <v>2130</v>
      </c>
      <c r="G2473" s="150"/>
      <c r="H2473" s="150"/>
      <c r="I2473" s="149"/>
      <c r="J2473" s="199"/>
      <c r="K2473" s="149"/>
      <c r="L2473" s="990" t="s">
        <v>3413</v>
      </c>
      <c r="M2473" s="148">
        <v>55</v>
      </c>
      <c r="N2473" s="151" t="s">
        <v>38</v>
      </c>
      <c r="O2473" s="522" t="s">
        <v>38</v>
      </c>
      <c r="P2473" s="522" t="s">
        <v>38</v>
      </c>
      <c r="Q2473" s="522" t="s">
        <v>38</v>
      </c>
      <c r="R2473" s="151" t="s">
        <v>38</v>
      </c>
      <c r="S2473" s="150"/>
      <c r="T2473" s="149" t="s">
        <v>43</v>
      </c>
      <c r="U2473" s="151" t="s">
        <v>44</v>
      </c>
      <c r="V2473" s="151" t="s">
        <v>3582</v>
      </c>
      <c r="W2473" s="579" t="s">
        <v>46</v>
      </c>
      <c r="X2473" s="200"/>
      <c r="Y2473" s="429" t="s">
        <v>47</v>
      </c>
      <c r="Z2473" s="427" t="e">
        <f t="shared" si="641"/>
        <v>#VALUE!</v>
      </c>
      <c r="AA2473" s="269"/>
      <c r="AB2473" s="327"/>
      <c r="AC2473" s="362" t="s">
        <v>1896</v>
      </c>
      <c r="AD2473" s="329"/>
      <c r="AE2473" s="329"/>
      <c r="AF2473" s="326" t="s">
        <v>38</v>
      </c>
      <c r="AG2473" s="326"/>
      <c r="AJ2473" s="255" t="str">
        <f t="shared" si="642"/>
        <v>HL2691</v>
      </c>
    </row>
    <row r="2474" spans="1:36" s="319" customFormat="1" ht="11.25" customHeight="1" thickBot="1" x14ac:dyDescent="0.25">
      <c r="A2474" s="1129">
        <v>1</v>
      </c>
      <c r="B2474" s="996"/>
      <c r="C2474" s="151"/>
      <c r="D2474" s="897" t="s">
        <v>759</v>
      </c>
      <c r="E2474" s="148">
        <v>1</v>
      </c>
      <c r="F2474" s="149" t="s">
        <v>2130</v>
      </c>
      <c r="G2474" s="150"/>
      <c r="H2474" s="150"/>
      <c r="I2474" s="149"/>
      <c r="J2474" s="199"/>
      <c r="K2474" s="149"/>
      <c r="L2474" s="1043" t="s">
        <v>3413</v>
      </c>
      <c r="M2474" s="148">
        <v>55</v>
      </c>
      <c r="N2474" s="151" t="s">
        <v>38</v>
      </c>
      <c r="O2474" s="522" t="s">
        <v>38</v>
      </c>
      <c r="P2474" s="522" t="s">
        <v>38</v>
      </c>
      <c r="Q2474" s="522" t="s">
        <v>38</v>
      </c>
      <c r="R2474" s="151" t="s">
        <v>38</v>
      </c>
      <c r="S2474" s="150"/>
      <c r="T2474" s="149" t="s">
        <v>43</v>
      </c>
      <c r="U2474" s="151" t="s">
        <v>44</v>
      </c>
      <c r="V2474" s="151" t="s">
        <v>3583</v>
      </c>
      <c r="W2474" s="579" t="s">
        <v>46</v>
      </c>
      <c r="X2474" s="200"/>
      <c r="Y2474" s="429" t="s">
        <v>47</v>
      </c>
      <c r="Z2474" s="427" t="e">
        <f t="shared" si="641"/>
        <v>#VALUE!</v>
      </c>
      <c r="AA2474" s="269"/>
      <c r="AB2474" s="327"/>
      <c r="AC2474" s="362" t="s">
        <v>1896</v>
      </c>
      <c r="AD2474" s="329"/>
      <c r="AE2474" s="329"/>
      <c r="AF2474" s="326" t="s">
        <v>38</v>
      </c>
      <c r="AG2474" s="326"/>
      <c r="AJ2474" s="255" t="str">
        <f t="shared" si="642"/>
        <v>HL2692</v>
      </c>
    </row>
    <row r="2475" spans="1:36" s="319" customFormat="1" ht="11.25" customHeight="1" thickBot="1" x14ac:dyDescent="0.25">
      <c r="A2475" s="1129">
        <v>1</v>
      </c>
      <c r="B2475" s="996"/>
      <c r="C2475" s="151"/>
      <c r="D2475" s="897" t="s">
        <v>759</v>
      </c>
      <c r="E2475" s="148">
        <v>1</v>
      </c>
      <c r="F2475" s="149" t="s">
        <v>2130</v>
      </c>
      <c r="G2475" s="150"/>
      <c r="H2475" s="150"/>
      <c r="I2475" s="149"/>
      <c r="J2475" s="199"/>
      <c r="K2475" s="149"/>
      <c r="L2475" s="1043" t="s">
        <v>3413</v>
      </c>
      <c r="M2475" s="148">
        <v>55</v>
      </c>
      <c r="N2475" s="151" t="s">
        <v>38</v>
      </c>
      <c r="O2475" s="522" t="s">
        <v>38</v>
      </c>
      <c r="P2475" s="522" t="s">
        <v>38</v>
      </c>
      <c r="Q2475" s="522" t="s">
        <v>38</v>
      </c>
      <c r="R2475" s="151" t="s">
        <v>38</v>
      </c>
      <c r="S2475" s="150"/>
      <c r="T2475" s="149" t="s">
        <v>43</v>
      </c>
      <c r="U2475" s="151" t="s">
        <v>44</v>
      </c>
      <c r="V2475" s="151" t="s">
        <v>3584</v>
      </c>
      <c r="W2475" s="579" t="s">
        <v>46</v>
      </c>
      <c r="X2475" s="200"/>
      <c r="Y2475" s="429" t="s">
        <v>47</v>
      </c>
      <c r="Z2475" s="427" t="e">
        <f t="shared" si="641"/>
        <v>#VALUE!</v>
      </c>
      <c r="AA2475" s="269"/>
      <c r="AB2475" s="327"/>
      <c r="AC2475" s="362" t="s">
        <v>1896</v>
      </c>
      <c r="AD2475" s="329"/>
      <c r="AE2475" s="329"/>
      <c r="AF2475" s="326" t="s">
        <v>38</v>
      </c>
      <c r="AG2475" s="326"/>
      <c r="AJ2475" s="255" t="str">
        <f t="shared" si="642"/>
        <v>HL2693</v>
      </c>
    </row>
    <row r="2476" spans="1:36" ht="11.25" customHeight="1" thickBot="1" x14ac:dyDescent="0.25">
      <c r="A2476" s="1129">
        <v>1</v>
      </c>
      <c r="B2476" s="995"/>
      <c r="C2476" s="579" t="s">
        <v>50</v>
      </c>
      <c r="D2476" s="892" t="s">
        <v>759</v>
      </c>
      <c r="E2476" s="580">
        <v>4</v>
      </c>
      <c r="F2476" s="582" t="s">
        <v>2130</v>
      </c>
      <c r="G2476" s="216"/>
      <c r="H2476" s="216"/>
      <c r="I2476" s="582"/>
      <c r="J2476" s="611"/>
      <c r="K2476" s="582"/>
      <c r="L2476" s="1043" t="s">
        <v>3413</v>
      </c>
      <c r="M2476" s="581">
        <v>55</v>
      </c>
      <c r="N2476" s="579" t="s">
        <v>38</v>
      </c>
      <c r="O2476" s="612" t="str">
        <f ca="1">IF(MIN(OFFSET(O2476,-$E2476,0,$E2476,1))=MAX(OFFSET(O2476,-$E2476,0,$E2476,1)),OFFSET(O2476,-$E2476,0,1,1),CONCATENATE(MIN(OFFSET(O2476,-$E2476,0,$E2476,1)),"/",MAX(OFFSET(O2476,-$E2476,0,$E2476,1))))</f>
        <v>-</v>
      </c>
      <c r="P2476" s="612" t="s">
        <v>38</v>
      </c>
      <c r="Q2476" s="612" t="s">
        <v>38</v>
      </c>
      <c r="R2476" s="579" t="s">
        <v>38</v>
      </c>
      <c r="S2476" s="216"/>
      <c r="T2476" s="985" t="s">
        <v>43</v>
      </c>
      <c r="U2476" s="579" t="s">
        <v>44</v>
      </c>
      <c r="V2476" s="579" t="s">
        <v>3585</v>
      </c>
      <c r="W2476" s="579" t="s">
        <v>46</v>
      </c>
      <c r="X2476" s="499" t="s">
        <v>759</v>
      </c>
      <c r="Y2476" s="429" t="s">
        <v>47</v>
      </c>
      <c r="Z2476" s="427" t="e">
        <f t="shared" si="641"/>
        <v>#VALUE!</v>
      </c>
      <c r="AA2476" s="269"/>
      <c r="AB2476" s="257"/>
      <c r="AC2476" s="260" t="s">
        <v>38</v>
      </c>
      <c r="AD2476" s="261"/>
      <c r="AE2476" s="262"/>
      <c r="AF2476" s="257"/>
      <c r="AG2476" s="257"/>
      <c r="AJ2476" s="255" t="str">
        <f t="shared" si="642"/>
        <v>HL2690-2693</v>
      </c>
    </row>
    <row r="2477" spans="1:36" ht="11.25" customHeight="1" thickBot="1" x14ac:dyDescent="0.25">
      <c r="A2477" s="1115"/>
      <c r="B2477" s="1044"/>
      <c r="C2477" s="238"/>
      <c r="D2477" s="945"/>
      <c r="E2477" s="324"/>
      <c r="F2477" s="241"/>
      <c r="G2477" s="246"/>
      <c r="H2477" s="246"/>
      <c r="I2477" s="241"/>
      <c r="J2477" s="331"/>
      <c r="K2477" s="241"/>
      <c r="L2477" s="241"/>
      <c r="M2477" s="245"/>
      <c r="N2477" s="238"/>
      <c r="O2477" s="65"/>
      <c r="P2477" s="65"/>
      <c r="Q2477" s="65"/>
      <c r="R2477" s="238"/>
      <c r="S2477" s="246"/>
      <c r="T2477" s="241"/>
      <c r="U2477" s="238"/>
      <c r="V2477" s="238"/>
      <c r="W2477" s="238"/>
      <c r="X2477" s="508"/>
      <c r="Y2477" s="415"/>
      <c r="Z2477" s="417"/>
      <c r="AA2477" s="269"/>
      <c r="AB2477" s="246"/>
      <c r="AC2477" s="250"/>
      <c r="AD2477" s="251"/>
      <c r="AE2477" s="252"/>
      <c r="AF2477" s="246"/>
      <c r="AG2477" s="246"/>
    </row>
    <row r="2478" spans="1:36" s="319" customFormat="1" ht="12.75" customHeight="1" thickBot="1" x14ac:dyDescent="0.25">
      <c r="A2478" s="1129">
        <v>1</v>
      </c>
      <c r="B2478" s="996"/>
      <c r="C2478" s="151"/>
      <c r="D2478" s="897" t="s">
        <v>451</v>
      </c>
      <c r="E2478" s="148">
        <v>1</v>
      </c>
      <c r="F2478" s="149" t="s">
        <v>2130</v>
      </c>
      <c r="G2478" s="150"/>
      <c r="H2478" s="150"/>
      <c r="I2478" s="149"/>
      <c r="J2478" s="199"/>
      <c r="K2478" s="149"/>
      <c r="L2478" s="990" t="s">
        <v>3413</v>
      </c>
      <c r="M2478" s="148">
        <v>55</v>
      </c>
      <c r="N2478" s="151" t="s">
        <v>38</v>
      </c>
      <c r="O2478" s="522" t="s">
        <v>38</v>
      </c>
      <c r="P2478" s="522" t="s">
        <v>38</v>
      </c>
      <c r="Q2478" s="522" t="s">
        <v>38</v>
      </c>
      <c r="R2478" s="151" t="s">
        <v>38</v>
      </c>
      <c r="S2478" s="150"/>
      <c r="T2478" s="149" t="s">
        <v>43</v>
      </c>
      <c r="U2478" s="151" t="s">
        <v>44</v>
      </c>
      <c r="V2478" s="151" t="s">
        <v>3586</v>
      </c>
      <c r="W2478" s="579" t="s">
        <v>46</v>
      </c>
      <c r="X2478" s="200"/>
      <c r="Y2478" s="429" t="s">
        <v>47</v>
      </c>
      <c r="Z2478" s="427" t="e">
        <f t="shared" ref="Z2478:Z2482" si="643">Y2478+366</f>
        <v>#VALUE!</v>
      </c>
      <c r="AA2478" s="269"/>
      <c r="AB2478" s="327"/>
      <c r="AC2478" s="362" t="s">
        <v>1896</v>
      </c>
      <c r="AD2478" s="329"/>
      <c r="AE2478" s="329"/>
      <c r="AF2478" s="326" t="s">
        <v>38</v>
      </c>
      <c r="AG2478" s="326"/>
      <c r="AJ2478" s="255" t="str">
        <f t="shared" ref="AJ2478:AJ2482" si="644">CONCATENATE(U2478,AK2478,V2478)</f>
        <v>HL2659</v>
      </c>
    </row>
    <row r="2479" spans="1:36" s="319" customFormat="1" ht="11.25" customHeight="1" thickBot="1" x14ac:dyDescent="0.25">
      <c r="A2479" s="1129">
        <v>1</v>
      </c>
      <c r="B2479" s="996"/>
      <c r="C2479" s="151"/>
      <c r="D2479" s="897" t="s">
        <v>451</v>
      </c>
      <c r="E2479" s="148">
        <v>1</v>
      </c>
      <c r="F2479" s="149" t="s">
        <v>2130</v>
      </c>
      <c r="G2479" s="150"/>
      <c r="H2479" s="150"/>
      <c r="I2479" s="149"/>
      <c r="J2479" s="199"/>
      <c r="K2479" s="149"/>
      <c r="L2479" s="990" t="s">
        <v>3413</v>
      </c>
      <c r="M2479" s="148">
        <v>55</v>
      </c>
      <c r="N2479" s="151" t="s">
        <v>38</v>
      </c>
      <c r="O2479" s="522" t="s">
        <v>38</v>
      </c>
      <c r="P2479" s="522" t="s">
        <v>38</v>
      </c>
      <c r="Q2479" s="522" t="s">
        <v>38</v>
      </c>
      <c r="R2479" s="151" t="s">
        <v>38</v>
      </c>
      <c r="S2479" s="150"/>
      <c r="T2479" s="149" t="s">
        <v>43</v>
      </c>
      <c r="U2479" s="151" t="s">
        <v>44</v>
      </c>
      <c r="V2479" s="151" t="s">
        <v>3587</v>
      </c>
      <c r="W2479" s="579" t="s">
        <v>46</v>
      </c>
      <c r="X2479" s="200"/>
      <c r="Y2479" s="429" t="s">
        <v>47</v>
      </c>
      <c r="Z2479" s="427" t="e">
        <f t="shared" si="643"/>
        <v>#VALUE!</v>
      </c>
      <c r="AA2479" s="269"/>
      <c r="AB2479" s="327"/>
      <c r="AC2479" s="362" t="s">
        <v>1896</v>
      </c>
      <c r="AD2479" s="329"/>
      <c r="AE2479" s="329"/>
      <c r="AF2479" s="326" t="s">
        <v>38</v>
      </c>
      <c r="AG2479" s="326"/>
      <c r="AJ2479" s="255" t="str">
        <f t="shared" si="644"/>
        <v>HL2660</v>
      </c>
    </row>
    <row r="2480" spans="1:36" s="319" customFormat="1" ht="11.25" customHeight="1" thickBot="1" x14ac:dyDescent="0.25">
      <c r="A2480" s="1129">
        <v>1</v>
      </c>
      <c r="B2480" s="996"/>
      <c r="C2480" s="151"/>
      <c r="D2480" s="897" t="s">
        <v>451</v>
      </c>
      <c r="E2480" s="148">
        <v>1</v>
      </c>
      <c r="F2480" s="149" t="s">
        <v>2130</v>
      </c>
      <c r="G2480" s="150"/>
      <c r="H2480" s="150"/>
      <c r="I2480" s="149"/>
      <c r="J2480" s="199"/>
      <c r="K2480" s="149"/>
      <c r="L2480" s="1043" t="s">
        <v>3413</v>
      </c>
      <c r="M2480" s="148">
        <v>55</v>
      </c>
      <c r="N2480" s="151" t="s">
        <v>38</v>
      </c>
      <c r="O2480" s="522" t="s">
        <v>38</v>
      </c>
      <c r="P2480" s="522" t="s">
        <v>38</v>
      </c>
      <c r="Q2480" s="522" t="s">
        <v>38</v>
      </c>
      <c r="R2480" s="151" t="s">
        <v>38</v>
      </c>
      <c r="S2480" s="150"/>
      <c r="T2480" s="149" t="s">
        <v>43</v>
      </c>
      <c r="U2480" s="151" t="s">
        <v>44</v>
      </c>
      <c r="V2480" s="151" t="s">
        <v>3588</v>
      </c>
      <c r="W2480" s="579" t="s">
        <v>46</v>
      </c>
      <c r="X2480" s="200"/>
      <c r="Y2480" s="429" t="s">
        <v>47</v>
      </c>
      <c r="Z2480" s="427" t="e">
        <f t="shared" si="643"/>
        <v>#VALUE!</v>
      </c>
      <c r="AA2480" s="269"/>
      <c r="AB2480" s="327"/>
      <c r="AC2480" s="362" t="s">
        <v>1896</v>
      </c>
      <c r="AD2480" s="329"/>
      <c r="AE2480" s="329"/>
      <c r="AF2480" s="326" t="s">
        <v>38</v>
      </c>
      <c r="AG2480" s="326"/>
      <c r="AJ2480" s="255" t="str">
        <f t="shared" si="644"/>
        <v>HL2661</v>
      </c>
    </row>
    <row r="2481" spans="1:36" s="319" customFormat="1" ht="11.25" customHeight="1" thickBot="1" x14ac:dyDescent="0.25">
      <c r="A2481" s="1129">
        <v>1</v>
      </c>
      <c r="B2481" s="996"/>
      <c r="C2481" s="151"/>
      <c r="D2481" s="897" t="s">
        <v>451</v>
      </c>
      <c r="E2481" s="148">
        <v>1</v>
      </c>
      <c r="F2481" s="149" t="s">
        <v>2130</v>
      </c>
      <c r="G2481" s="150"/>
      <c r="H2481" s="150"/>
      <c r="I2481" s="149"/>
      <c r="J2481" s="199"/>
      <c r="K2481" s="149"/>
      <c r="L2481" s="1043" t="s">
        <v>3413</v>
      </c>
      <c r="M2481" s="148">
        <v>55</v>
      </c>
      <c r="N2481" s="151" t="s">
        <v>38</v>
      </c>
      <c r="O2481" s="522" t="s">
        <v>38</v>
      </c>
      <c r="P2481" s="522" t="s">
        <v>38</v>
      </c>
      <c r="Q2481" s="522" t="s">
        <v>38</v>
      </c>
      <c r="R2481" s="151" t="s">
        <v>38</v>
      </c>
      <c r="S2481" s="150"/>
      <c r="T2481" s="149" t="s">
        <v>43</v>
      </c>
      <c r="U2481" s="151" t="s">
        <v>44</v>
      </c>
      <c r="V2481" s="151" t="s">
        <v>3589</v>
      </c>
      <c r="W2481" s="579" t="s">
        <v>46</v>
      </c>
      <c r="X2481" s="200"/>
      <c r="Y2481" s="429" t="s">
        <v>47</v>
      </c>
      <c r="Z2481" s="427" t="e">
        <f t="shared" si="643"/>
        <v>#VALUE!</v>
      </c>
      <c r="AA2481" s="269"/>
      <c r="AB2481" s="327"/>
      <c r="AC2481" s="362" t="s">
        <v>1896</v>
      </c>
      <c r="AD2481" s="329"/>
      <c r="AE2481" s="329"/>
      <c r="AF2481" s="326" t="s">
        <v>38</v>
      </c>
      <c r="AG2481" s="326"/>
      <c r="AJ2481" s="255" t="str">
        <f t="shared" si="644"/>
        <v>HL2662</v>
      </c>
    </row>
    <row r="2482" spans="1:36" ht="11.25" customHeight="1" thickBot="1" x14ac:dyDescent="0.25">
      <c r="A2482" s="1129">
        <v>1</v>
      </c>
      <c r="B2482" s="995"/>
      <c r="C2482" s="579" t="s">
        <v>50</v>
      </c>
      <c r="D2482" s="892" t="s">
        <v>451</v>
      </c>
      <c r="E2482" s="580">
        <v>4</v>
      </c>
      <c r="F2482" s="582" t="s">
        <v>2130</v>
      </c>
      <c r="G2482" s="216"/>
      <c r="H2482" s="216"/>
      <c r="I2482" s="582"/>
      <c r="J2482" s="611"/>
      <c r="K2482" s="582"/>
      <c r="L2482" s="1043" t="s">
        <v>3413</v>
      </c>
      <c r="M2482" s="581">
        <v>55</v>
      </c>
      <c r="N2482" s="579" t="s">
        <v>38</v>
      </c>
      <c r="O2482" s="612" t="str">
        <f ca="1">IF(MIN(OFFSET(O2482,-$E2482,0,$E2482,1))=MAX(OFFSET(O2482,-$E2482,0,$E2482,1)),OFFSET(O2482,-$E2482,0,1,1),CONCATENATE(MIN(OFFSET(O2482,-$E2482,0,$E2482,1)),"/",MAX(OFFSET(O2482,-$E2482,0,$E2482,1))))</f>
        <v>-</v>
      </c>
      <c r="P2482" s="612" t="s">
        <v>38</v>
      </c>
      <c r="Q2482" s="612" t="s">
        <v>38</v>
      </c>
      <c r="R2482" s="579" t="s">
        <v>38</v>
      </c>
      <c r="S2482" s="216"/>
      <c r="T2482" s="985" t="s">
        <v>43</v>
      </c>
      <c r="U2482" s="579" t="s">
        <v>44</v>
      </c>
      <c r="V2482" s="579" t="s">
        <v>3590</v>
      </c>
      <c r="W2482" s="579" t="s">
        <v>46</v>
      </c>
      <c r="X2482" s="499" t="s">
        <v>451</v>
      </c>
      <c r="Y2482" s="429" t="s">
        <v>47</v>
      </c>
      <c r="Z2482" s="427" t="e">
        <f t="shared" si="643"/>
        <v>#VALUE!</v>
      </c>
      <c r="AA2482" s="269"/>
      <c r="AB2482" s="257"/>
      <c r="AC2482" s="260" t="s">
        <v>38</v>
      </c>
      <c r="AD2482" s="261"/>
      <c r="AE2482" s="262"/>
      <c r="AF2482" s="257"/>
      <c r="AG2482" s="257"/>
      <c r="AJ2482" s="255" t="str">
        <f t="shared" si="644"/>
        <v>HL2659-2662</v>
      </c>
    </row>
    <row r="2483" spans="1:36" ht="11.25" customHeight="1" thickBot="1" x14ac:dyDescent="0.25">
      <c r="A2483" s="1129"/>
      <c r="B2483" s="995"/>
      <c r="C2483" s="151"/>
      <c r="D2483" s="945"/>
      <c r="E2483" s="198"/>
      <c r="F2483" s="149"/>
      <c r="G2483" s="150"/>
      <c r="H2483" s="150"/>
      <c r="I2483" s="149"/>
      <c r="J2483" s="199"/>
      <c r="K2483" s="149"/>
      <c r="L2483" s="990"/>
      <c r="M2483" s="148"/>
      <c r="N2483" s="151"/>
      <c r="O2483" s="522"/>
      <c r="P2483" s="522"/>
      <c r="Q2483" s="522"/>
      <c r="R2483" s="151"/>
      <c r="S2483" s="150"/>
      <c r="T2483" s="149"/>
      <c r="U2483" s="151"/>
      <c r="V2483" s="151"/>
      <c r="W2483" s="151"/>
      <c r="X2483" s="508"/>
      <c r="Y2483" s="429"/>
      <c r="Z2483" s="427"/>
      <c r="AA2483" s="269"/>
      <c r="AB2483" s="246"/>
      <c r="AC2483" s="250"/>
      <c r="AD2483" s="251"/>
      <c r="AE2483" s="252"/>
      <c r="AF2483" s="246"/>
      <c r="AG2483" s="246"/>
    </row>
    <row r="2484" spans="1:36" s="319" customFormat="1" ht="11.25" customHeight="1" thickBot="1" x14ac:dyDescent="0.25">
      <c r="A2484" s="1129">
        <v>1</v>
      </c>
      <c r="B2484" s="996"/>
      <c r="C2484" s="151"/>
      <c r="D2484" s="897" t="s">
        <v>499</v>
      </c>
      <c r="E2484" s="148">
        <v>1</v>
      </c>
      <c r="F2484" s="149" t="s">
        <v>3591</v>
      </c>
      <c r="G2484" s="150"/>
      <c r="H2484" s="150"/>
      <c r="I2484" s="149"/>
      <c r="J2484" s="199"/>
      <c r="K2484" s="149"/>
      <c r="L2484" s="149" t="s">
        <v>3592</v>
      </c>
      <c r="M2484" s="148">
        <v>50</v>
      </c>
      <c r="N2484" s="151"/>
      <c r="O2484" s="522"/>
      <c r="P2484" s="522"/>
      <c r="Q2484" s="522"/>
      <c r="R2484" s="151"/>
      <c r="S2484" s="150"/>
      <c r="T2484" s="149" t="s">
        <v>43</v>
      </c>
      <c r="U2484" s="151" t="s">
        <v>44</v>
      </c>
      <c r="V2484" s="151" t="s">
        <v>3593</v>
      </c>
      <c r="W2484" s="1145" t="s">
        <v>1884</v>
      </c>
      <c r="X2484" s="200"/>
      <c r="Y2484" s="429" t="s">
        <v>47</v>
      </c>
      <c r="Z2484" s="427" t="e">
        <f t="shared" ref="Z2484:Z2485" si="645">Y2484+366</f>
        <v>#VALUE!</v>
      </c>
      <c r="AA2484" s="269"/>
      <c r="AB2484" s="327"/>
      <c r="AC2484" s="362"/>
      <c r="AD2484" s="329"/>
      <c r="AE2484" s="329"/>
      <c r="AF2484" s="326" t="s">
        <v>38</v>
      </c>
      <c r="AG2484" s="326"/>
      <c r="AJ2484" s="255" t="str">
        <f t="shared" ref="AJ2484:AJ2485" si="646">CONCATENATE(U2484,AK2484,V2484)</f>
        <v>HL2724</v>
      </c>
    </row>
    <row r="2485" spans="1:36" ht="11.25" customHeight="1" thickBot="1" x14ac:dyDescent="0.25">
      <c r="A2485" s="1129">
        <v>1</v>
      </c>
      <c r="B2485" s="995"/>
      <c r="C2485" s="579" t="s">
        <v>50</v>
      </c>
      <c r="D2485" s="1176" t="s">
        <v>499</v>
      </c>
      <c r="E2485" s="580">
        <v>1</v>
      </c>
      <c r="F2485" s="1181" t="s">
        <v>3591</v>
      </c>
      <c r="G2485" s="216"/>
      <c r="H2485" s="216"/>
      <c r="I2485" s="582"/>
      <c r="J2485" s="611"/>
      <c r="K2485" s="582"/>
      <c r="L2485" s="149" t="s">
        <v>3594</v>
      </c>
      <c r="M2485" s="1177">
        <v>50</v>
      </c>
      <c r="N2485" s="579"/>
      <c r="O2485" s="612"/>
      <c r="P2485" s="612"/>
      <c r="Q2485" s="612"/>
      <c r="R2485" s="579"/>
      <c r="S2485" s="216"/>
      <c r="T2485" s="985" t="s">
        <v>43</v>
      </c>
      <c r="U2485" s="579" t="s">
        <v>44</v>
      </c>
      <c r="V2485" s="1178" t="s">
        <v>3593</v>
      </c>
      <c r="W2485" s="1145" t="s">
        <v>1884</v>
      </c>
      <c r="X2485" s="499" t="s">
        <v>502</v>
      </c>
      <c r="Y2485" s="429" t="s">
        <v>47</v>
      </c>
      <c r="Z2485" s="427" t="e">
        <f t="shared" si="645"/>
        <v>#VALUE!</v>
      </c>
      <c r="AA2485" s="269"/>
      <c r="AB2485" s="257"/>
      <c r="AC2485" s="260"/>
      <c r="AD2485" s="261"/>
      <c r="AE2485" s="262"/>
      <c r="AF2485" s="257"/>
      <c r="AG2485" s="257"/>
      <c r="AJ2485" s="255" t="str">
        <f t="shared" si="646"/>
        <v>HL2724</v>
      </c>
    </row>
    <row r="2486" spans="1:36" ht="11.25" customHeight="1" thickBot="1" x14ac:dyDescent="0.25">
      <c r="A2486" s="1129"/>
      <c r="B2486" s="995"/>
      <c r="C2486" s="151"/>
      <c r="D2486" s="945"/>
      <c r="E2486" s="198"/>
      <c r="F2486" s="149"/>
      <c r="G2486" s="150"/>
      <c r="H2486" s="150"/>
      <c r="I2486" s="149"/>
      <c r="J2486" s="199"/>
      <c r="K2486" s="149"/>
      <c r="L2486" s="990"/>
      <c r="M2486" s="148"/>
      <c r="N2486" s="151"/>
      <c r="O2486" s="522"/>
      <c r="P2486" s="522"/>
      <c r="Q2486" s="522"/>
      <c r="R2486" s="151"/>
      <c r="S2486" s="150"/>
      <c r="T2486" s="149"/>
      <c r="U2486" s="151"/>
      <c r="V2486" s="151"/>
      <c r="W2486" s="151"/>
      <c r="X2486" s="508"/>
      <c r="Y2486" s="429"/>
      <c r="Z2486" s="427"/>
      <c r="AA2486" s="269"/>
      <c r="AB2486" s="246"/>
      <c r="AC2486" s="250"/>
      <c r="AD2486" s="251"/>
      <c r="AE2486" s="252"/>
      <c r="AF2486" s="246"/>
      <c r="AG2486" s="246"/>
    </row>
    <row r="2487" spans="1:36" s="319" customFormat="1" ht="11.25" customHeight="1" thickBot="1" x14ac:dyDescent="0.25">
      <c r="A2487" s="1129">
        <v>1</v>
      </c>
      <c r="B2487" s="996"/>
      <c r="C2487" s="151"/>
      <c r="D2487" s="897" t="s">
        <v>3595</v>
      </c>
      <c r="E2487" s="148">
        <v>1</v>
      </c>
      <c r="F2487" s="149" t="s">
        <v>3591</v>
      </c>
      <c r="G2487" s="150"/>
      <c r="H2487" s="150"/>
      <c r="I2487" s="149"/>
      <c r="J2487" s="199"/>
      <c r="K2487" s="149"/>
      <c r="L2487" s="149" t="s">
        <v>3592</v>
      </c>
      <c r="M2487" s="148">
        <v>50</v>
      </c>
      <c r="N2487" s="151"/>
      <c r="O2487" s="522"/>
      <c r="P2487" s="522"/>
      <c r="Q2487" s="522"/>
      <c r="R2487" s="151"/>
      <c r="S2487" s="150"/>
      <c r="T2487" s="149" t="s">
        <v>43</v>
      </c>
      <c r="U2487" s="151" t="s">
        <v>44</v>
      </c>
      <c r="V2487" s="151" t="s">
        <v>3596</v>
      </c>
      <c r="W2487" s="1145" t="s">
        <v>1884</v>
      </c>
      <c r="X2487" s="200"/>
      <c r="Y2487" s="429" t="s">
        <v>47</v>
      </c>
      <c r="Z2487" s="427" t="e">
        <f t="shared" ref="Z2487:Z2488" si="647">Y2487+366</f>
        <v>#VALUE!</v>
      </c>
      <c r="AA2487" s="269"/>
      <c r="AB2487" s="327"/>
      <c r="AC2487" s="362"/>
      <c r="AD2487" s="329"/>
      <c r="AE2487" s="329"/>
      <c r="AF2487" s="326" t="s">
        <v>38</v>
      </c>
      <c r="AG2487" s="326"/>
      <c r="AJ2487" s="255" t="str">
        <f t="shared" ref="AJ2487:AJ2488" si="648">CONCATENATE(U2487,AK2487,V2487)</f>
        <v>HL2715</v>
      </c>
    </row>
    <row r="2488" spans="1:36" ht="11.25" customHeight="1" thickBot="1" x14ac:dyDescent="0.25">
      <c r="A2488" s="1129">
        <v>1</v>
      </c>
      <c r="B2488" s="995"/>
      <c r="C2488" s="579" t="s">
        <v>50</v>
      </c>
      <c r="D2488" s="1176" t="s">
        <v>3595</v>
      </c>
      <c r="E2488" s="580">
        <v>1</v>
      </c>
      <c r="F2488" s="1181" t="s">
        <v>3591</v>
      </c>
      <c r="G2488" s="216"/>
      <c r="H2488" s="216"/>
      <c r="I2488" s="582"/>
      <c r="J2488" s="611"/>
      <c r="K2488" s="582"/>
      <c r="L2488" s="149" t="s">
        <v>3594</v>
      </c>
      <c r="M2488" s="1177">
        <v>50</v>
      </c>
      <c r="N2488" s="579"/>
      <c r="O2488" s="612"/>
      <c r="P2488" s="612"/>
      <c r="Q2488" s="612"/>
      <c r="R2488" s="579"/>
      <c r="S2488" s="216"/>
      <c r="T2488" s="985" t="s">
        <v>43</v>
      </c>
      <c r="U2488" s="579" t="s">
        <v>44</v>
      </c>
      <c r="V2488" s="1178" t="s">
        <v>3596</v>
      </c>
      <c r="W2488" s="1145" t="s">
        <v>1884</v>
      </c>
      <c r="X2488" s="499" t="s">
        <v>3595</v>
      </c>
      <c r="Y2488" s="429" t="s">
        <v>47</v>
      </c>
      <c r="Z2488" s="427" t="e">
        <f t="shared" si="647"/>
        <v>#VALUE!</v>
      </c>
      <c r="AA2488" s="269"/>
      <c r="AB2488" s="257"/>
      <c r="AC2488" s="260"/>
      <c r="AD2488" s="261"/>
      <c r="AE2488" s="262"/>
      <c r="AF2488" s="257"/>
      <c r="AG2488" s="257"/>
      <c r="AJ2488" s="255" t="str">
        <f t="shared" si="648"/>
        <v>HL2715</v>
      </c>
    </row>
    <row r="2489" spans="1:36" ht="11.25" customHeight="1" thickBot="1" x14ac:dyDescent="0.25">
      <c r="A2489" s="1129"/>
      <c r="B2489" s="995"/>
      <c r="C2489" s="151"/>
      <c r="D2489" s="945"/>
      <c r="E2489" s="198"/>
      <c r="F2489" s="149"/>
      <c r="G2489" s="150"/>
      <c r="H2489" s="150"/>
      <c r="I2489" s="149"/>
      <c r="J2489" s="199"/>
      <c r="K2489" s="149"/>
      <c r="L2489" s="990"/>
      <c r="M2489" s="148"/>
      <c r="N2489" s="151"/>
      <c r="O2489" s="522"/>
      <c r="P2489" s="522"/>
      <c r="Q2489" s="522"/>
      <c r="R2489" s="151"/>
      <c r="S2489" s="150"/>
      <c r="T2489" s="149"/>
      <c r="U2489" s="151"/>
      <c r="V2489" s="151"/>
      <c r="W2489" s="151"/>
      <c r="X2489" s="508"/>
      <c r="Y2489" s="429"/>
      <c r="Z2489" s="427"/>
      <c r="AA2489" s="269"/>
      <c r="AB2489" s="246"/>
      <c r="AC2489" s="250"/>
      <c r="AD2489" s="251"/>
      <c r="AE2489" s="252"/>
      <c r="AF2489" s="246"/>
      <c r="AG2489" s="246"/>
    </row>
    <row r="2490" spans="1:36" s="319" customFormat="1" ht="11.25" customHeight="1" thickBot="1" x14ac:dyDescent="0.25">
      <c r="A2490" s="1129">
        <v>1</v>
      </c>
      <c r="B2490" s="996"/>
      <c r="C2490" s="151"/>
      <c r="D2490" s="897" t="s">
        <v>3597</v>
      </c>
      <c r="E2490" s="148">
        <v>1</v>
      </c>
      <c r="F2490" s="149" t="s">
        <v>3598</v>
      </c>
      <c r="G2490" s="150"/>
      <c r="H2490" s="150"/>
      <c r="I2490" s="149"/>
      <c r="J2490" s="199"/>
      <c r="K2490" s="149"/>
      <c r="L2490" s="149" t="s">
        <v>3599</v>
      </c>
      <c r="M2490" s="148">
        <v>40</v>
      </c>
      <c r="N2490" s="151"/>
      <c r="O2490" s="522"/>
      <c r="P2490" s="522"/>
      <c r="Q2490" s="522"/>
      <c r="R2490" s="151"/>
      <c r="S2490" s="150"/>
      <c r="T2490" s="149" t="s">
        <v>43</v>
      </c>
      <c r="U2490" s="151" t="s">
        <v>44</v>
      </c>
      <c r="V2490" s="151" t="s">
        <v>3600</v>
      </c>
      <c r="W2490" s="1145" t="s">
        <v>1884</v>
      </c>
      <c r="X2490" s="200"/>
      <c r="Y2490" s="429" t="s">
        <v>47</v>
      </c>
      <c r="Z2490" s="427" t="e">
        <f t="shared" ref="Z2490:Z2491" si="649">Y2490+366</f>
        <v>#VALUE!</v>
      </c>
      <c r="AA2490" s="269"/>
      <c r="AB2490" s="327"/>
      <c r="AC2490" s="362"/>
      <c r="AD2490" s="329"/>
      <c r="AE2490" s="329"/>
      <c r="AF2490" s="326" t="s">
        <v>38</v>
      </c>
      <c r="AG2490" s="326"/>
      <c r="AJ2490" s="255" t="str">
        <f t="shared" ref="AJ2490:AJ2491" si="650">CONCATENATE(U2490,AK2490,V2490)</f>
        <v>HL2714</v>
      </c>
    </row>
    <row r="2491" spans="1:36" ht="11.25" customHeight="1" thickBot="1" x14ac:dyDescent="0.25">
      <c r="A2491" s="1129">
        <v>1</v>
      </c>
      <c r="B2491" s="995"/>
      <c r="C2491" s="579" t="s">
        <v>50</v>
      </c>
      <c r="D2491" s="1176" t="s">
        <v>3597</v>
      </c>
      <c r="E2491" s="580">
        <v>1</v>
      </c>
      <c r="F2491" s="1181" t="s">
        <v>3598</v>
      </c>
      <c r="G2491" s="216"/>
      <c r="H2491" s="216"/>
      <c r="I2491" s="582"/>
      <c r="J2491" s="611"/>
      <c r="K2491" s="582"/>
      <c r="L2491" s="1181" t="s">
        <v>3599</v>
      </c>
      <c r="M2491" s="1177">
        <v>40</v>
      </c>
      <c r="N2491" s="579"/>
      <c r="O2491" s="612"/>
      <c r="P2491" s="612"/>
      <c r="Q2491" s="612"/>
      <c r="R2491" s="579"/>
      <c r="S2491" s="216"/>
      <c r="T2491" s="985" t="s">
        <v>43</v>
      </c>
      <c r="U2491" s="579" t="s">
        <v>44</v>
      </c>
      <c r="V2491" s="1178" t="s">
        <v>3600</v>
      </c>
      <c r="W2491" s="1145" t="s">
        <v>1884</v>
      </c>
      <c r="X2491" s="499" t="s">
        <v>3597</v>
      </c>
      <c r="Y2491" s="429" t="s">
        <v>47</v>
      </c>
      <c r="Z2491" s="427" t="e">
        <f t="shared" si="649"/>
        <v>#VALUE!</v>
      </c>
      <c r="AA2491" s="269"/>
      <c r="AB2491" s="257"/>
      <c r="AC2491" s="260"/>
      <c r="AD2491" s="261"/>
      <c r="AE2491" s="262"/>
      <c r="AF2491" s="257"/>
      <c r="AG2491" s="257"/>
      <c r="AJ2491" s="255" t="str">
        <f t="shared" si="650"/>
        <v>HL2714</v>
      </c>
    </row>
    <row r="2492" spans="1:36" ht="11.25" customHeight="1" thickBot="1" x14ac:dyDescent="0.25">
      <c r="A2492" s="1129"/>
      <c r="B2492" s="995"/>
      <c r="C2492" s="151"/>
      <c r="D2492" s="945"/>
      <c r="E2492" s="198"/>
      <c r="F2492" s="149"/>
      <c r="G2492" s="150"/>
      <c r="H2492" s="150"/>
      <c r="I2492" s="149"/>
      <c r="J2492" s="199"/>
      <c r="K2492" s="149"/>
      <c r="L2492" s="990"/>
      <c r="M2492" s="148"/>
      <c r="N2492" s="151"/>
      <c r="O2492" s="522"/>
      <c r="P2492" s="522"/>
      <c r="Q2492" s="522"/>
      <c r="R2492" s="151"/>
      <c r="S2492" s="150"/>
      <c r="T2492" s="149"/>
      <c r="U2492" s="151"/>
      <c r="V2492" s="151"/>
      <c r="W2492" s="151"/>
      <c r="X2492" s="508"/>
      <c r="Y2492" s="429"/>
      <c r="Z2492" s="427"/>
      <c r="AA2492" s="269"/>
      <c r="AB2492" s="246"/>
      <c r="AC2492" s="250"/>
      <c r="AD2492" s="251"/>
      <c r="AE2492" s="252"/>
      <c r="AF2492" s="246"/>
      <c r="AG2492" s="246"/>
    </row>
    <row r="2493" spans="1:36" s="319" customFormat="1" ht="11.25" customHeight="1" thickBot="1" x14ac:dyDescent="0.25">
      <c r="A2493" s="1129">
        <v>1</v>
      </c>
      <c r="B2493" s="996"/>
      <c r="C2493" s="151"/>
      <c r="D2493" s="897" t="s">
        <v>3601</v>
      </c>
      <c r="E2493" s="148">
        <v>1</v>
      </c>
      <c r="F2493" s="149" t="s">
        <v>2130</v>
      </c>
      <c r="G2493" s="150"/>
      <c r="H2493" s="150"/>
      <c r="I2493" s="149"/>
      <c r="J2493" s="199"/>
      <c r="K2493" s="149"/>
      <c r="L2493" s="149" t="s">
        <v>3602</v>
      </c>
      <c r="M2493" s="148">
        <v>40</v>
      </c>
      <c r="N2493" s="151"/>
      <c r="O2493" s="522"/>
      <c r="P2493" s="522"/>
      <c r="Q2493" s="522"/>
      <c r="R2493" s="151"/>
      <c r="S2493" s="150"/>
      <c r="T2493" s="149" t="s">
        <v>43</v>
      </c>
      <c r="U2493" s="151" t="s">
        <v>44</v>
      </c>
      <c r="V2493" s="151" t="s">
        <v>3603</v>
      </c>
      <c r="W2493" s="1145" t="s">
        <v>1884</v>
      </c>
      <c r="X2493" s="200"/>
      <c r="Y2493" s="429" t="s">
        <v>47</v>
      </c>
      <c r="Z2493" s="427" t="e">
        <f t="shared" ref="Z2493:Z2494" si="651">Y2493+366</f>
        <v>#VALUE!</v>
      </c>
      <c r="AA2493" s="269"/>
      <c r="AB2493" s="327"/>
      <c r="AC2493" s="362"/>
      <c r="AD2493" s="329"/>
      <c r="AE2493" s="329"/>
      <c r="AF2493" s="326" t="s">
        <v>38</v>
      </c>
      <c r="AG2493" s="326"/>
      <c r="AJ2493" s="255" t="str">
        <f t="shared" ref="AJ2493:AJ2494" si="652">CONCATENATE(U2493,AK2493,V2493)</f>
        <v>HL2713</v>
      </c>
    </row>
    <row r="2494" spans="1:36" ht="11.25" customHeight="1" thickBot="1" x14ac:dyDescent="0.25">
      <c r="A2494" s="1129">
        <v>1</v>
      </c>
      <c r="B2494" s="995"/>
      <c r="C2494" s="579" t="s">
        <v>50</v>
      </c>
      <c r="D2494" s="1176" t="s">
        <v>3601</v>
      </c>
      <c r="E2494" s="580">
        <v>1</v>
      </c>
      <c r="F2494" s="582" t="s">
        <v>2130</v>
      </c>
      <c r="G2494" s="216"/>
      <c r="H2494" s="216"/>
      <c r="I2494" s="582"/>
      <c r="J2494" s="611"/>
      <c r="K2494" s="582"/>
      <c r="L2494" s="149" t="s">
        <v>3604</v>
      </c>
      <c r="M2494" s="1177">
        <v>40</v>
      </c>
      <c r="N2494" s="579"/>
      <c r="O2494" s="612"/>
      <c r="P2494" s="612"/>
      <c r="Q2494" s="612"/>
      <c r="R2494" s="579"/>
      <c r="S2494" s="216"/>
      <c r="T2494" s="985" t="s">
        <v>43</v>
      </c>
      <c r="U2494" s="579" t="s">
        <v>44</v>
      </c>
      <c r="V2494" s="1178" t="s">
        <v>3603</v>
      </c>
      <c r="W2494" s="1145" t="s">
        <v>1884</v>
      </c>
      <c r="X2494" s="499" t="s">
        <v>3601</v>
      </c>
      <c r="Y2494" s="429" t="s">
        <v>47</v>
      </c>
      <c r="Z2494" s="427" t="e">
        <f t="shared" si="651"/>
        <v>#VALUE!</v>
      </c>
      <c r="AA2494" s="269"/>
      <c r="AB2494" s="257"/>
      <c r="AC2494" s="260"/>
      <c r="AD2494" s="261"/>
      <c r="AE2494" s="262"/>
      <c r="AF2494" s="257"/>
      <c r="AG2494" s="257"/>
      <c r="AJ2494" s="255" t="str">
        <f t="shared" si="652"/>
        <v>HL2713</v>
      </c>
    </row>
    <row r="2495" spans="1:36" ht="11.25" customHeight="1" thickBot="1" x14ac:dyDescent="0.25">
      <c r="A2495" s="1129"/>
      <c r="B2495" s="995"/>
      <c r="C2495" s="151"/>
      <c r="D2495" s="1179"/>
      <c r="E2495" s="198"/>
      <c r="F2495" s="149"/>
      <c r="G2495" s="150"/>
      <c r="H2495" s="150"/>
      <c r="I2495" s="149"/>
      <c r="J2495" s="199"/>
      <c r="K2495" s="149"/>
      <c r="L2495" s="149"/>
      <c r="M2495" s="148"/>
      <c r="N2495" s="151"/>
      <c r="O2495" s="522"/>
      <c r="P2495" s="522"/>
      <c r="Q2495" s="522"/>
      <c r="R2495" s="151"/>
      <c r="S2495" s="150"/>
      <c r="T2495" s="149"/>
      <c r="U2495" s="151"/>
      <c r="V2495" s="151"/>
      <c r="W2495" s="151"/>
      <c r="X2495" s="508"/>
      <c r="Y2495" s="429"/>
      <c r="Z2495" s="427"/>
      <c r="AA2495" s="269"/>
      <c r="AB2495" s="246"/>
      <c r="AC2495" s="250"/>
      <c r="AD2495" s="251"/>
      <c r="AE2495" s="252"/>
      <c r="AF2495" s="246"/>
      <c r="AG2495" s="246"/>
    </row>
    <row r="2496" spans="1:36" ht="11.25" customHeight="1" thickBot="1" x14ac:dyDescent="0.25">
      <c r="A2496" s="1129"/>
      <c r="B2496" s="995"/>
      <c r="C2496" s="151"/>
      <c r="D2496" s="1179" t="s">
        <v>502</v>
      </c>
      <c r="E2496" s="198">
        <v>1</v>
      </c>
      <c r="F2496" s="149" t="s">
        <v>2130</v>
      </c>
      <c r="G2496" s="150"/>
      <c r="H2496" s="150"/>
      <c r="I2496" s="149"/>
      <c r="J2496" s="199"/>
      <c r="K2496" s="149"/>
      <c r="L2496" s="149" t="s">
        <v>3185</v>
      </c>
      <c r="M2496" s="148">
        <v>35</v>
      </c>
      <c r="N2496" s="151" t="s">
        <v>2085</v>
      </c>
      <c r="O2496" s="522">
        <v>57</v>
      </c>
      <c r="P2496" s="522">
        <v>84</v>
      </c>
      <c r="Q2496" s="522">
        <v>201</v>
      </c>
      <c r="R2496" s="151" t="s">
        <v>2139</v>
      </c>
      <c r="S2496" s="150"/>
      <c r="T2496" s="149" t="s">
        <v>43</v>
      </c>
      <c r="U2496" s="151" t="s">
        <v>44</v>
      </c>
      <c r="V2496" s="151" t="s">
        <v>3605</v>
      </c>
      <c r="W2496" s="1145" t="s">
        <v>1884</v>
      </c>
      <c r="X2496" s="200"/>
      <c r="Y2496" s="429" t="s">
        <v>47</v>
      </c>
      <c r="Z2496" s="427" t="e">
        <f t="shared" ref="Z2496:Z2502" si="653">Y2496+366</f>
        <v>#VALUE!</v>
      </c>
      <c r="AA2496" s="269"/>
      <c r="AB2496" s="327"/>
      <c r="AC2496" s="362">
        <v>21</v>
      </c>
      <c r="AD2496" s="251"/>
      <c r="AE2496" s="252"/>
      <c r="AF2496" s="246"/>
      <c r="AG2496" s="246"/>
    </row>
    <row r="2497" spans="1:36" ht="11.25" customHeight="1" thickBot="1" x14ac:dyDescent="0.25">
      <c r="A2497" s="1129"/>
      <c r="B2497" s="995"/>
      <c r="C2497" s="151"/>
      <c r="D2497" s="1179" t="s">
        <v>502</v>
      </c>
      <c r="E2497" s="198">
        <v>1</v>
      </c>
      <c r="F2497" s="149" t="s">
        <v>2130</v>
      </c>
      <c r="G2497" s="150"/>
      <c r="H2497" s="150"/>
      <c r="I2497" s="149"/>
      <c r="J2497" s="199"/>
      <c r="K2497" s="149"/>
      <c r="L2497" s="149" t="s">
        <v>3185</v>
      </c>
      <c r="M2497" s="148">
        <v>35</v>
      </c>
      <c r="N2497" s="151" t="s">
        <v>2085</v>
      </c>
      <c r="O2497" s="522">
        <v>57</v>
      </c>
      <c r="P2497" s="522">
        <v>84</v>
      </c>
      <c r="Q2497" s="522">
        <v>201</v>
      </c>
      <c r="R2497" s="151" t="s">
        <v>2139</v>
      </c>
      <c r="S2497" s="150"/>
      <c r="T2497" s="149" t="s">
        <v>43</v>
      </c>
      <c r="U2497" s="151" t="s">
        <v>44</v>
      </c>
      <c r="V2497" s="151" t="s">
        <v>3606</v>
      </c>
      <c r="W2497" s="1145" t="s">
        <v>1884</v>
      </c>
      <c r="X2497" s="200"/>
      <c r="Y2497" s="429" t="s">
        <v>47</v>
      </c>
      <c r="Z2497" s="427" t="e">
        <f t="shared" si="653"/>
        <v>#VALUE!</v>
      </c>
      <c r="AA2497" s="269"/>
      <c r="AB2497" s="327"/>
      <c r="AC2497" s="362">
        <v>21</v>
      </c>
      <c r="AD2497" s="251"/>
      <c r="AE2497" s="252"/>
      <c r="AF2497" s="246"/>
      <c r="AG2497" s="246"/>
    </row>
    <row r="2498" spans="1:36" ht="11.25" customHeight="1" thickBot="1" x14ac:dyDescent="0.25">
      <c r="A2498" s="1129"/>
      <c r="B2498" s="995"/>
      <c r="C2498" s="151"/>
      <c r="D2498" s="1179" t="s">
        <v>502</v>
      </c>
      <c r="E2498" s="198">
        <v>1</v>
      </c>
      <c r="F2498" s="149" t="s">
        <v>2130</v>
      </c>
      <c r="G2498" s="150"/>
      <c r="H2498" s="150"/>
      <c r="I2498" s="149"/>
      <c r="J2498" s="199"/>
      <c r="K2498" s="149"/>
      <c r="L2498" s="149" t="s">
        <v>3185</v>
      </c>
      <c r="M2498" s="148">
        <v>35</v>
      </c>
      <c r="N2498" s="151" t="s">
        <v>2085</v>
      </c>
      <c r="O2498" s="522">
        <v>57</v>
      </c>
      <c r="P2498" s="522">
        <v>84</v>
      </c>
      <c r="Q2498" s="522">
        <v>201</v>
      </c>
      <c r="R2498" s="151" t="s">
        <v>2139</v>
      </c>
      <c r="S2498" s="150"/>
      <c r="T2498" s="149" t="s">
        <v>43</v>
      </c>
      <c r="U2498" s="151" t="s">
        <v>44</v>
      </c>
      <c r="V2498" s="151" t="s">
        <v>3607</v>
      </c>
      <c r="W2498" s="1145" t="s">
        <v>1884</v>
      </c>
      <c r="X2498" s="200"/>
      <c r="Y2498" s="429" t="s">
        <v>47</v>
      </c>
      <c r="Z2498" s="427" t="e">
        <f t="shared" si="653"/>
        <v>#VALUE!</v>
      </c>
      <c r="AA2498" s="269"/>
      <c r="AB2498" s="327"/>
      <c r="AC2498" s="362">
        <v>21</v>
      </c>
      <c r="AD2498" s="251"/>
      <c r="AE2498" s="252"/>
      <c r="AF2498" s="246"/>
      <c r="AG2498" s="246"/>
    </row>
    <row r="2499" spans="1:36" ht="11.25" customHeight="1" thickBot="1" x14ac:dyDescent="0.25">
      <c r="A2499" s="1129"/>
      <c r="B2499" s="995"/>
      <c r="C2499" s="151"/>
      <c r="D2499" s="1179" t="s">
        <v>502</v>
      </c>
      <c r="E2499" s="198">
        <v>1</v>
      </c>
      <c r="F2499" s="149" t="s">
        <v>2130</v>
      </c>
      <c r="G2499" s="150"/>
      <c r="H2499" s="150"/>
      <c r="I2499" s="149"/>
      <c r="J2499" s="199"/>
      <c r="K2499" s="149"/>
      <c r="L2499" s="149" t="s">
        <v>3185</v>
      </c>
      <c r="M2499" s="148">
        <v>35</v>
      </c>
      <c r="N2499" s="151" t="s">
        <v>2085</v>
      </c>
      <c r="O2499" s="522">
        <v>57</v>
      </c>
      <c r="P2499" s="522">
        <v>84</v>
      </c>
      <c r="Q2499" s="522">
        <v>201</v>
      </c>
      <c r="R2499" s="151" t="s">
        <v>2139</v>
      </c>
      <c r="S2499" s="150"/>
      <c r="T2499" s="149" t="s">
        <v>43</v>
      </c>
      <c r="U2499" s="151" t="s">
        <v>44</v>
      </c>
      <c r="V2499" s="151" t="s">
        <v>3608</v>
      </c>
      <c r="W2499" s="1145" t="s">
        <v>1884</v>
      </c>
      <c r="X2499" s="200"/>
      <c r="Y2499" s="429" t="s">
        <v>47</v>
      </c>
      <c r="Z2499" s="427" t="e">
        <f t="shared" si="653"/>
        <v>#VALUE!</v>
      </c>
      <c r="AA2499" s="269"/>
      <c r="AB2499" s="327"/>
      <c r="AC2499" s="362">
        <v>21</v>
      </c>
      <c r="AD2499" s="251"/>
      <c r="AE2499" s="252"/>
      <c r="AF2499" s="246"/>
      <c r="AG2499" s="246"/>
    </row>
    <row r="2500" spans="1:36" ht="11.25" customHeight="1" thickBot="1" x14ac:dyDescent="0.25">
      <c r="A2500" s="1129"/>
      <c r="B2500" s="995"/>
      <c r="C2500" s="151"/>
      <c r="D2500" s="1179" t="s">
        <v>502</v>
      </c>
      <c r="E2500" s="198">
        <v>1</v>
      </c>
      <c r="F2500" s="149" t="s">
        <v>2130</v>
      </c>
      <c r="G2500" s="150"/>
      <c r="H2500" s="150"/>
      <c r="I2500" s="149"/>
      <c r="J2500" s="199"/>
      <c r="K2500" s="149"/>
      <c r="L2500" s="149" t="s">
        <v>3185</v>
      </c>
      <c r="M2500" s="148">
        <v>35</v>
      </c>
      <c r="N2500" s="151" t="s">
        <v>2085</v>
      </c>
      <c r="O2500" s="522">
        <v>57</v>
      </c>
      <c r="P2500" s="522">
        <v>84</v>
      </c>
      <c r="Q2500" s="522">
        <v>201</v>
      </c>
      <c r="R2500" s="151" t="s">
        <v>2139</v>
      </c>
      <c r="S2500" s="150"/>
      <c r="T2500" s="149" t="s">
        <v>43</v>
      </c>
      <c r="U2500" s="151" t="s">
        <v>44</v>
      </c>
      <c r="V2500" s="151" t="s">
        <v>3609</v>
      </c>
      <c r="W2500" s="1145" t="s">
        <v>1884</v>
      </c>
      <c r="X2500" s="200"/>
      <c r="Y2500" s="429" t="s">
        <v>47</v>
      </c>
      <c r="Z2500" s="427" t="e">
        <f t="shared" si="653"/>
        <v>#VALUE!</v>
      </c>
      <c r="AA2500" s="269"/>
      <c r="AB2500" s="327"/>
      <c r="AC2500" s="362">
        <v>21</v>
      </c>
      <c r="AD2500" s="251"/>
      <c r="AE2500" s="252"/>
      <c r="AF2500" s="246"/>
      <c r="AG2500" s="246"/>
    </row>
    <row r="2501" spans="1:36" s="319" customFormat="1" ht="11.25" customHeight="1" thickBot="1" x14ac:dyDescent="0.25">
      <c r="A2501" s="1129">
        <v>1</v>
      </c>
      <c r="B2501" s="996"/>
      <c r="C2501" s="151"/>
      <c r="D2501" s="1179" t="s">
        <v>502</v>
      </c>
      <c r="E2501" s="198">
        <v>1</v>
      </c>
      <c r="F2501" s="149" t="s">
        <v>2130</v>
      </c>
      <c r="G2501" s="150"/>
      <c r="H2501" s="150"/>
      <c r="I2501" s="149"/>
      <c r="J2501" s="199"/>
      <c r="K2501" s="149"/>
      <c r="L2501" s="149" t="s">
        <v>3185</v>
      </c>
      <c r="M2501" s="148">
        <v>35</v>
      </c>
      <c r="N2501" s="151" t="s">
        <v>2085</v>
      </c>
      <c r="O2501" s="522">
        <v>57</v>
      </c>
      <c r="P2501" s="522">
        <v>84</v>
      </c>
      <c r="Q2501" s="522">
        <v>201</v>
      </c>
      <c r="R2501" s="151" t="s">
        <v>2139</v>
      </c>
      <c r="S2501" s="150"/>
      <c r="T2501" s="149" t="s">
        <v>43</v>
      </c>
      <c r="U2501" s="151" t="s">
        <v>44</v>
      </c>
      <c r="V2501" s="151" t="s">
        <v>3610</v>
      </c>
      <c r="W2501" s="1145" t="s">
        <v>1884</v>
      </c>
      <c r="X2501" s="200"/>
      <c r="Y2501" s="429" t="s">
        <v>47</v>
      </c>
      <c r="Z2501" s="427" t="e">
        <f t="shared" si="653"/>
        <v>#VALUE!</v>
      </c>
      <c r="AA2501" s="269"/>
      <c r="AB2501" s="327"/>
      <c r="AC2501" s="362">
        <v>21</v>
      </c>
      <c r="AD2501" s="329"/>
      <c r="AE2501" s="329"/>
      <c r="AF2501" s="326" t="s">
        <v>38</v>
      </c>
      <c r="AG2501" s="326"/>
      <c r="AJ2501" s="255" t="str">
        <f t="shared" ref="AJ2501:AJ2502" si="654">CONCATENATE(U2501,AK2501,V2501)</f>
        <v>HL2730</v>
      </c>
    </row>
    <row r="2502" spans="1:36" ht="11.25" customHeight="1" thickBot="1" x14ac:dyDescent="0.25">
      <c r="A2502" s="1129">
        <v>1</v>
      </c>
      <c r="B2502" s="995"/>
      <c r="C2502" s="579" t="s">
        <v>50</v>
      </c>
      <c r="D2502" s="1180" t="s">
        <v>502</v>
      </c>
      <c r="E2502" s="580">
        <v>6</v>
      </c>
      <c r="F2502" s="582" t="s">
        <v>2130</v>
      </c>
      <c r="G2502" s="216"/>
      <c r="H2502" s="216"/>
      <c r="I2502" s="582"/>
      <c r="J2502" s="611"/>
      <c r="K2502" s="582"/>
      <c r="L2502" s="582" t="s">
        <v>3185</v>
      </c>
      <c r="M2502" s="581">
        <v>35</v>
      </c>
      <c r="N2502" s="579" t="s">
        <v>2085</v>
      </c>
      <c r="O2502" s="612">
        <f ca="1">IF(MIN(OFFSET(O2502,-$E2502,0,$E2502,1))=MAX(OFFSET(O2502,-$E2502,0,$E2502,1)),OFFSET(O2502,-$E2502,0,1,1),CONCATENATE(MIN(OFFSET(O2502,-$E2502,0,$E2502,1)),"/",MAX(OFFSET(O2502,-$E2502,0,$E2502,1))))</f>
        <v>57</v>
      </c>
      <c r="P2502" s="612">
        <v>84</v>
      </c>
      <c r="Q2502" s="612">
        <v>201</v>
      </c>
      <c r="R2502" s="579"/>
      <c r="S2502" s="216"/>
      <c r="T2502" s="985" t="s">
        <v>43</v>
      </c>
      <c r="U2502" s="579" t="s">
        <v>44</v>
      </c>
      <c r="V2502" s="579" t="s">
        <v>3611</v>
      </c>
      <c r="W2502" s="1145" t="s">
        <v>1884</v>
      </c>
      <c r="X2502" s="499" t="s">
        <v>502</v>
      </c>
      <c r="Y2502" s="429" t="s">
        <v>47</v>
      </c>
      <c r="Z2502" s="427" t="e">
        <f t="shared" si="653"/>
        <v>#VALUE!</v>
      </c>
      <c r="AA2502" s="269"/>
      <c r="AB2502" s="257"/>
      <c r="AC2502" s="260">
        <v>21</v>
      </c>
      <c r="AD2502" s="261"/>
      <c r="AE2502" s="262"/>
      <c r="AF2502" s="257"/>
      <c r="AG2502" s="257"/>
      <c r="AJ2502" s="255" t="str">
        <f t="shared" si="654"/>
        <v>HL2725-2730</v>
      </c>
    </row>
    <row r="2503" spans="1:36" ht="11.25" customHeight="1" thickBot="1" x14ac:dyDescent="0.25">
      <c r="A2503" s="1129"/>
      <c r="B2503" s="995"/>
      <c r="C2503" s="151"/>
      <c r="D2503" s="1179"/>
      <c r="E2503" s="198"/>
      <c r="F2503" s="149"/>
      <c r="G2503" s="150"/>
      <c r="H2503" s="150"/>
      <c r="I2503" s="149"/>
      <c r="J2503" s="199"/>
      <c r="K2503" s="149"/>
      <c r="L2503" s="149"/>
      <c r="M2503" s="148"/>
      <c r="N2503" s="151"/>
      <c r="O2503" s="522"/>
      <c r="P2503" s="522"/>
      <c r="Q2503" s="522"/>
      <c r="R2503" s="151"/>
      <c r="S2503" s="150"/>
      <c r="T2503" s="149"/>
      <c r="U2503" s="151"/>
      <c r="V2503" s="151"/>
      <c r="W2503" s="151"/>
      <c r="X2503" s="508"/>
      <c r="Y2503" s="429"/>
      <c r="Z2503" s="427"/>
      <c r="AA2503" s="269"/>
      <c r="AB2503" s="246"/>
      <c r="AC2503" s="250"/>
      <c r="AD2503" s="251"/>
      <c r="AE2503" s="252"/>
      <c r="AF2503" s="246"/>
      <c r="AG2503" s="246"/>
    </row>
    <row r="2504" spans="1:36" ht="11.25" customHeight="1" thickBot="1" x14ac:dyDescent="0.25">
      <c r="A2504" s="1129"/>
      <c r="B2504" s="995"/>
      <c r="C2504" s="151"/>
      <c r="D2504" s="1179"/>
      <c r="E2504" s="198"/>
      <c r="F2504" s="149"/>
      <c r="G2504" s="150"/>
      <c r="H2504" s="150"/>
      <c r="I2504" s="149"/>
      <c r="J2504" s="199"/>
      <c r="K2504" s="149"/>
      <c r="L2504" s="149"/>
      <c r="M2504" s="148"/>
      <c r="N2504" s="151"/>
      <c r="O2504" s="522"/>
      <c r="P2504" s="522"/>
      <c r="Q2504" s="522"/>
      <c r="R2504" s="151"/>
      <c r="S2504" s="150"/>
      <c r="T2504" s="149"/>
      <c r="U2504" s="151"/>
      <c r="V2504" s="151"/>
      <c r="W2504" s="151"/>
      <c r="X2504" s="508"/>
      <c r="Y2504" s="429"/>
      <c r="Z2504" s="427"/>
      <c r="AA2504" s="269"/>
      <c r="AB2504" s="246"/>
      <c r="AC2504" s="250"/>
      <c r="AD2504" s="251"/>
      <c r="AE2504" s="252"/>
      <c r="AF2504" s="246"/>
      <c r="AG2504" s="246"/>
    </row>
    <row r="2505" spans="1:36" ht="11.25" customHeight="1" thickBot="1" x14ac:dyDescent="0.25">
      <c r="A2505" s="1129"/>
      <c r="B2505" s="995"/>
      <c r="C2505" s="151"/>
      <c r="D2505" s="1179" t="s">
        <v>3612</v>
      </c>
      <c r="E2505" s="198">
        <v>1</v>
      </c>
      <c r="F2505" s="149" t="s">
        <v>2130</v>
      </c>
      <c r="G2505" s="150"/>
      <c r="H2505" s="150"/>
      <c r="I2505" s="149"/>
      <c r="J2505" s="199"/>
      <c r="K2505" s="149"/>
      <c r="L2505" s="149" t="s">
        <v>3185</v>
      </c>
      <c r="M2505" s="148">
        <v>35</v>
      </c>
      <c r="N2505" s="151" t="s">
        <v>2085</v>
      </c>
      <c r="O2505" s="522">
        <v>57</v>
      </c>
      <c r="P2505" s="522">
        <v>84</v>
      </c>
      <c r="Q2505" s="522">
        <v>201</v>
      </c>
      <c r="R2505" s="151" t="s">
        <v>2139</v>
      </c>
      <c r="S2505" s="150"/>
      <c r="T2505" s="149" t="s">
        <v>43</v>
      </c>
      <c r="U2505" s="151" t="s">
        <v>44</v>
      </c>
      <c r="V2505" s="151" t="s">
        <v>3613</v>
      </c>
      <c r="W2505" s="1145" t="s">
        <v>1884</v>
      </c>
      <c r="X2505" s="200"/>
      <c r="Y2505" s="429" t="s">
        <v>47</v>
      </c>
      <c r="Z2505" s="427" t="e">
        <f t="shared" ref="Z2505" si="655">Y2505+366</f>
        <v>#VALUE!</v>
      </c>
      <c r="AA2505" s="269"/>
      <c r="AB2505" s="327"/>
      <c r="AC2505" s="362">
        <v>21</v>
      </c>
      <c r="AD2505" s="251"/>
      <c r="AE2505" s="252"/>
      <c r="AF2505" s="246"/>
      <c r="AG2505" s="246"/>
    </row>
    <row r="2506" spans="1:36" ht="11.25" customHeight="1" thickBot="1" x14ac:dyDescent="0.25">
      <c r="A2506" s="1129"/>
      <c r="B2506" s="995"/>
      <c r="C2506" s="151"/>
      <c r="D2506" s="1179" t="s">
        <v>3612</v>
      </c>
      <c r="E2506" s="198">
        <v>1</v>
      </c>
      <c r="F2506" s="149" t="s">
        <v>2130</v>
      </c>
      <c r="G2506" s="150"/>
      <c r="H2506" s="150"/>
      <c r="I2506" s="149"/>
      <c r="J2506" s="199"/>
      <c r="K2506" s="149"/>
      <c r="L2506" s="149" t="s">
        <v>3185</v>
      </c>
      <c r="M2506" s="148">
        <v>35</v>
      </c>
      <c r="N2506" s="151" t="s">
        <v>2085</v>
      </c>
      <c r="O2506" s="522">
        <v>57</v>
      </c>
      <c r="P2506" s="522">
        <v>84</v>
      </c>
      <c r="Q2506" s="522">
        <v>201</v>
      </c>
      <c r="R2506" s="151" t="s">
        <v>2139</v>
      </c>
      <c r="S2506" s="150"/>
      <c r="T2506" s="149" t="s">
        <v>43</v>
      </c>
      <c r="U2506" s="151" t="s">
        <v>44</v>
      </c>
      <c r="V2506" s="151" t="s">
        <v>3614</v>
      </c>
      <c r="W2506" s="1145" t="s">
        <v>1884</v>
      </c>
      <c r="X2506" s="200"/>
      <c r="Y2506" s="429" t="s">
        <v>47</v>
      </c>
      <c r="Z2506" s="427" t="e">
        <f t="shared" ref="Z2506:Z2509" si="656">Y2506+366</f>
        <v>#VALUE!</v>
      </c>
      <c r="AA2506" s="269"/>
      <c r="AB2506" s="327"/>
      <c r="AC2506" s="362">
        <v>21</v>
      </c>
      <c r="AD2506" s="251"/>
      <c r="AE2506" s="252"/>
      <c r="AF2506" s="246"/>
      <c r="AG2506" s="246"/>
    </row>
    <row r="2507" spans="1:36" ht="11.25" customHeight="1" thickBot="1" x14ac:dyDescent="0.25">
      <c r="A2507" s="1129"/>
      <c r="B2507" s="995"/>
      <c r="C2507" s="151"/>
      <c r="D2507" s="1179" t="s">
        <v>3612</v>
      </c>
      <c r="E2507" s="198">
        <v>1</v>
      </c>
      <c r="F2507" s="149" t="s">
        <v>2130</v>
      </c>
      <c r="G2507" s="150"/>
      <c r="H2507" s="150"/>
      <c r="I2507" s="149"/>
      <c r="J2507" s="199"/>
      <c r="K2507" s="149"/>
      <c r="L2507" s="149" t="s">
        <v>3185</v>
      </c>
      <c r="M2507" s="148">
        <v>35</v>
      </c>
      <c r="N2507" s="151" t="s">
        <v>2085</v>
      </c>
      <c r="O2507" s="522">
        <v>57</v>
      </c>
      <c r="P2507" s="522">
        <v>84</v>
      </c>
      <c r="Q2507" s="522">
        <v>201</v>
      </c>
      <c r="R2507" s="151" t="s">
        <v>2139</v>
      </c>
      <c r="S2507" s="150"/>
      <c r="T2507" s="149" t="s">
        <v>43</v>
      </c>
      <c r="U2507" s="151" t="s">
        <v>44</v>
      </c>
      <c r="V2507" s="151" t="s">
        <v>3615</v>
      </c>
      <c r="W2507" s="1145" t="s">
        <v>1884</v>
      </c>
      <c r="X2507" s="200"/>
      <c r="Y2507" s="429" t="s">
        <v>47</v>
      </c>
      <c r="Z2507" s="427" t="e">
        <f t="shared" si="656"/>
        <v>#VALUE!</v>
      </c>
      <c r="AA2507" s="269"/>
      <c r="AB2507" s="327"/>
      <c r="AC2507" s="362">
        <v>21</v>
      </c>
      <c r="AD2507" s="251"/>
      <c r="AE2507" s="252"/>
      <c r="AF2507" s="246"/>
      <c r="AG2507" s="246"/>
    </row>
    <row r="2508" spans="1:36" ht="11.25" customHeight="1" thickBot="1" x14ac:dyDescent="0.25">
      <c r="A2508" s="1129"/>
      <c r="B2508" s="995"/>
      <c r="C2508" s="151"/>
      <c r="D2508" s="1179" t="s">
        <v>3612</v>
      </c>
      <c r="E2508" s="198">
        <v>1</v>
      </c>
      <c r="F2508" s="149" t="s">
        <v>2130</v>
      </c>
      <c r="G2508" s="150"/>
      <c r="H2508" s="150"/>
      <c r="I2508" s="149"/>
      <c r="J2508" s="199"/>
      <c r="K2508" s="149"/>
      <c r="L2508" s="149" t="s">
        <v>3185</v>
      </c>
      <c r="M2508" s="148">
        <v>35</v>
      </c>
      <c r="N2508" s="151" t="s">
        <v>2085</v>
      </c>
      <c r="O2508" s="522">
        <v>57</v>
      </c>
      <c r="P2508" s="522">
        <v>84</v>
      </c>
      <c r="Q2508" s="522">
        <v>201</v>
      </c>
      <c r="R2508" s="151" t="s">
        <v>2139</v>
      </c>
      <c r="S2508" s="150"/>
      <c r="T2508" s="149" t="s">
        <v>43</v>
      </c>
      <c r="U2508" s="151" t="s">
        <v>44</v>
      </c>
      <c r="V2508" s="151" t="s">
        <v>3616</v>
      </c>
      <c r="W2508" s="1145" t="s">
        <v>1884</v>
      </c>
      <c r="X2508" s="200"/>
      <c r="Y2508" s="429" t="s">
        <v>47</v>
      </c>
      <c r="Z2508" s="427" t="e">
        <f t="shared" si="656"/>
        <v>#VALUE!</v>
      </c>
      <c r="AA2508" s="269"/>
      <c r="AB2508" s="327"/>
      <c r="AC2508" s="362">
        <v>21</v>
      </c>
      <c r="AD2508" s="251"/>
      <c r="AE2508" s="252"/>
      <c r="AF2508" s="246"/>
      <c r="AG2508" s="246"/>
    </row>
    <row r="2509" spans="1:36" ht="11.25" customHeight="1" thickBot="1" x14ac:dyDescent="0.25">
      <c r="A2509" s="1129"/>
      <c r="B2509" s="995"/>
      <c r="C2509" s="151"/>
      <c r="D2509" s="1179" t="s">
        <v>3612</v>
      </c>
      <c r="E2509" s="198">
        <v>1</v>
      </c>
      <c r="F2509" s="149" t="s">
        <v>2130</v>
      </c>
      <c r="G2509" s="150"/>
      <c r="H2509" s="150"/>
      <c r="I2509" s="149"/>
      <c r="J2509" s="199"/>
      <c r="K2509" s="149"/>
      <c r="L2509" s="149" t="s">
        <v>3185</v>
      </c>
      <c r="M2509" s="148">
        <v>35</v>
      </c>
      <c r="N2509" s="151" t="s">
        <v>2085</v>
      </c>
      <c r="O2509" s="522">
        <v>57</v>
      </c>
      <c r="P2509" s="522">
        <v>84</v>
      </c>
      <c r="Q2509" s="522">
        <v>201</v>
      </c>
      <c r="R2509" s="151" t="s">
        <v>2139</v>
      </c>
      <c r="S2509" s="150"/>
      <c r="T2509" s="149" t="s">
        <v>43</v>
      </c>
      <c r="U2509" s="151" t="s">
        <v>44</v>
      </c>
      <c r="V2509" s="151" t="s">
        <v>3617</v>
      </c>
      <c r="W2509" s="1145" t="s">
        <v>1884</v>
      </c>
      <c r="X2509" s="200"/>
      <c r="Y2509" s="429" t="s">
        <v>47</v>
      </c>
      <c r="Z2509" s="427" t="e">
        <f t="shared" si="656"/>
        <v>#VALUE!</v>
      </c>
      <c r="AA2509" s="269"/>
      <c r="AB2509" s="327"/>
      <c r="AC2509" s="362">
        <v>21</v>
      </c>
      <c r="AD2509" s="251"/>
      <c r="AE2509" s="252"/>
      <c r="AF2509" s="246"/>
      <c r="AG2509" s="246"/>
    </row>
    <row r="2510" spans="1:36" s="319" customFormat="1" ht="11.25" customHeight="1" thickBot="1" x14ac:dyDescent="0.25">
      <c r="A2510" s="1129">
        <v>1</v>
      </c>
      <c r="B2510" s="996"/>
      <c r="C2510" s="151"/>
      <c r="D2510" s="1179" t="s">
        <v>3612</v>
      </c>
      <c r="E2510" s="198">
        <v>1</v>
      </c>
      <c r="F2510" s="149" t="s">
        <v>2130</v>
      </c>
      <c r="G2510" s="150"/>
      <c r="H2510" s="150"/>
      <c r="I2510" s="149"/>
      <c r="J2510" s="199"/>
      <c r="K2510" s="149"/>
      <c r="L2510" s="149" t="s">
        <v>3185</v>
      </c>
      <c r="M2510" s="148">
        <v>35</v>
      </c>
      <c r="N2510" s="151" t="s">
        <v>2085</v>
      </c>
      <c r="O2510" s="522">
        <v>57</v>
      </c>
      <c r="P2510" s="522">
        <v>84</v>
      </c>
      <c r="Q2510" s="522">
        <v>201</v>
      </c>
      <c r="R2510" s="151" t="s">
        <v>2139</v>
      </c>
      <c r="S2510" s="150"/>
      <c r="T2510" s="149" t="s">
        <v>43</v>
      </c>
      <c r="U2510" s="151" t="s">
        <v>44</v>
      </c>
      <c r="V2510" s="151" t="s">
        <v>3618</v>
      </c>
      <c r="W2510" s="1145" t="s">
        <v>1884</v>
      </c>
      <c r="X2510" s="200"/>
      <c r="Y2510" s="429" t="s">
        <v>47</v>
      </c>
      <c r="Z2510" s="427" t="e">
        <f t="shared" ref="Z2510:Z2511" si="657">Y2510+366</f>
        <v>#VALUE!</v>
      </c>
      <c r="AA2510" s="269"/>
      <c r="AB2510" s="327"/>
      <c r="AC2510" s="362">
        <v>21</v>
      </c>
      <c r="AD2510" s="329"/>
      <c r="AE2510" s="329"/>
      <c r="AF2510" s="326" t="s">
        <v>38</v>
      </c>
      <c r="AG2510" s="326"/>
      <c r="AJ2510" s="255" t="str">
        <f t="shared" ref="AJ2510:AJ2511" si="658">CONCATENATE(U2510,AK2510,V2510)</f>
        <v>HL2721</v>
      </c>
    </row>
    <row r="2511" spans="1:36" ht="11.25" customHeight="1" thickBot="1" x14ac:dyDescent="0.25">
      <c r="A2511" s="1129">
        <v>1</v>
      </c>
      <c r="B2511" s="995"/>
      <c r="C2511" s="579" t="s">
        <v>50</v>
      </c>
      <c r="D2511" s="1180" t="s">
        <v>3612</v>
      </c>
      <c r="E2511" s="580">
        <v>6</v>
      </c>
      <c r="F2511" s="582" t="s">
        <v>2130</v>
      </c>
      <c r="G2511" s="216"/>
      <c r="H2511" s="216"/>
      <c r="I2511" s="582"/>
      <c r="J2511" s="611"/>
      <c r="K2511" s="582"/>
      <c r="L2511" s="582" t="s">
        <v>3185</v>
      </c>
      <c r="M2511" s="581">
        <v>35</v>
      </c>
      <c r="N2511" s="579" t="s">
        <v>2085</v>
      </c>
      <c r="O2511" s="612">
        <f ca="1">IF(MIN(OFFSET(O2511,-$E2511,0,$E2511,1))=MAX(OFFSET(O2511,-$E2511,0,$E2511,1)),OFFSET(O2511,-$E2511,0,1,1),CONCATENATE(MIN(OFFSET(O2511,-$E2511,0,$E2511,1)),"/",MAX(OFFSET(O2511,-$E2511,0,$E2511,1))))</f>
        <v>57</v>
      </c>
      <c r="P2511" s="612">
        <v>84</v>
      </c>
      <c r="Q2511" s="612">
        <v>201</v>
      </c>
      <c r="R2511" s="579"/>
      <c r="S2511" s="216"/>
      <c r="T2511" s="985" t="s">
        <v>43</v>
      </c>
      <c r="U2511" s="579" t="s">
        <v>44</v>
      </c>
      <c r="V2511" s="579" t="s">
        <v>3619</v>
      </c>
      <c r="W2511" s="1145" t="s">
        <v>1884</v>
      </c>
      <c r="X2511" s="499" t="s">
        <v>3612</v>
      </c>
      <c r="Y2511" s="429" t="s">
        <v>47</v>
      </c>
      <c r="Z2511" s="427" t="e">
        <f t="shared" si="657"/>
        <v>#VALUE!</v>
      </c>
      <c r="AA2511" s="269"/>
      <c r="AB2511" s="257"/>
      <c r="AC2511" s="260">
        <v>21</v>
      </c>
      <c r="AD2511" s="261"/>
      <c r="AE2511" s="262"/>
      <c r="AF2511" s="257"/>
      <c r="AG2511" s="257"/>
      <c r="AJ2511" s="255" t="str">
        <f t="shared" si="658"/>
        <v>HL2716/2721</v>
      </c>
    </row>
    <row r="2512" spans="1:36" ht="11.25" customHeight="1" thickBot="1" x14ac:dyDescent="0.25">
      <c r="A2512" s="1115"/>
      <c r="B2512" s="1044"/>
      <c r="C2512" s="238"/>
      <c r="D2512" s="945"/>
      <c r="E2512" s="324"/>
      <c r="F2512" s="241"/>
      <c r="G2512" s="246"/>
      <c r="H2512" s="246"/>
      <c r="I2512" s="241"/>
      <c r="J2512" s="331"/>
      <c r="K2512" s="241"/>
      <c r="L2512" s="241"/>
      <c r="M2512" s="148"/>
      <c r="N2512" s="238"/>
      <c r="O2512" s="65"/>
      <c r="P2512" s="65"/>
      <c r="Q2512" s="65"/>
      <c r="R2512" s="238"/>
      <c r="S2512" s="246"/>
      <c r="T2512" s="241"/>
      <c r="U2512" s="238"/>
      <c r="V2512" s="238"/>
      <c r="W2512" s="238"/>
      <c r="X2512" s="508"/>
      <c r="Y2512" s="415"/>
      <c r="Z2512" s="417"/>
      <c r="AA2512" s="269"/>
      <c r="AB2512" s="246"/>
      <c r="AC2512" s="250"/>
      <c r="AD2512" s="251"/>
      <c r="AE2512" s="252"/>
      <c r="AF2512" s="246"/>
      <c r="AG2512" s="246"/>
    </row>
    <row r="2513" spans="1:36" s="319" customFormat="1" ht="11.25" customHeight="1" thickBot="1" x14ac:dyDescent="0.25">
      <c r="A2513" s="1129">
        <v>1</v>
      </c>
      <c r="B2513" s="996"/>
      <c r="C2513" s="151"/>
      <c r="D2513" s="897" t="s">
        <v>3620</v>
      </c>
      <c r="E2513" s="148">
        <v>1</v>
      </c>
      <c r="F2513" s="149" t="s">
        <v>2130</v>
      </c>
      <c r="G2513" s="150"/>
      <c r="H2513" s="150"/>
      <c r="I2513" s="149"/>
      <c r="J2513" s="199"/>
      <c r="K2513" s="149"/>
      <c r="L2513" s="149" t="s">
        <v>3185</v>
      </c>
      <c r="M2513" s="148">
        <v>35</v>
      </c>
      <c r="N2513" s="151" t="s">
        <v>2085</v>
      </c>
      <c r="O2513" s="522">
        <v>57</v>
      </c>
      <c r="P2513" s="522">
        <v>84</v>
      </c>
      <c r="Q2513" s="522">
        <v>201</v>
      </c>
      <c r="R2513" s="151" t="s">
        <v>2139</v>
      </c>
      <c r="S2513" s="150"/>
      <c r="T2513" s="149" t="s">
        <v>43</v>
      </c>
      <c r="U2513" s="151" t="s">
        <v>44</v>
      </c>
      <c r="V2513" s="151" t="s">
        <v>3621</v>
      </c>
      <c r="W2513" s="1145" t="s">
        <v>1760</v>
      </c>
      <c r="X2513" s="200"/>
      <c r="Y2513" s="429" t="s">
        <v>47</v>
      </c>
      <c r="Z2513" s="427" t="e">
        <f t="shared" ref="Z2513:Z2515" si="659">Y2513+366</f>
        <v>#VALUE!</v>
      </c>
      <c r="AA2513" s="269"/>
      <c r="AB2513" s="327"/>
      <c r="AC2513" s="362">
        <v>21</v>
      </c>
      <c r="AD2513" s="329"/>
      <c r="AE2513" s="329"/>
      <c r="AF2513" s="326" t="s">
        <v>38</v>
      </c>
      <c r="AG2513" s="326"/>
      <c r="AJ2513" s="255" t="str">
        <f t="shared" ref="AJ2513:AJ2515" si="660">CONCATENATE(U2513,AK2513,V2513)</f>
        <v>HL2633</v>
      </c>
    </row>
    <row r="2514" spans="1:36" s="319" customFormat="1" ht="11.25" customHeight="1" thickBot="1" x14ac:dyDescent="0.25">
      <c r="A2514" s="1129">
        <v>1</v>
      </c>
      <c r="B2514" s="996"/>
      <c r="C2514" s="151"/>
      <c r="D2514" s="897" t="s">
        <v>3620</v>
      </c>
      <c r="E2514" s="148">
        <v>1</v>
      </c>
      <c r="F2514" s="149" t="s">
        <v>2130</v>
      </c>
      <c r="G2514" s="150"/>
      <c r="H2514" s="150"/>
      <c r="I2514" s="149"/>
      <c r="J2514" s="199"/>
      <c r="K2514" s="149"/>
      <c r="L2514" s="149" t="s">
        <v>3185</v>
      </c>
      <c r="M2514" s="148">
        <v>35</v>
      </c>
      <c r="N2514" s="151" t="s">
        <v>2085</v>
      </c>
      <c r="O2514" s="522">
        <v>57</v>
      </c>
      <c r="P2514" s="522">
        <v>84</v>
      </c>
      <c r="Q2514" s="522">
        <v>201</v>
      </c>
      <c r="R2514" s="151" t="s">
        <v>2139</v>
      </c>
      <c r="S2514" s="150"/>
      <c r="T2514" s="149" t="s">
        <v>43</v>
      </c>
      <c r="U2514" s="151" t="s">
        <v>44</v>
      </c>
      <c r="V2514" s="151" t="s">
        <v>3622</v>
      </c>
      <c r="W2514" s="1145" t="s">
        <v>1760</v>
      </c>
      <c r="X2514" s="200"/>
      <c r="Y2514" s="429" t="s">
        <v>47</v>
      </c>
      <c r="Z2514" s="427" t="e">
        <f t="shared" si="659"/>
        <v>#VALUE!</v>
      </c>
      <c r="AA2514" s="269"/>
      <c r="AB2514" s="327"/>
      <c r="AC2514" s="362">
        <v>21</v>
      </c>
      <c r="AD2514" s="329"/>
      <c r="AE2514" s="329"/>
      <c r="AF2514" s="326" t="s">
        <v>38</v>
      </c>
      <c r="AG2514" s="326"/>
      <c r="AJ2514" s="255" t="str">
        <f t="shared" si="660"/>
        <v>HL2634</v>
      </c>
    </row>
    <row r="2515" spans="1:36" ht="11.25" customHeight="1" thickBot="1" x14ac:dyDescent="0.25">
      <c r="A2515" s="1129">
        <v>1</v>
      </c>
      <c r="B2515" s="995"/>
      <c r="C2515" s="579" t="s">
        <v>50</v>
      </c>
      <c r="D2515" s="892" t="s">
        <v>3620</v>
      </c>
      <c r="E2515" s="580">
        <v>2</v>
      </c>
      <c r="F2515" s="582" t="s">
        <v>2130</v>
      </c>
      <c r="G2515" s="216"/>
      <c r="H2515" s="216"/>
      <c r="I2515" s="582"/>
      <c r="J2515" s="611"/>
      <c r="K2515" s="582"/>
      <c r="L2515" s="582" t="s">
        <v>3185</v>
      </c>
      <c r="M2515" s="581">
        <v>35</v>
      </c>
      <c r="N2515" s="579" t="s">
        <v>2085</v>
      </c>
      <c r="O2515" s="612">
        <f ca="1">IF(MIN(OFFSET(O2515,-$E2515,0,$E2515,1))=MAX(OFFSET(O2515,-$E2515,0,$E2515,1)),OFFSET(O2515,-$E2515,0,1,1),CONCATENATE(MIN(OFFSET(O2515,-$E2515,0,$E2515,1)),"/",MAX(OFFSET(O2515,-$E2515,0,$E2515,1))))</f>
        <v>57</v>
      </c>
      <c r="P2515" s="612">
        <v>84</v>
      </c>
      <c r="Q2515" s="612">
        <v>201</v>
      </c>
      <c r="R2515" s="579"/>
      <c r="S2515" s="216"/>
      <c r="T2515" s="985" t="s">
        <v>43</v>
      </c>
      <c r="U2515" s="579" t="s">
        <v>44</v>
      </c>
      <c r="V2515" s="579" t="s">
        <v>3623</v>
      </c>
      <c r="W2515" s="1145" t="s">
        <v>1760</v>
      </c>
      <c r="X2515" s="499" t="s">
        <v>3620</v>
      </c>
      <c r="Y2515" s="429" t="s">
        <v>47</v>
      </c>
      <c r="Z2515" s="427" t="e">
        <f t="shared" si="659"/>
        <v>#VALUE!</v>
      </c>
      <c r="AA2515" s="269"/>
      <c r="AB2515" s="257"/>
      <c r="AC2515" s="260">
        <v>21</v>
      </c>
      <c r="AD2515" s="261"/>
      <c r="AE2515" s="262"/>
      <c r="AF2515" s="257"/>
      <c r="AG2515" s="257"/>
      <c r="AJ2515" s="255" t="str">
        <f t="shared" si="660"/>
        <v>HL2633-2634</v>
      </c>
    </row>
    <row r="2516" spans="1:36" ht="11.25" customHeight="1" thickBot="1" x14ac:dyDescent="0.25">
      <c r="A2516" s="1115"/>
      <c r="B2516" s="1044"/>
      <c r="C2516" s="238"/>
      <c r="D2516" s="945"/>
      <c r="E2516" s="324"/>
      <c r="F2516" s="241"/>
      <c r="G2516" s="246"/>
      <c r="H2516" s="246"/>
      <c r="I2516" s="241"/>
      <c r="J2516" s="331"/>
      <c r="K2516" s="241"/>
      <c r="L2516" s="241"/>
      <c r="M2516" s="245"/>
      <c r="N2516" s="238"/>
      <c r="O2516" s="65"/>
      <c r="P2516" s="65"/>
      <c r="Q2516" s="65"/>
      <c r="R2516" s="238"/>
      <c r="S2516" s="246"/>
      <c r="T2516" s="241"/>
      <c r="U2516" s="238"/>
      <c r="V2516" s="238"/>
      <c r="W2516" s="238"/>
      <c r="X2516" s="508"/>
      <c r="Y2516" s="415"/>
      <c r="Z2516" s="417"/>
      <c r="AA2516" s="269"/>
      <c r="AB2516" s="246"/>
      <c r="AC2516" s="250"/>
      <c r="AD2516" s="251"/>
      <c r="AE2516" s="252"/>
      <c r="AF2516" s="246"/>
      <c r="AG2516" s="246"/>
    </row>
    <row r="2517" spans="1:36" s="319" customFormat="1" ht="11.25" customHeight="1" thickBot="1" x14ac:dyDescent="0.25">
      <c r="A2517" s="1129">
        <v>1</v>
      </c>
      <c r="B2517" s="996"/>
      <c r="C2517" s="151"/>
      <c r="D2517" s="897" t="s">
        <v>3624</v>
      </c>
      <c r="E2517" s="148">
        <v>1</v>
      </c>
      <c r="F2517" s="149" t="s">
        <v>2130</v>
      </c>
      <c r="G2517" s="150"/>
      <c r="H2517" s="150"/>
      <c r="I2517" s="149"/>
      <c r="J2517" s="199"/>
      <c r="K2517" s="149"/>
      <c r="L2517" s="149" t="s">
        <v>3185</v>
      </c>
      <c r="M2517" s="148">
        <v>35</v>
      </c>
      <c r="N2517" s="151" t="s">
        <v>2085</v>
      </c>
      <c r="O2517" s="522">
        <v>57</v>
      </c>
      <c r="P2517" s="522">
        <v>84</v>
      </c>
      <c r="Q2517" s="522">
        <v>201</v>
      </c>
      <c r="R2517" s="151" t="s">
        <v>2139</v>
      </c>
      <c r="S2517" s="150"/>
      <c r="T2517" s="149" t="s">
        <v>43</v>
      </c>
      <c r="U2517" s="151" t="s">
        <v>44</v>
      </c>
      <c r="V2517" s="151" t="s">
        <v>3625</v>
      </c>
      <c r="W2517" s="1145" t="s">
        <v>1760</v>
      </c>
      <c r="X2517" s="200"/>
      <c r="Y2517" s="429" t="s">
        <v>47</v>
      </c>
      <c r="Z2517" s="427" t="e">
        <f t="shared" ref="Z2517:Z2519" si="661">Y2517+366</f>
        <v>#VALUE!</v>
      </c>
      <c r="AA2517" s="269"/>
      <c r="AB2517" s="327"/>
      <c r="AC2517" s="362">
        <v>21</v>
      </c>
      <c r="AD2517" s="329"/>
      <c r="AE2517" s="329"/>
      <c r="AF2517" s="326" t="s">
        <v>38</v>
      </c>
      <c r="AG2517" s="326"/>
      <c r="AJ2517" s="255" t="str">
        <f t="shared" ref="AJ2517:AJ2519" si="662">CONCATENATE(U2517,AK2517,V2517)</f>
        <v>HL2627</v>
      </c>
    </row>
    <row r="2518" spans="1:36" s="319" customFormat="1" ht="11.25" customHeight="1" thickBot="1" x14ac:dyDescent="0.25">
      <c r="A2518" s="1129">
        <v>1</v>
      </c>
      <c r="B2518" s="996"/>
      <c r="C2518" s="151"/>
      <c r="D2518" s="897" t="s">
        <v>3624</v>
      </c>
      <c r="E2518" s="148">
        <v>1</v>
      </c>
      <c r="F2518" s="149" t="s">
        <v>2130</v>
      </c>
      <c r="G2518" s="150"/>
      <c r="H2518" s="150"/>
      <c r="I2518" s="149"/>
      <c r="J2518" s="199"/>
      <c r="K2518" s="149"/>
      <c r="L2518" s="149" t="s">
        <v>3185</v>
      </c>
      <c r="M2518" s="148">
        <v>35</v>
      </c>
      <c r="N2518" s="151" t="s">
        <v>2085</v>
      </c>
      <c r="O2518" s="522">
        <v>57</v>
      </c>
      <c r="P2518" s="522">
        <v>84</v>
      </c>
      <c r="Q2518" s="522">
        <v>201</v>
      </c>
      <c r="R2518" s="151" t="s">
        <v>2139</v>
      </c>
      <c r="S2518" s="150"/>
      <c r="T2518" s="149" t="s">
        <v>43</v>
      </c>
      <c r="U2518" s="151" t="s">
        <v>44</v>
      </c>
      <c r="V2518" s="151" t="s">
        <v>3626</v>
      </c>
      <c r="W2518" s="1145" t="s">
        <v>1760</v>
      </c>
      <c r="X2518" s="200"/>
      <c r="Y2518" s="429" t="s">
        <v>47</v>
      </c>
      <c r="Z2518" s="427" t="e">
        <f t="shared" si="661"/>
        <v>#VALUE!</v>
      </c>
      <c r="AA2518" s="269"/>
      <c r="AB2518" s="327"/>
      <c r="AC2518" s="362">
        <v>21</v>
      </c>
      <c r="AD2518" s="329"/>
      <c r="AE2518" s="329"/>
      <c r="AF2518" s="326" t="s">
        <v>38</v>
      </c>
      <c r="AG2518" s="326"/>
      <c r="AJ2518" s="255" t="str">
        <f t="shared" si="662"/>
        <v>HL2628</v>
      </c>
    </row>
    <row r="2519" spans="1:36" ht="11.25" customHeight="1" thickBot="1" x14ac:dyDescent="0.25">
      <c r="A2519" s="1129">
        <v>1</v>
      </c>
      <c r="B2519" s="995"/>
      <c r="C2519" s="579" t="s">
        <v>50</v>
      </c>
      <c r="D2519" s="892" t="s">
        <v>3624</v>
      </c>
      <c r="E2519" s="580">
        <v>2</v>
      </c>
      <c r="F2519" s="582" t="s">
        <v>2130</v>
      </c>
      <c r="G2519" s="216"/>
      <c r="H2519" s="216"/>
      <c r="I2519" s="582"/>
      <c r="J2519" s="611"/>
      <c r="K2519" s="582"/>
      <c r="L2519" s="582" t="s">
        <v>3185</v>
      </c>
      <c r="M2519" s="581">
        <v>35</v>
      </c>
      <c r="N2519" s="579" t="s">
        <v>2085</v>
      </c>
      <c r="O2519" s="612">
        <f ca="1">IF(MIN(OFFSET(O2519,-$E2519,0,$E2519,1))=MAX(OFFSET(O2519,-$E2519,0,$E2519,1)),OFFSET(O2519,-$E2519,0,1,1),CONCATENATE(MIN(OFFSET(O2519,-$E2519,0,$E2519,1)),"/",MAX(OFFSET(O2519,-$E2519,0,$E2519,1))))</f>
        <v>57</v>
      </c>
      <c r="P2519" s="612">
        <v>84</v>
      </c>
      <c r="Q2519" s="612">
        <v>201</v>
      </c>
      <c r="R2519" s="579"/>
      <c r="S2519" s="216"/>
      <c r="T2519" s="985" t="s">
        <v>43</v>
      </c>
      <c r="U2519" s="579" t="s">
        <v>44</v>
      </c>
      <c r="V2519" s="579" t="s">
        <v>3627</v>
      </c>
      <c r="W2519" s="1145" t="s">
        <v>1760</v>
      </c>
      <c r="X2519" s="499" t="s">
        <v>3624</v>
      </c>
      <c r="Y2519" s="429" t="s">
        <v>47</v>
      </c>
      <c r="Z2519" s="427" t="e">
        <f t="shared" si="661"/>
        <v>#VALUE!</v>
      </c>
      <c r="AA2519" s="269"/>
      <c r="AB2519" s="257"/>
      <c r="AC2519" s="260">
        <v>21</v>
      </c>
      <c r="AD2519" s="261"/>
      <c r="AE2519" s="262"/>
      <c r="AF2519" s="257"/>
      <c r="AG2519" s="257"/>
      <c r="AJ2519" s="255" t="str">
        <f t="shared" si="662"/>
        <v>HL2627-2628</v>
      </c>
    </row>
    <row r="2520" spans="1:36" ht="11.25" customHeight="1" thickBot="1" x14ac:dyDescent="0.25">
      <c r="A2520" s="1129"/>
      <c r="B2520" s="995"/>
      <c r="C2520" s="238"/>
      <c r="D2520" s="945"/>
      <c r="E2520" s="324"/>
      <c r="F2520" s="241"/>
      <c r="G2520" s="246"/>
      <c r="H2520" s="246"/>
      <c r="I2520" s="241"/>
      <c r="J2520" s="331"/>
      <c r="K2520" s="241"/>
      <c r="L2520" s="241"/>
      <c r="M2520" s="245"/>
      <c r="N2520" s="238"/>
      <c r="O2520" s="65"/>
      <c r="P2520" s="65"/>
      <c r="Q2520" s="65"/>
      <c r="R2520" s="238"/>
      <c r="S2520" s="246"/>
      <c r="T2520" s="241"/>
      <c r="U2520" s="238"/>
      <c r="V2520" s="238"/>
      <c r="W2520" s="238"/>
      <c r="X2520" s="508"/>
      <c r="Y2520" s="415"/>
      <c r="Z2520" s="417"/>
      <c r="AA2520" s="269"/>
      <c r="AB2520" s="246"/>
      <c r="AC2520" s="250"/>
      <c r="AD2520" s="251"/>
      <c r="AE2520" s="252"/>
      <c r="AF2520" s="246"/>
      <c r="AG2520" s="246"/>
    </row>
    <row r="2521" spans="1:36" ht="11.25" customHeight="1" thickBot="1" x14ac:dyDescent="0.25">
      <c r="A2521" s="1129">
        <v>1</v>
      </c>
      <c r="B2521" s="995"/>
      <c r="C2521" s="238"/>
      <c r="D2521" s="897" t="s">
        <v>3628</v>
      </c>
      <c r="E2521" s="148">
        <v>1</v>
      </c>
      <c r="F2521" s="149" t="s">
        <v>2130</v>
      </c>
      <c r="G2521" s="150"/>
      <c r="H2521" s="150"/>
      <c r="I2521" s="149"/>
      <c r="J2521" s="199"/>
      <c r="K2521" s="149"/>
      <c r="L2521" s="149" t="s">
        <v>3185</v>
      </c>
      <c r="M2521" s="148">
        <v>35</v>
      </c>
      <c r="N2521" s="151" t="s">
        <v>2085</v>
      </c>
      <c r="O2521" s="522">
        <v>57</v>
      </c>
      <c r="P2521" s="522">
        <v>84</v>
      </c>
      <c r="Q2521" s="522">
        <v>201</v>
      </c>
      <c r="R2521" s="151" t="s">
        <v>2139</v>
      </c>
      <c r="S2521" s="150"/>
      <c r="T2521" s="149" t="s">
        <v>43</v>
      </c>
      <c r="U2521" s="151" t="s">
        <v>44</v>
      </c>
      <c r="V2521" s="151" t="s">
        <v>3629</v>
      </c>
      <c r="W2521" s="238"/>
      <c r="X2521" s="508"/>
      <c r="Y2521" s="429" t="s">
        <v>47</v>
      </c>
      <c r="Z2521" s="427" t="e">
        <f t="shared" ref="Z2521:Z2525" si="663">Y2521+366</f>
        <v>#VALUE!</v>
      </c>
      <c r="AA2521" s="269"/>
      <c r="AB2521" s="246"/>
      <c r="AC2521" s="250">
        <v>21</v>
      </c>
      <c r="AD2521" s="251"/>
      <c r="AE2521" s="252"/>
      <c r="AF2521" s="246"/>
      <c r="AG2521" s="246"/>
    </row>
    <row r="2522" spans="1:36" ht="11.25" customHeight="1" thickBot="1" x14ac:dyDescent="0.25">
      <c r="A2522" s="1129">
        <v>1</v>
      </c>
      <c r="B2522" s="995"/>
      <c r="C2522" s="238"/>
      <c r="D2522" s="897" t="s">
        <v>3628</v>
      </c>
      <c r="E2522" s="148">
        <v>1</v>
      </c>
      <c r="F2522" s="149" t="s">
        <v>2130</v>
      </c>
      <c r="G2522" s="150"/>
      <c r="H2522" s="150"/>
      <c r="I2522" s="149"/>
      <c r="J2522" s="199"/>
      <c r="K2522" s="149"/>
      <c r="L2522" s="149" t="s">
        <v>3185</v>
      </c>
      <c r="M2522" s="148">
        <v>35</v>
      </c>
      <c r="N2522" s="151" t="s">
        <v>2085</v>
      </c>
      <c r="O2522" s="522">
        <v>57</v>
      </c>
      <c r="P2522" s="522">
        <v>84</v>
      </c>
      <c r="Q2522" s="522">
        <v>201</v>
      </c>
      <c r="R2522" s="151" t="s">
        <v>2139</v>
      </c>
      <c r="S2522" s="150"/>
      <c r="T2522" s="149" t="s">
        <v>43</v>
      </c>
      <c r="U2522" s="151" t="s">
        <v>44</v>
      </c>
      <c r="V2522" s="151" t="s">
        <v>3630</v>
      </c>
      <c r="W2522" s="238"/>
      <c r="X2522" s="508"/>
      <c r="Y2522" s="429" t="s">
        <v>47</v>
      </c>
      <c r="Z2522" s="427" t="e">
        <f t="shared" si="663"/>
        <v>#VALUE!</v>
      </c>
      <c r="AA2522" s="269"/>
      <c r="AB2522" s="246"/>
      <c r="AC2522" s="250">
        <v>21</v>
      </c>
      <c r="AD2522" s="251"/>
      <c r="AE2522" s="252"/>
      <c r="AF2522" s="246"/>
      <c r="AG2522" s="246"/>
    </row>
    <row r="2523" spans="1:36" ht="11.25" customHeight="1" thickBot="1" x14ac:dyDescent="0.25">
      <c r="A2523" s="1129">
        <v>1</v>
      </c>
      <c r="B2523" s="995"/>
      <c r="C2523" s="238"/>
      <c r="D2523" s="897" t="s">
        <v>3628</v>
      </c>
      <c r="E2523" s="148">
        <v>1</v>
      </c>
      <c r="F2523" s="149" t="s">
        <v>2130</v>
      </c>
      <c r="G2523" s="150"/>
      <c r="H2523" s="150"/>
      <c r="I2523" s="149"/>
      <c r="J2523" s="199"/>
      <c r="K2523" s="149"/>
      <c r="L2523" s="149" t="s">
        <v>3185</v>
      </c>
      <c r="M2523" s="148">
        <v>35</v>
      </c>
      <c r="N2523" s="151" t="s">
        <v>2085</v>
      </c>
      <c r="O2523" s="522">
        <v>57</v>
      </c>
      <c r="P2523" s="522">
        <v>84</v>
      </c>
      <c r="Q2523" s="522">
        <v>201</v>
      </c>
      <c r="R2523" s="151" t="s">
        <v>2139</v>
      </c>
      <c r="S2523" s="150"/>
      <c r="T2523" s="149" t="s">
        <v>43</v>
      </c>
      <c r="U2523" s="151" t="s">
        <v>44</v>
      </c>
      <c r="V2523" s="151" t="s">
        <v>3631</v>
      </c>
      <c r="W2523" s="238"/>
      <c r="X2523" s="508"/>
      <c r="Y2523" s="429" t="s">
        <v>47</v>
      </c>
      <c r="Z2523" s="427" t="e">
        <f t="shared" si="663"/>
        <v>#VALUE!</v>
      </c>
      <c r="AA2523" s="269"/>
      <c r="AB2523" s="246"/>
      <c r="AC2523" s="250">
        <v>21</v>
      </c>
      <c r="AD2523" s="251"/>
      <c r="AE2523" s="252"/>
      <c r="AF2523" s="246"/>
      <c r="AG2523" s="246"/>
    </row>
    <row r="2524" spans="1:36" ht="11.25" customHeight="1" thickBot="1" x14ac:dyDescent="0.25">
      <c r="A2524" s="1129">
        <v>1</v>
      </c>
      <c r="B2524" s="995"/>
      <c r="C2524" s="238"/>
      <c r="D2524" s="897" t="s">
        <v>3628</v>
      </c>
      <c r="E2524" s="148">
        <v>1</v>
      </c>
      <c r="F2524" s="149" t="s">
        <v>2130</v>
      </c>
      <c r="G2524" s="150"/>
      <c r="H2524" s="150"/>
      <c r="I2524" s="149"/>
      <c r="J2524" s="199"/>
      <c r="K2524" s="149"/>
      <c r="L2524" s="149" t="s">
        <v>3185</v>
      </c>
      <c r="M2524" s="148">
        <v>35</v>
      </c>
      <c r="N2524" s="151" t="s">
        <v>2085</v>
      </c>
      <c r="O2524" s="522">
        <v>57</v>
      </c>
      <c r="P2524" s="522">
        <v>84</v>
      </c>
      <c r="Q2524" s="522">
        <v>201</v>
      </c>
      <c r="R2524" s="151" t="s">
        <v>2139</v>
      </c>
      <c r="S2524" s="150"/>
      <c r="T2524" s="149" t="s">
        <v>43</v>
      </c>
      <c r="U2524" s="151" t="s">
        <v>44</v>
      </c>
      <c r="V2524" s="151" t="s">
        <v>3632</v>
      </c>
      <c r="W2524" s="238"/>
      <c r="X2524" s="508"/>
      <c r="Y2524" s="429" t="s">
        <v>47</v>
      </c>
      <c r="Z2524" s="427" t="e">
        <f t="shared" si="663"/>
        <v>#VALUE!</v>
      </c>
      <c r="AA2524" s="269"/>
      <c r="AB2524" s="246"/>
      <c r="AC2524" s="250">
        <v>21</v>
      </c>
      <c r="AD2524" s="251"/>
      <c r="AE2524" s="252"/>
      <c r="AF2524" s="246"/>
      <c r="AG2524" s="246"/>
    </row>
    <row r="2525" spans="1:36" ht="11.25" customHeight="1" thickBot="1" x14ac:dyDescent="0.25">
      <c r="A2525" s="1129">
        <v>1</v>
      </c>
      <c r="B2525" s="995"/>
      <c r="C2525" s="238"/>
      <c r="D2525" s="897" t="s">
        <v>3628</v>
      </c>
      <c r="E2525" s="148">
        <v>1</v>
      </c>
      <c r="F2525" s="149" t="s">
        <v>2130</v>
      </c>
      <c r="G2525" s="150"/>
      <c r="H2525" s="150"/>
      <c r="I2525" s="149"/>
      <c r="J2525" s="199"/>
      <c r="K2525" s="149"/>
      <c r="L2525" s="149" t="s">
        <v>3185</v>
      </c>
      <c r="M2525" s="148">
        <v>35</v>
      </c>
      <c r="N2525" s="151" t="s">
        <v>2085</v>
      </c>
      <c r="O2525" s="522">
        <v>57</v>
      </c>
      <c r="P2525" s="522">
        <v>84</v>
      </c>
      <c r="Q2525" s="522">
        <v>201</v>
      </c>
      <c r="R2525" s="151" t="s">
        <v>2139</v>
      </c>
      <c r="S2525" s="150"/>
      <c r="T2525" s="149" t="s">
        <v>43</v>
      </c>
      <c r="U2525" s="151" t="s">
        <v>44</v>
      </c>
      <c r="V2525" s="151" t="s">
        <v>3633</v>
      </c>
      <c r="W2525" s="238"/>
      <c r="X2525" s="508"/>
      <c r="Y2525" s="429" t="s">
        <v>47</v>
      </c>
      <c r="Z2525" s="427" t="e">
        <f t="shared" si="663"/>
        <v>#VALUE!</v>
      </c>
      <c r="AA2525" s="269"/>
      <c r="AB2525" s="246"/>
      <c r="AC2525" s="250">
        <v>21</v>
      </c>
      <c r="AD2525" s="251"/>
      <c r="AE2525" s="252"/>
      <c r="AF2525" s="246"/>
      <c r="AG2525" s="246"/>
    </row>
    <row r="2526" spans="1:36" s="319" customFormat="1" ht="11.25" customHeight="1" thickBot="1" x14ac:dyDescent="0.25">
      <c r="A2526" s="1129">
        <v>1</v>
      </c>
      <c r="B2526" s="996"/>
      <c r="C2526" s="151"/>
      <c r="D2526" s="897" t="s">
        <v>3628</v>
      </c>
      <c r="E2526" s="148">
        <v>1</v>
      </c>
      <c r="F2526" s="149" t="s">
        <v>2130</v>
      </c>
      <c r="G2526" s="150"/>
      <c r="H2526" s="150"/>
      <c r="I2526" s="149"/>
      <c r="J2526" s="199"/>
      <c r="K2526" s="149"/>
      <c r="L2526" s="149" t="s">
        <v>3185</v>
      </c>
      <c r="M2526" s="148">
        <v>35</v>
      </c>
      <c r="N2526" s="151" t="s">
        <v>2085</v>
      </c>
      <c r="O2526" s="522">
        <v>57</v>
      </c>
      <c r="P2526" s="522">
        <v>84</v>
      </c>
      <c r="Q2526" s="522">
        <v>201</v>
      </c>
      <c r="R2526" s="151" t="s">
        <v>2139</v>
      </c>
      <c r="S2526" s="150"/>
      <c r="T2526" s="149" t="s">
        <v>43</v>
      </c>
      <c r="U2526" s="151" t="s">
        <v>44</v>
      </c>
      <c r="V2526" s="151" t="s">
        <v>3634</v>
      </c>
      <c r="W2526" s="448" t="s">
        <v>38</v>
      </c>
      <c r="X2526" s="200"/>
      <c r="Y2526" s="429" t="s">
        <v>47</v>
      </c>
      <c r="Z2526" s="427" t="e">
        <f t="shared" ref="Z2526:Z2531" si="664">Y2526+366</f>
        <v>#VALUE!</v>
      </c>
      <c r="AA2526" s="269"/>
      <c r="AB2526" s="327"/>
      <c r="AC2526" s="362">
        <v>21</v>
      </c>
      <c r="AD2526" s="329"/>
      <c r="AE2526" s="329"/>
      <c r="AF2526" s="326" t="s">
        <v>38</v>
      </c>
      <c r="AG2526" s="326"/>
      <c r="AJ2526" s="255" t="str">
        <f t="shared" ref="AJ2526:AJ2531" si="665">CONCATENATE(U2526,AK2526,V2526)</f>
        <v>HL2491</v>
      </c>
    </row>
    <row r="2527" spans="1:36" s="319" customFormat="1" ht="11.25" customHeight="1" thickBot="1" x14ac:dyDescent="0.25">
      <c r="A2527" s="1129">
        <v>1</v>
      </c>
      <c r="B2527" s="996"/>
      <c r="C2527" s="151"/>
      <c r="D2527" s="897" t="s">
        <v>3628</v>
      </c>
      <c r="E2527" s="148">
        <v>1</v>
      </c>
      <c r="F2527" s="149" t="s">
        <v>2130</v>
      </c>
      <c r="G2527" s="150"/>
      <c r="H2527" s="150"/>
      <c r="I2527" s="149"/>
      <c r="J2527" s="199"/>
      <c r="K2527" s="149"/>
      <c r="L2527" s="149" t="s">
        <v>3185</v>
      </c>
      <c r="M2527" s="148">
        <v>35</v>
      </c>
      <c r="N2527" s="151" t="s">
        <v>2085</v>
      </c>
      <c r="O2527" s="522">
        <v>57</v>
      </c>
      <c r="P2527" s="522">
        <v>85</v>
      </c>
      <c r="Q2527" s="522">
        <v>201</v>
      </c>
      <c r="R2527" s="151" t="s">
        <v>2139</v>
      </c>
      <c r="S2527" s="150"/>
      <c r="T2527" s="149" t="s">
        <v>43</v>
      </c>
      <c r="U2527" s="151" t="s">
        <v>44</v>
      </c>
      <c r="V2527" s="151" t="s">
        <v>3635</v>
      </c>
      <c r="W2527" s="448" t="s">
        <v>38</v>
      </c>
      <c r="X2527" s="200"/>
      <c r="Y2527" s="429" t="s">
        <v>47</v>
      </c>
      <c r="Z2527" s="427" t="e">
        <f t="shared" si="664"/>
        <v>#VALUE!</v>
      </c>
      <c r="AA2527" s="269"/>
      <c r="AB2527" s="327"/>
      <c r="AC2527" s="362">
        <v>21</v>
      </c>
      <c r="AD2527" s="329"/>
      <c r="AE2527" s="329"/>
      <c r="AF2527" s="326" t="s">
        <v>38</v>
      </c>
      <c r="AG2527" s="326"/>
      <c r="AJ2527" s="255" t="str">
        <f t="shared" si="665"/>
        <v>HL2492</v>
      </c>
    </row>
    <row r="2528" spans="1:36" s="319" customFormat="1" ht="11.25" customHeight="1" thickBot="1" x14ac:dyDescent="0.25">
      <c r="A2528" s="1129">
        <v>1</v>
      </c>
      <c r="B2528" s="996"/>
      <c r="C2528" s="151"/>
      <c r="D2528" s="897" t="s">
        <v>3628</v>
      </c>
      <c r="E2528" s="148">
        <v>1</v>
      </c>
      <c r="F2528" s="149" t="s">
        <v>2130</v>
      </c>
      <c r="G2528" s="150"/>
      <c r="H2528" s="150"/>
      <c r="I2528" s="149"/>
      <c r="J2528" s="199"/>
      <c r="K2528" s="149"/>
      <c r="L2528" s="149" t="s">
        <v>3185</v>
      </c>
      <c r="M2528" s="148">
        <v>35</v>
      </c>
      <c r="N2528" s="151" t="s">
        <v>2085</v>
      </c>
      <c r="O2528" s="522">
        <v>57</v>
      </c>
      <c r="P2528" s="522">
        <v>84</v>
      </c>
      <c r="Q2528" s="522">
        <v>202</v>
      </c>
      <c r="R2528" s="151" t="s">
        <v>2139</v>
      </c>
      <c r="S2528" s="150"/>
      <c r="T2528" s="149" t="s">
        <v>43</v>
      </c>
      <c r="U2528" s="151" t="s">
        <v>44</v>
      </c>
      <c r="V2528" s="151" t="s">
        <v>3636</v>
      </c>
      <c r="W2528" s="448" t="s">
        <v>38</v>
      </c>
      <c r="X2528" s="200"/>
      <c r="Y2528" s="429" t="s">
        <v>47</v>
      </c>
      <c r="Z2528" s="427" t="e">
        <f t="shared" si="664"/>
        <v>#VALUE!</v>
      </c>
      <c r="AA2528" s="269"/>
      <c r="AB2528" s="327"/>
      <c r="AC2528" s="362">
        <v>21</v>
      </c>
      <c r="AD2528" s="329"/>
      <c r="AE2528" s="329"/>
      <c r="AF2528" s="326" t="s">
        <v>38</v>
      </c>
      <c r="AG2528" s="326"/>
      <c r="AJ2528" s="255" t="str">
        <f t="shared" si="665"/>
        <v>HL2493</v>
      </c>
    </row>
    <row r="2529" spans="1:36" s="319" customFormat="1" ht="11.25" customHeight="1" thickBot="1" x14ac:dyDescent="0.25">
      <c r="A2529" s="1129">
        <v>1</v>
      </c>
      <c r="B2529" s="996"/>
      <c r="C2529" s="151"/>
      <c r="D2529" s="897" t="s">
        <v>3628</v>
      </c>
      <c r="E2529" s="148">
        <v>1</v>
      </c>
      <c r="F2529" s="149" t="s">
        <v>2130</v>
      </c>
      <c r="G2529" s="150"/>
      <c r="H2529" s="150"/>
      <c r="I2529" s="149"/>
      <c r="J2529" s="199"/>
      <c r="K2529" s="149"/>
      <c r="L2529" s="149" t="s">
        <v>3185</v>
      </c>
      <c r="M2529" s="148">
        <v>35</v>
      </c>
      <c r="N2529" s="151" t="s">
        <v>2085</v>
      </c>
      <c r="O2529" s="522">
        <v>57</v>
      </c>
      <c r="P2529" s="522">
        <v>84</v>
      </c>
      <c r="Q2529" s="522">
        <v>201</v>
      </c>
      <c r="R2529" s="151" t="s">
        <v>2139</v>
      </c>
      <c r="S2529" s="150"/>
      <c r="T2529" s="149" t="s">
        <v>43</v>
      </c>
      <c r="U2529" s="151" t="s">
        <v>44</v>
      </c>
      <c r="V2529" s="151" t="s">
        <v>3637</v>
      </c>
      <c r="W2529" s="448" t="s">
        <v>38</v>
      </c>
      <c r="X2529" s="200"/>
      <c r="Y2529" s="429" t="s">
        <v>47</v>
      </c>
      <c r="Z2529" s="427" t="e">
        <f t="shared" si="664"/>
        <v>#VALUE!</v>
      </c>
      <c r="AA2529" s="269"/>
      <c r="AB2529" s="327"/>
      <c r="AC2529" s="362">
        <v>21</v>
      </c>
      <c r="AD2529" s="329"/>
      <c r="AE2529" s="329"/>
      <c r="AF2529" s="326" t="s">
        <v>38</v>
      </c>
      <c r="AG2529" s="326"/>
      <c r="AJ2529" s="255" t="str">
        <f t="shared" si="665"/>
        <v>HL2494</v>
      </c>
    </row>
    <row r="2530" spans="1:36" s="319" customFormat="1" ht="11.25" customHeight="1" thickBot="1" x14ac:dyDescent="0.25">
      <c r="A2530" s="1129">
        <v>1</v>
      </c>
      <c r="B2530" s="996"/>
      <c r="C2530" s="151"/>
      <c r="D2530" s="897" t="s">
        <v>3628</v>
      </c>
      <c r="E2530" s="148">
        <v>1</v>
      </c>
      <c r="F2530" s="149" t="s">
        <v>2130</v>
      </c>
      <c r="G2530" s="150"/>
      <c r="H2530" s="150"/>
      <c r="I2530" s="149"/>
      <c r="J2530" s="199"/>
      <c r="K2530" s="149"/>
      <c r="L2530" s="149" t="s">
        <v>3185</v>
      </c>
      <c r="M2530" s="148">
        <v>35</v>
      </c>
      <c r="N2530" s="151" t="s">
        <v>2085</v>
      </c>
      <c r="O2530" s="522">
        <v>57</v>
      </c>
      <c r="P2530" s="522">
        <v>84</v>
      </c>
      <c r="Q2530" s="522">
        <v>201</v>
      </c>
      <c r="R2530" s="151" t="s">
        <v>2139</v>
      </c>
      <c r="S2530" s="150"/>
      <c r="T2530" s="149" t="s">
        <v>43</v>
      </c>
      <c r="U2530" s="151" t="s">
        <v>44</v>
      </c>
      <c r="V2530" s="151" t="s">
        <v>3638</v>
      </c>
      <c r="W2530" s="448" t="s">
        <v>38</v>
      </c>
      <c r="X2530" s="200"/>
      <c r="Y2530" s="429" t="s">
        <v>47</v>
      </c>
      <c r="Z2530" s="427" t="e">
        <f t="shared" si="664"/>
        <v>#VALUE!</v>
      </c>
      <c r="AA2530" s="269"/>
      <c r="AB2530" s="327"/>
      <c r="AC2530" s="362">
        <v>21</v>
      </c>
      <c r="AD2530" s="329"/>
      <c r="AE2530" s="329"/>
      <c r="AF2530" s="326" t="s">
        <v>38</v>
      </c>
      <c r="AG2530" s="326"/>
      <c r="AJ2530" s="255" t="str">
        <f t="shared" si="665"/>
        <v>HL2495</v>
      </c>
    </row>
    <row r="2531" spans="1:36" ht="11.25" customHeight="1" thickBot="1" x14ac:dyDescent="0.25">
      <c r="A2531" s="1129">
        <v>1</v>
      </c>
      <c r="B2531" s="995"/>
      <c r="C2531" s="579" t="s">
        <v>50</v>
      </c>
      <c r="D2531" s="892" t="s">
        <v>3628</v>
      </c>
      <c r="E2531" s="580">
        <v>10</v>
      </c>
      <c r="F2531" s="582" t="s">
        <v>2130</v>
      </c>
      <c r="G2531" s="216"/>
      <c r="H2531" s="216"/>
      <c r="I2531" s="582"/>
      <c r="J2531" s="611"/>
      <c r="K2531" s="582"/>
      <c r="L2531" s="582" t="s">
        <v>3185</v>
      </c>
      <c r="M2531" s="581">
        <v>35</v>
      </c>
      <c r="N2531" s="579" t="s">
        <v>2085</v>
      </c>
      <c r="O2531" s="612">
        <f ca="1">IF(MIN(OFFSET(O2531,-$E2531,0,$E2531,1))=MAX(OFFSET(O2531,-$E2531,0,$E2531,1)),OFFSET(O2531,-$E2531,0,1,1),CONCATENATE(MIN(OFFSET(O2531,-$E2531,0,$E2531,1)),"/",MAX(OFFSET(O2531,-$E2531,0,$E2531,1))))</f>
        <v>57</v>
      </c>
      <c r="P2531" s="612">
        <v>84</v>
      </c>
      <c r="Q2531" s="612">
        <v>201</v>
      </c>
      <c r="R2531" s="579"/>
      <c r="S2531" s="216"/>
      <c r="T2531" s="985" t="s">
        <v>43</v>
      </c>
      <c r="U2531" s="579" t="s">
        <v>44</v>
      </c>
      <c r="V2531" s="579" t="s">
        <v>3639</v>
      </c>
      <c r="W2531" s="579"/>
      <c r="X2531" s="499" t="s">
        <v>3628</v>
      </c>
      <c r="Y2531" s="429" t="s">
        <v>47</v>
      </c>
      <c r="Z2531" s="427" t="e">
        <f t="shared" si="664"/>
        <v>#VALUE!</v>
      </c>
      <c r="AA2531" s="269"/>
      <c r="AB2531" s="257"/>
      <c r="AC2531" s="260">
        <v>21</v>
      </c>
      <c r="AD2531" s="261"/>
      <c r="AE2531" s="262"/>
      <c r="AF2531" s="257"/>
      <c r="AG2531" s="257"/>
      <c r="AJ2531" s="255" t="str">
        <f t="shared" si="665"/>
        <v>HL2486-2495</v>
      </c>
    </row>
    <row r="2532" spans="1:36" s="147" customFormat="1" ht="11.25" customHeight="1" thickBot="1" x14ac:dyDescent="0.25">
      <c r="A2532" s="1129"/>
      <c r="B2532" s="1004"/>
      <c r="C2532" s="320"/>
      <c r="D2532" s="905"/>
      <c r="E2532" s="324"/>
      <c r="F2532" s="241"/>
      <c r="G2532" s="246"/>
      <c r="H2532" s="246"/>
      <c r="I2532" s="241"/>
      <c r="J2532" s="360"/>
      <c r="K2532" s="241"/>
      <c r="L2532" s="241"/>
      <c r="M2532" s="245"/>
      <c r="N2532" s="238"/>
      <c r="O2532" s="65"/>
      <c r="P2532" s="65"/>
      <c r="Q2532" s="65"/>
      <c r="R2532" s="238"/>
      <c r="S2532" s="246"/>
      <c r="T2532" s="241"/>
      <c r="U2532" s="238"/>
      <c r="V2532" s="238"/>
      <c r="W2532" s="320"/>
      <c r="X2532" s="498"/>
      <c r="Y2532" s="415"/>
      <c r="Z2532" s="416" t="s">
        <v>38</v>
      </c>
      <c r="AA2532" s="269" t="s">
        <v>38</v>
      </c>
      <c r="AB2532" s="246"/>
      <c r="AC2532" s="250"/>
      <c r="AD2532" s="251"/>
      <c r="AE2532" s="252"/>
      <c r="AF2532" s="246"/>
      <c r="AG2532" s="246"/>
      <c r="AJ2532" s="255" t="str">
        <f t="shared" si="634"/>
        <v/>
      </c>
    </row>
    <row r="2533" spans="1:36" ht="11.25" customHeight="1" thickBot="1" x14ac:dyDescent="0.25">
      <c r="A2533" s="1115">
        <v>1</v>
      </c>
      <c r="B2533" s="995"/>
      <c r="C2533" s="238"/>
      <c r="D2533" s="904" t="s">
        <v>3640</v>
      </c>
      <c r="E2533" s="245">
        <v>1</v>
      </c>
      <c r="F2533" s="241" t="s">
        <v>2130</v>
      </c>
      <c r="G2533" s="246"/>
      <c r="H2533" s="246"/>
      <c r="I2533" s="241"/>
      <c r="J2533" s="331"/>
      <c r="K2533" s="241"/>
      <c r="L2533" s="241" t="s">
        <v>3641</v>
      </c>
      <c r="M2533" s="245">
        <v>35</v>
      </c>
      <c r="N2533" s="238" t="s">
        <v>2085</v>
      </c>
      <c r="O2533" s="65">
        <v>57</v>
      </c>
      <c r="P2533" s="65">
        <v>86</v>
      </c>
      <c r="Q2533" s="65">
        <v>199</v>
      </c>
      <c r="R2533" s="238" t="s">
        <v>2139</v>
      </c>
      <c r="S2533" s="246"/>
      <c r="T2533" s="241" t="s">
        <v>61</v>
      </c>
      <c r="U2533" s="238" t="s">
        <v>44</v>
      </c>
      <c r="V2533" s="238" t="s">
        <v>3624</v>
      </c>
      <c r="X2533" s="179"/>
      <c r="Y2533" s="415">
        <v>43648</v>
      </c>
      <c r="Z2533" s="417">
        <f t="shared" ref="Z2533" si="666">Y2533+365</f>
        <v>44013</v>
      </c>
      <c r="AA2533" s="269">
        <v>45109</v>
      </c>
      <c r="AB2533" s="246"/>
      <c r="AC2533" s="250">
        <v>21</v>
      </c>
      <c r="AD2533" s="251"/>
      <c r="AE2533" s="251"/>
      <c r="AF2533" s="322" t="s">
        <v>3642</v>
      </c>
      <c r="AG2533" s="245"/>
      <c r="AJ2533" s="255" t="str">
        <f t="shared" si="634"/>
        <v>HL1841</v>
      </c>
    </row>
    <row r="2534" spans="1:36" ht="11.25" customHeight="1" thickBot="1" x14ac:dyDescent="0.25">
      <c r="A2534" s="1115">
        <v>1</v>
      </c>
      <c r="B2534" s="995"/>
      <c r="C2534" s="238"/>
      <c r="D2534" s="904" t="s">
        <v>3640</v>
      </c>
      <c r="E2534" s="245">
        <v>1</v>
      </c>
      <c r="F2534" s="241" t="s">
        <v>2130</v>
      </c>
      <c r="G2534" s="246"/>
      <c r="H2534" s="246"/>
      <c r="I2534" s="241"/>
      <c r="J2534" s="331"/>
      <c r="K2534" s="241"/>
      <c r="L2534" s="241" t="s">
        <v>3641</v>
      </c>
      <c r="M2534" s="245">
        <v>35</v>
      </c>
      <c r="N2534" s="238" t="s">
        <v>2085</v>
      </c>
      <c r="O2534" s="65">
        <v>57</v>
      </c>
      <c r="P2534" s="65">
        <v>85</v>
      </c>
      <c r="Q2534" s="65">
        <v>195</v>
      </c>
      <c r="R2534" s="238" t="s">
        <v>2139</v>
      </c>
      <c r="S2534" s="246"/>
      <c r="T2534" s="241" t="s">
        <v>61</v>
      </c>
      <c r="U2534" s="238" t="s">
        <v>44</v>
      </c>
      <c r="V2534" s="238" t="s">
        <v>3426</v>
      </c>
      <c r="X2534" s="179"/>
      <c r="Y2534" s="415">
        <v>43648</v>
      </c>
      <c r="Z2534" s="417">
        <f t="shared" ref="Z2534:Z2537" si="667">Y2534+365</f>
        <v>44013</v>
      </c>
      <c r="AA2534" s="269">
        <v>45109</v>
      </c>
      <c r="AB2534" s="246"/>
      <c r="AC2534" s="250">
        <v>21</v>
      </c>
      <c r="AD2534" s="251"/>
      <c r="AE2534" s="251"/>
      <c r="AF2534" s="322" t="s">
        <v>3642</v>
      </c>
      <c r="AG2534" s="245"/>
      <c r="AJ2534" s="255" t="str">
        <f t="shared" si="634"/>
        <v>HL1842</v>
      </c>
    </row>
    <row r="2535" spans="1:36" ht="11.25" customHeight="1" thickBot="1" x14ac:dyDescent="0.25">
      <c r="A2535" s="1115">
        <v>1</v>
      </c>
      <c r="B2535" s="995"/>
      <c r="C2535" s="238"/>
      <c r="D2535" s="904" t="s">
        <v>3640</v>
      </c>
      <c r="E2535" s="245">
        <v>1</v>
      </c>
      <c r="F2535" s="241" t="s">
        <v>2130</v>
      </c>
      <c r="G2535" s="246"/>
      <c r="H2535" s="246"/>
      <c r="I2535" s="241"/>
      <c r="J2535" s="331"/>
      <c r="K2535" s="241"/>
      <c r="L2535" s="241" t="s">
        <v>3641</v>
      </c>
      <c r="M2535" s="245">
        <v>35</v>
      </c>
      <c r="N2535" s="238" t="s">
        <v>2085</v>
      </c>
      <c r="O2535" s="65">
        <v>57</v>
      </c>
      <c r="P2535" s="65">
        <v>87</v>
      </c>
      <c r="Q2535" s="65">
        <v>196</v>
      </c>
      <c r="R2535" s="238" t="s">
        <v>2139</v>
      </c>
      <c r="S2535" s="246"/>
      <c r="T2535" s="241" t="s">
        <v>61</v>
      </c>
      <c r="U2535" s="238" t="s">
        <v>44</v>
      </c>
      <c r="V2535" s="238" t="s">
        <v>3620</v>
      </c>
      <c r="X2535" s="179"/>
      <c r="Y2535" s="415">
        <v>43648</v>
      </c>
      <c r="Z2535" s="417">
        <f t="shared" si="667"/>
        <v>44013</v>
      </c>
      <c r="AA2535" s="269">
        <v>45109</v>
      </c>
      <c r="AB2535" s="246"/>
      <c r="AC2535" s="250">
        <v>21</v>
      </c>
      <c r="AD2535" s="251"/>
      <c r="AE2535" s="251"/>
      <c r="AF2535" s="322" t="s">
        <v>3643</v>
      </c>
      <c r="AG2535" s="245"/>
      <c r="AJ2535" s="255" t="str">
        <f t="shared" si="634"/>
        <v>HL1843</v>
      </c>
    </row>
    <row r="2536" spans="1:36" ht="11.25" customHeight="1" thickBot="1" x14ac:dyDescent="0.25">
      <c r="A2536" s="1115">
        <v>1</v>
      </c>
      <c r="B2536" s="995"/>
      <c r="C2536" s="238"/>
      <c r="D2536" s="904" t="s">
        <v>3640</v>
      </c>
      <c r="E2536" s="245">
        <v>1</v>
      </c>
      <c r="F2536" s="241" t="s">
        <v>2130</v>
      </c>
      <c r="G2536" s="246"/>
      <c r="H2536" s="246"/>
      <c r="I2536" s="241"/>
      <c r="J2536" s="331"/>
      <c r="K2536" s="241"/>
      <c r="L2536" s="241" t="s">
        <v>3641</v>
      </c>
      <c r="M2536" s="245">
        <v>35</v>
      </c>
      <c r="N2536" s="238" t="s">
        <v>2085</v>
      </c>
      <c r="O2536" s="65">
        <v>57</v>
      </c>
      <c r="P2536" s="65">
        <v>85</v>
      </c>
      <c r="Q2536" s="65">
        <v>198</v>
      </c>
      <c r="R2536" s="238" t="s">
        <v>2139</v>
      </c>
      <c r="S2536" s="246"/>
      <c r="T2536" s="241" t="s">
        <v>61</v>
      </c>
      <c r="U2536" s="238" t="s">
        <v>44</v>
      </c>
      <c r="V2536" s="238" t="s">
        <v>3644</v>
      </c>
      <c r="X2536" s="179"/>
      <c r="Y2536" s="415">
        <v>43648</v>
      </c>
      <c r="Z2536" s="417">
        <f t="shared" si="667"/>
        <v>44013</v>
      </c>
      <c r="AA2536" s="269">
        <v>45109</v>
      </c>
      <c r="AB2536" s="246"/>
      <c r="AC2536" s="250">
        <v>21</v>
      </c>
      <c r="AD2536" s="251"/>
      <c r="AE2536" s="251"/>
      <c r="AF2536" s="322" t="s">
        <v>3643</v>
      </c>
      <c r="AG2536" s="245"/>
      <c r="AJ2536" s="255" t="str">
        <f t="shared" si="634"/>
        <v>HL1844</v>
      </c>
    </row>
    <row r="2537" spans="1:36" ht="11.25" customHeight="1" thickBot="1" x14ac:dyDescent="0.25">
      <c r="A2537" s="1115">
        <v>1</v>
      </c>
      <c r="B2537" s="995"/>
      <c r="C2537" s="239" t="s">
        <v>50</v>
      </c>
      <c r="D2537" s="892" t="s">
        <v>3640</v>
      </c>
      <c r="E2537" s="256">
        <v>4</v>
      </c>
      <c r="F2537" s="240" t="s">
        <v>2130</v>
      </c>
      <c r="G2537" s="257"/>
      <c r="H2537" s="257"/>
      <c r="I2537" s="240"/>
      <c r="J2537" s="368"/>
      <c r="K2537" s="240"/>
      <c r="L2537" s="240" t="s">
        <v>3641</v>
      </c>
      <c r="M2537" s="258">
        <v>35</v>
      </c>
      <c r="N2537" s="239" t="s">
        <v>2085</v>
      </c>
      <c r="O2537" s="364">
        <f ca="1">IF(MIN(OFFSET(O2537,-$E2537,0,$E2537,1))=MAX(OFFSET(O2537,-$E2537,0,$E2537,1)),OFFSET(O2537,-$E2537,0,1,1),CONCATENATE(MIN(OFFSET(O2537,-$E2537,0,$E2537,1)),"/",MAX(OFFSET(O2537,-$E2537,0,$E2537,1))))</f>
        <v>57</v>
      </c>
      <c r="P2537" s="364" t="str">
        <f ca="1">IF(MIN(OFFSET(P2537,-$E2537,0,$E2537,1))=MAX(OFFSET(P2537,-$E2537,0,$E2537,1)),OFFSET(P2537,-$E2537,0,1,1),CONCATENATE(MIN(OFFSET(P2537,-$E2537,0,$E2537,1)),"/",MAX(OFFSET(P2537,-$E2537,0,$E2537,1))))</f>
        <v>85/87</v>
      </c>
      <c r="Q2537" s="364" t="str">
        <f ca="1">IF(MIN(OFFSET(Q2537,-$E2537,0,$E2537,1))=MAX(OFFSET(Q2537,-$E2537,0,$E2537,1)),OFFSET(Q2537,-$E2537,0,1,1),CONCATENATE(MIN(OFFSET(Q2537,-$E2537,0,$E2537,1)),"/",MAX(OFFSET(Q2537,-$E2537,0,$E2537,1))))</f>
        <v>195/199</v>
      </c>
      <c r="R2537" s="239"/>
      <c r="S2537" s="257"/>
      <c r="T2537" s="240" t="s">
        <v>61</v>
      </c>
      <c r="U2537" s="239" t="s">
        <v>44</v>
      </c>
      <c r="V2537" s="239" t="s">
        <v>3645</v>
      </c>
      <c r="W2537" s="239"/>
      <c r="X2537" s="197" t="s">
        <v>3640</v>
      </c>
      <c r="Y2537" s="415">
        <v>43648</v>
      </c>
      <c r="Z2537" s="417">
        <f t="shared" si="667"/>
        <v>44013</v>
      </c>
      <c r="AA2537" s="269">
        <v>45109</v>
      </c>
      <c r="AB2537" s="257"/>
      <c r="AC2537" s="260">
        <v>21</v>
      </c>
      <c r="AD2537" s="261"/>
      <c r="AE2537" s="262"/>
      <c r="AF2537" s="257"/>
      <c r="AG2537" s="257"/>
      <c r="AJ2537" s="255" t="str">
        <f t="shared" si="634"/>
        <v>HL1841-1844</v>
      </c>
    </row>
    <row r="2538" spans="1:36" s="156" customFormat="1" ht="11.25" customHeight="1" thickBot="1" x14ac:dyDescent="0.25">
      <c r="A2538" s="1129"/>
      <c r="B2538" s="998"/>
      <c r="C2538" s="151"/>
      <c r="D2538" s="914"/>
      <c r="E2538" s="198"/>
      <c r="F2538" s="149"/>
      <c r="G2538" s="150"/>
      <c r="H2538" s="150"/>
      <c r="I2538" s="149"/>
      <c r="J2538" s="199"/>
      <c r="K2538" s="149"/>
      <c r="L2538" s="149"/>
      <c r="M2538" s="148"/>
      <c r="N2538" s="151"/>
      <c r="O2538" s="522"/>
      <c r="P2538" s="522"/>
      <c r="Q2538" s="522"/>
      <c r="R2538" s="151"/>
      <c r="S2538" s="150"/>
      <c r="T2538" s="149"/>
      <c r="U2538" s="151"/>
      <c r="V2538" s="151"/>
      <c r="W2538" s="151"/>
      <c r="X2538" s="508"/>
      <c r="Y2538" s="429"/>
      <c r="Z2538" s="427" t="s">
        <v>38</v>
      </c>
      <c r="AA2538" s="189" t="s">
        <v>38</v>
      </c>
      <c r="AB2538" s="150"/>
      <c r="AC2538" s="153"/>
      <c r="AD2538" s="154"/>
      <c r="AE2538" s="155"/>
      <c r="AF2538" s="150"/>
      <c r="AG2538" s="150"/>
      <c r="AJ2538" s="255" t="str">
        <f t="shared" si="634"/>
        <v/>
      </c>
    </row>
    <row r="2539" spans="1:36" ht="11.25" customHeight="1" thickBot="1" x14ac:dyDescent="0.25">
      <c r="A2539" s="1115">
        <v>1</v>
      </c>
      <c r="B2539" s="995"/>
      <c r="C2539" s="238"/>
      <c r="D2539" s="904" t="s">
        <v>2363</v>
      </c>
      <c r="E2539" s="245">
        <v>1</v>
      </c>
      <c r="F2539" s="241" t="s">
        <v>2130</v>
      </c>
      <c r="G2539" s="246"/>
      <c r="H2539" s="246"/>
      <c r="I2539" s="241"/>
      <c r="J2539" s="331"/>
      <c r="K2539" s="241"/>
      <c r="L2539" s="241" t="s">
        <v>3641</v>
      </c>
      <c r="M2539" s="245">
        <v>35</v>
      </c>
      <c r="N2539" s="238" t="s">
        <v>2085</v>
      </c>
      <c r="O2539" s="65">
        <v>57</v>
      </c>
      <c r="P2539" s="65">
        <v>83</v>
      </c>
      <c r="Q2539" s="65">
        <v>200</v>
      </c>
      <c r="R2539" s="238" t="s">
        <v>2139</v>
      </c>
      <c r="S2539" s="246"/>
      <c r="T2539" s="241" t="s">
        <v>61</v>
      </c>
      <c r="U2539" s="238" t="s">
        <v>44</v>
      </c>
      <c r="V2539" s="238" t="s">
        <v>3646</v>
      </c>
      <c r="X2539" s="179"/>
      <c r="Y2539" s="415">
        <v>43735</v>
      </c>
      <c r="Z2539" s="417">
        <f>Y2539+366</f>
        <v>44101</v>
      </c>
      <c r="AA2539" s="269">
        <v>45196</v>
      </c>
      <c r="AB2539" s="246"/>
      <c r="AC2539" s="250">
        <v>21</v>
      </c>
      <c r="AD2539" s="251"/>
      <c r="AE2539" s="251"/>
      <c r="AF2539" s="246" t="s">
        <v>3647</v>
      </c>
      <c r="AG2539" s="245"/>
      <c r="AJ2539" s="255" t="str">
        <f t="shared" si="634"/>
        <v>HL1995</v>
      </c>
    </row>
    <row r="2540" spans="1:36" ht="11.25" customHeight="1" thickBot="1" x14ac:dyDescent="0.25">
      <c r="A2540" s="1115">
        <v>1</v>
      </c>
      <c r="B2540" s="995"/>
      <c r="C2540" s="238"/>
      <c r="D2540" s="904" t="s">
        <v>2363</v>
      </c>
      <c r="E2540" s="245">
        <v>1</v>
      </c>
      <c r="F2540" s="241" t="s">
        <v>2130</v>
      </c>
      <c r="G2540" s="246"/>
      <c r="H2540" s="246"/>
      <c r="I2540" s="241"/>
      <c r="J2540" s="331"/>
      <c r="K2540" s="241"/>
      <c r="L2540" s="241" t="s">
        <v>3641</v>
      </c>
      <c r="M2540" s="245">
        <v>35</v>
      </c>
      <c r="N2540" s="238" t="s">
        <v>2085</v>
      </c>
      <c r="O2540" s="65">
        <v>57</v>
      </c>
      <c r="P2540" s="65">
        <v>86</v>
      </c>
      <c r="Q2540" s="65">
        <v>197</v>
      </c>
      <c r="R2540" s="238" t="s">
        <v>2139</v>
      </c>
      <c r="S2540" s="246"/>
      <c r="T2540" s="241" t="s">
        <v>61</v>
      </c>
      <c r="U2540" s="238" t="s">
        <v>44</v>
      </c>
      <c r="V2540" s="238" t="s">
        <v>3648</v>
      </c>
      <c r="X2540" s="179"/>
      <c r="Y2540" s="415">
        <v>43735</v>
      </c>
      <c r="Z2540" s="417">
        <f t="shared" ref="Z2540:Z2543" si="668">Y2540+365</f>
        <v>44100</v>
      </c>
      <c r="AA2540" s="269">
        <v>45196</v>
      </c>
      <c r="AB2540" s="246"/>
      <c r="AC2540" s="250">
        <v>21</v>
      </c>
      <c r="AD2540" s="251"/>
      <c r="AE2540" s="251"/>
      <c r="AF2540" s="246" t="s">
        <v>3647</v>
      </c>
      <c r="AG2540" s="245"/>
      <c r="AJ2540" s="255" t="str">
        <f t="shared" si="634"/>
        <v>HL1996</v>
      </c>
    </row>
    <row r="2541" spans="1:36" ht="11.25" customHeight="1" thickBot="1" x14ac:dyDescent="0.25">
      <c r="A2541" s="1115">
        <v>1</v>
      </c>
      <c r="B2541" s="995"/>
      <c r="C2541" s="238"/>
      <c r="D2541" s="904" t="s">
        <v>2363</v>
      </c>
      <c r="E2541" s="245">
        <v>1</v>
      </c>
      <c r="F2541" s="241" t="s">
        <v>2130</v>
      </c>
      <c r="G2541" s="246"/>
      <c r="H2541" s="246"/>
      <c r="I2541" s="241"/>
      <c r="J2541" s="331"/>
      <c r="K2541" s="241"/>
      <c r="L2541" s="241" t="s">
        <v>3641</v>
      </c>
      <c r="M2541" s="245">
        <v>35</v>
      </c>
      <c r="N2541" s="238" t="s">
        <v>2085</v>
      </c>
      <c r="O2541" s="65">
        <v>57</v>
      </c>
      <c r="P2541" s="65">
        <v>85</v>
      </c>
      <c r="Q2541" s="65">
        <v>200</v>
      </c>
      <c r="R2541" s="238" t="s">
        <v>2139</v>
      </c>
      <c r="S2541" s="246"/>
      <c r="T2541" s="241" t="s">
        <v>61</v>
      </c>
      <c r="U2541" s="238" t="s">
        <v>44</v>
      </c>
      <c r="V2541" s="238" t="s">
        <v>3649</v>
      </c>
      <c r="X2541" s="179"/>
      <c r="Y2541" s="415">
        <v>43735</v>
      </c>
      <c r="Z2541" s="417">
        <f t="shared" si="668"/>
        <v>44100</v>
      </c>
      <c r="AA2541" s="269">
        <v>45196</v>
      </c>
      <c r="AB2541" s="246"/>
      <c r="AC2541" s="250">
        <v>21</v>
      </c>
      <c r="AD2541" s="251"/>
      <c r="AE2541" s="251"/>
      <c r="AF2541" s="246" t="s">
        <v>3647</v>
      </c>
      <c r="AG2541" s="245"/>
      <c r="AJ2541" s="255" t="str">
        <f t="shared" si="634"/>
        <v>HL1997</v>
      </c>
    </row>
    <row r="2542" spans="1:36" ht="11.25" customHeight="1" thickBot="1" x14ac:dyDescent="0.25">
      <c r="A2542" s="1115">
        <v>1</v>
      </c>
      <c r="B2542" s="995"/>
      <c r="C2542" s="238"/>
      <c r="D2542" s="904" t="s">
        <v>2363</v>
      </c>
      <c r="E2542" s="245">
        <v>1</v>
      </c>
      <c r="F2542" s="241" t="s">
        <v>2130</v>
      </c>
      <c r="G2542" s="246"/>
      <c r="H2542" s="246"/>
      <c r="I2542" s="241"/>
      <c r="J2542" s="331"/>
      <c r="K2542" s="241"/>
      <c r="L2542" s="241" t="s">
        <v>3641</v>
      </c>
      <c r="M2542" s="245">
        <v>35</v>
      </c>
      <c r="N2542" s="238" t="s">
        <v>2085</v>
      </c>
      <c r="O2542" s="65">
        <v>57</v>
      </c>
      <c r="P2542" s="65">
        <v>86</v>
      </c>
      <c r="Q2542" s="65">
        <v>196</v>
      </c>
      <c r="R2542" s="238" t="s">
        <v>2139</v>
      </c>
      <c r="S2542" s="246"/>
      <c r="T2542" s="241" t="s">
        <v>61</v>
      </c>
      <c r="U2542" s="238" t="s">
        <v>44</v>
      </c>
      <c r="V2542" s="238" t="s">
        <v>3650</v>
      </c>
      <c r="X2542" s="179"/>
      <c r="Y2542" s="415">
        <v>43735</v>
      </c>
      <c r="Z2542" s="417">
        <f t="shared" si="668"/>
        <v>44100</v>
      </c>
      <c r="AA2542" s="269">
        <v>45196</v>
      </c>
      <c r="AB2542" s="246"/>
      <c r="AC2542" s="250">
        <v>21</v>
      </c>
      <c r="AD2542" s="251"/>
      <c r="AE2542" s="251"/>
      <c r="AF2542" s="246" t="s">
        <v>3647</v>
      </c>
      <c r="AG2542" s="245"/>
      <c r="AJ2542" s="255" t="str">
        <f t="shared" si="634"/>
        <v>HL1998</v>
      </c>
    </row>
    <row r="2543" spans="1:36" ht="11.25" customHeight="1" thickBot="1" x14ac:dyDescent="0.25">
      <c r="A2543" s="1115">
        <v>1</v>
      </c>
      <c r="B2543" s="995"/>
      <c r="C2543" s="239" t="s">
        <v>50</v>
      </c>
      <c r="D2543" s="892" t="s">
        <v>2363</v>
      </c>
      <c r="E2543" s="256">
        <v>4</v>
      </c>
      <c r="F2543" s="240" t="s">
        <v>2130</v>
      </c>
      <c r="G2543" s="257"/>
      <c r="H2543" s="257"/>
      <c r="I2543" s="240"/>
      <c r="J2543" s="368"/>
      <c r="K2543" s="240"/>
      <c r="L2543" s="240" t="s">
        <v>3641</v>
      </c>
      <c r="M2543" s="258">
        <v>35</v>
      </c>
      <c r="N2543" s="239" t="s">
        <v>2085</v>
      </c>
      <c r="O2543" s="364">
        <f ca="1">IF(MIN(OFFSET(O2543,-$E2543,0,$E2543,1))=MAX(OFFSET(O2543,-$E2543,0,$E2543,1)),OFFSET(O2543,-$E2543,0,1,1),CONCATENATE(MIN(OFFSET(O2543,-$E2543,0,$E2543,1)),"/",MAX(OFFSET(O2543,-$E2543,0,$E2543,1))))</f>
        <v>57</v>
      </c>
      <c r="P2543" s="364" t="str">
        <f ca="1">IF(MIN(OFFSET(P2543,-$E2543,0,$E2543,1))=MAX(OFFSET(P2543,-$E2543,0,$E2543,1)),OFFSET(P2543,-$E2543,0,1,1),CONCATENATE(MIN(OFFSET(P2543,-$E2543,0,$E2543,1)),"/",MAX(OFFSET(P2543,-$E2543,0,$E2543,1))))</f>
        <v>83/86</v>
      </c>
      <c r="Q2543" s="364" t="str">
        <f ca="1">IF(MIN(OFFSET(Q2543,-$E2543,0,$E2543,1))=MAX(OFFSET(Q2543,-$E2543,0,$E2543,1)),OFFSET(Q2543,-$E2543,0,1,1),CONCATENATE(MIN(OFFSET(Q2543,-$E2543,0,$E2543,1)),"/",MAX(OFFSET(Q2543,-$E2543,0,$E2543,1))))</f>
        <v>196/200</v>
      </c>
      <c r="R2543" s="239"/>
      <c r="S2543" s="257"/>
      <c r="T2543" s="240" t="s">
        <v>61</v>
      </c>
      <c r="U2543" s="239" t="s">
        <v>44</v>
      </c>
      <c r="V2543" s="239" t="s">
        <v>3651</v>
      </c>
      <c r="W2543" s="239"/>
      <c r="X2543" s="197" t="s">
        <v>2363</v>
      </c>
      <c r="Y2543" s="415">
        <v>43735</v>
      </c>
      <c r="Z2543" s="417">
        <f t="shared" si="668"/>
        <v>44100</v>
      </c>
      <c r="AA2543" s="269">
        <v>45196</v>
      </c>
      <c r="AB2543" s="257"/>
      <c r="AC2543" s="260">
        <v>21</v>
      </c>
      <c r="AD2543" s="261"/>
      <c r="AE2543" s="262"/>
      <c r="AF2543" s="257"/>
      <c r="AG2543" s="257"/>
      <c r="AJ2543" s="255" t="str">
        <f t="shared" si="634"/>
        <v>HL1995-1998</v>
      </c>
    </row>
    <row r="2544" spans="1:36" s="147" customFormat="1" ht="11.25" customHeight="1" thickBot="1" x14ac:dyDescent="0.25">
      <c r="A2544" s="1129"/>
      <c r="B2544" s="1004"/>
      <c r="C2544" s="320"/>
      <c r="D2544" s="905"/>
      <c r="E2544" s="324"/>
      <c r="F2544" s="241"/>
      <c r="G2544" s="246"/>
      <c r="H2544" s="246"/>
      <c r="I2544" s="241"/>
      <c r="J2544" s="360"/>
      <c r="K2544" s="241"/>
      <c r="L2544" s="241"/>
      <c r="M2544" s="245"/>
      <c r="N2544" s="238"/>
      <c r="O2544" s="65"/>
      <c r="P2544" s="65"/>
      <c r="Q2544" s="65"/>
      <c r="R2544" s="238"/>
      <c r="S2544" s="246"/>
      <c r="T2544" s="241"/>
      <c r="U2544" s="238"/>
      <c r="V2544" s="238"/>
      <c r="W2544" s="238"/>
      <c r="X2544" s="272"/>
      <c r="Y2544" s="415"/>
      <c r="Z2544" s="416" t="s">
        <v>38</v>
      </c>
      <c r="AA2544" s="269" t="s">
        <v>38</v>
      </c>
      <c r="AB2544" s="246"/>
      <c r="AC2544" s="250"/>
      <c r="AD2544" s="251"/>
      <c r="AE2544" s="252"/>
      <c r="AF2544" s="246"/>
      <c r="AG2544" s="246"/>
      <c r="AJ2544" s="255" t="str">
        <f t="shared" si="634"/>
        <v/>
      </c>
    </row>
    <row r="2545" spans="1:36" s="319" customFormat="1" ht="11.25" customHeight="1" thickBot="1" x14ac:dyDescent="0.25">
      <c r="A2545" s="1129">
        <v>1</v>
      </c>
      <c r="B2545" s="1113">
        <v>308505</v>
      </c>
      <c r="C2545" s="320"/>
      <c r="D2545" s="916" t="s">
        <v>3652</v>
      </c>
      <c r="E2545" s="326">
        <v>1</v>
      </c>
      <c r="F2545" s="265" t="s">
        <v>2130</v>
      </c>
      <c r="G2545" s="327"/>
      <c r="H2545" s="327"/>
      <c r="I2545" s="265"/>
      <c r="J2545" s="360"/>
      <c r="K2545" s="265"/>
      <c r="L2545" s="265" t="s">
        <v>3185</v>
      </c>
      <c r="M2545" s="326">
        <v>35</v>
      </c>
      <c r="N2545" s="320" t="s">
        <v>2085</v>
      </c>
      <c r="O2545" s="74">
        <v>56</v>
      </c>
      <c r="P2545" s="74">
        <v>82</v>
      </c>
      <c r="Q2545" s="74">
        <v>202</v>
      </c>
      <c r="R2545" s="320" t="s">
        <v>2139</v>
      </c>
      <c r="S2545" s="327"/>
      <c r="T2545" s="265" t="s">
        <v>326</v>
      </c>
      <c r="U2545" s="320" t="s">
        <v>44</v>
      </c>
      <c r="V2545" s="320" t="s">
        <v>3653</v>
      </c>
      <c r="W2545" s="343"/>
      <c r="X2545" s="158"/>
      <c r="Y2545" s="415">
        <v>43971</v>
      </c>
      <c r="Z2545" s="416">
        <f t="shared" ref="Z2545:Z2548" si="669">Y2545+365</f>
        <v>44336</v>
      </c>
      <c r="AA2545" s="269">
        <v>45280</v>
      </c>
      <c r="AB2545" s="327"/>
      <c r="AC2545" s="362">
        <v>21</v>
      </c>
      <c r="AD2545" s="329"/>
      <c r="AE2545" s="329"/>
      <c r="AF2545" s="322" t="s">
        <v>3654</v>
      </c>
      <c r="AG2545" s="326"/>
      <c r="AJ2545" s="255" t="str">
        <f t="shared" si="634"/>
        <v>HL1146</v>
      </c>
    </row>
    <row r="2546" spans="1:36" s="319" customFormat="1" ht="11.25" customHeight="1" thickBot="1" x14ac:dyDescent="0.25">
      <c r="A2546" s="1129">
        <v>1</v>
      </c>
      <c r="B2546" s="1113">
        <v>308505</v>
      </c>
      <c r="C2546" s="320"/>
      <c r="D2546" s="916" t="s">
        <v>3652</v>
      </c>
      <c r="E2546" s="326">
        <v>1</v>
      </c>
      <c r="F2546" s="265" t="s">
        <v>2130</v>
      </c>
      <c r="G2546" s="327"/>
      <c r="H2546" s="327"/>
      <c r="I2546" s="265"/>
      <c r="J2546" s="360"/>
      <c r="K2546" s="265"/>
      <c r="L2546" s="265" t="s">
        <v>3185</v>
      </c>
      <c r="M2546" s="326">
        <v>35</v>
      </c>
      <c r="N2546" s="320" t="s">
        <v>2085</v>
      </c>
      <c r="O2546" s="74">
        <v>57</v>
      </c>
      <c r="P2546" s="74">
        <v>84</v>
      </c>
      <c r="Q2546" s="74">
        <v>202</v>
      </c>
      <c r="R2546" s="320" t="s">
        <v>2139</v>
      </c>
      <c r="S2546" s="327"/>
      <c r="T2546" s="265" t="s">
        <v>326</v>
      </c>
      <c r="U2546" s="320" t="s">
        <v>44</v>
      </c>
      <c r="V2546" s="320" t="s">
        <v>3655</v>
      </c>
      <c r="W2546" s="343"/>
      <c r="X2546" s="158"/>
      <c r="Y2546" s="415">
        <v>43971</v>
      </c>
      <c r="Z2546" s="416">
        <f t="shared" si="669"/>
        <v>44336</v>
      </c>
      <c r="AA2546" s="269">
        <v>45280</v>
      </c>
      <c r="AB2546" s="327"/>
      <c r="AC2546" s="362">
        <v>21</v>
      </c>
      <c r="AD2546" s="329"/>
      <c r="AE2546" s="329"/>
      <c r="AF2546" s="322" t="s">
        <v>3656</v>
      </c>
      <c r="AG2546" s="326"/>
      <c r="AJ2546" s="255" t="str">
        <f t="shared" si="634"/>
        <v>HL1147</v>
      </c>
    </row>
    <row r="2547" spans="1:36" s="319" customFormat="1" ht="11.25" customHeight="1" thickBot="1" x14ac:dyDescent="0.25">
      <c r="A2547" s="1129">
        <v>1</v>
      </c>
      <c r="B2547" s="1113">
        <v>308505</v>
      </c>
      <c r="C2547" s="320"/>
      <c r="D2547" s="916" t="s">
        <v>3652</v>
      </c>
      <c r="E2547" s="326">
        <v>1</v>
      </c>
      <c r="F2547" s="265" t="s">
        <v>2130</v>
      </c>
      <c r="G2547" s="327"/>
      <c r="H2547" s="327"/>
      <c r="I2547" s="265"/>
      <c r="J2547" s="360"/>
      <c r="K2547" s="265"/>
      <c r="L2547" s="265" t="s">
        <v>3185</v>
      </c>
      <c r="M2547" s="326">
        <v>35</v>
      </c>
      <c r="N2547" s="320" t="s">
        <v>2085</v>
      </c>
      <c r="O2547" s="74">
        <v>57</v>
      </c>
      <c r="P2547" s="74">
        <v>84</v>
      </c>
      <c r="Q2547" s="74">
        <v>202</v>
      </c>
      <c r="R2547" s="320" t="s">
        <v>2139</v>
      </c>
      <c r="S2547" s="327"/>
      <c r="T2547" s="265" t="s">
        <v>326</v>
      </c>
      <c r="U2547" s="238" t="s">
        <v>44</v>
      </c>
      <c r="V2547" s="320" t="s">
        <v>3657</v>
      </c>
      <c r="W2547" s="343"/>
      <c r="X2547" s="158"/>
      <c r="Y2547" s="415">
        <v>43971</v>
      </c>
      <c r="Z2547" s="416">
        <f t="shared" si="669"/>
        <v>44336</v>
      </c>
      <c r="AA2547" s="269">
        <v>45280</v>
      </c>
      <c r="AB2547" s="327"/>
      <c r="AC2547" s="362">
        <v>21</v>
      </c>
      <c r="AD2547" s="329"/>
      <c r="AE2547" s="329"/>
      <c r="AF2547" s="322" t="s">
        <v>3658</v>
      </c>
      <c r="AG2547" s="326"/>
      <c r="AJ2547" s="255" t="str">
        <f t="shared" si="634"/>
        <v>HL1148</v>
      </c>
    </row>
    <row r="2548" spans="1:36" ht="11.25" customHeight="1" thickBot="1" x14ac:dyDescent="0.25">
      <c r="A2548" s="1129">
        <v>1</v>
      </c>
      <c r="B2548" s="1113">
        <v>308505</v>
      </c>
      <c r="C2548" s="266" t="s">
        <v>50</v>
      </c>
      <c r="D2548" s="892" t="s">
        <v>3652</v>
      </c>
      <c r="E2548" s="256">
        <v>3</v>
      </c>
      <c r="F2548" s="240" t="s">
        <v>2130</v>
      </c>
      <c r="G2548" s="257"/>
      <c r="H2548" s="257"/>
      <c r="I2548" s="240"/>
      <c r="J2548" s="358"/>
      <c r="K2548" s="240"/>
      <c r="L2548" s="240" t="s">
        <v>3185</v>
      </c>
      <c r="M2548" s="258">
        <v>35</v>
      </c>
      <c r="N2548" s="239" t="s">
        <v>2085</v>
      </c>
      <c r="O2548" s="364" t="str">
        <f ca="1">IF(MIN(OFFSET(O2548,-$E2548,0,$E2548,1))=MAX(OFFSET(O2548,-$E2548,0,$E2548,1)),OFFSET(O2548,-$E2548,0,1,1),CONCATENATE(MIN(OFFSET(O2548,-$E2548,0,$E2548,1)),"/",MAX(OFFSET(O2548,-$E2548,0,$E2548,1))))</f>
        <v>56/57</v>
      </c>
      <c r="P2548" s="364" t="str">
        <f ca="1">IF(MIN(OFFSET(P2548,-$E2548,0,$E2548,1))=MAX(OFFSET(P2548,-$E2548,0,$E2548,1)),OFFSET(P2548,-$E2548,0,1,1),CONCATENATE(MIN(OFFSET(P2548,-$E2548,0,$E2548,1)),"/",MAX(OFFSET(P2548,-$E2548,0,$E2548,1))))</f>
        <v>82/84</v>
      </c>
      <c r="Q2548" s="364">
        <f ca="1">IF(MIN(OFFSET(Q2548,-$E2548,0,$E2548,1))=MAX(OFFSET(Q2548,-$E2548,0,$E2548,1)),OFFSET(Q2548,-$E2548,0,1,1),CONCATENATE(MIN(OFFSET(Q2548,-$E2548,0,$E2548,1)),"/",MAX(OFFSET(Q2548,-$E2548,0,$E2548,1))))</f>
        <v>202</v>
      </c>
      <c r="R2548" s="239"/>
      <c r="S2548" s="257"/>
      <c r="T2548" s="240" t="s">
        <v>326</v>
      </c>
      <c r="U2548" s="239" t="s">
        <v>44</v>
      </c>
      <c r="V2548" s="239" t="s">
        <v>3659</v>
      </c>
      <c r="W2548" s="239"/>
      <c r="X2548" s="237" t="s">
        <v>3652</v>
      </c>
      <c r="Y2548" s="415">
        <v>43971</v>
      </c>
      <c r="Z2548" s="416">
        <f t="shared" si="669"/>
        <v>44336</v>
      </c>
      <c r="AA2548" s="269">
        <v>45280</v>
      </c>
      <c r="AB2548" s="257"/>
      <c r="AC2548" s="260">
        <v>21</v>
      </c>
      <c r="AD2548" s="261"/>
      <c r="AE2548" s="262"/>
      <c r="AF2548" s="257"/>
      <c r="AG2548" s="257"/>
      <c r="AJ2548" s="255" t="str">
        <f t="shared" si="634"/>
        <v>HL1146-1148</v>
      </c>
    </row>
    <row r="2549" spans="1:36" ht="11.25" customHeight="1" thickBot="1" x14ac:dyDescent="0.25">
      <c r="A2549" s="1129"/>
      <c r="B2549" s="1112"/>
      <c r="C2549" s="320"/>
      <c r="D2549" s="905"/>
      <c r="E2549" s="245"/>
      <c r="F2549" s="241"/>
      <c r="G2549" s="246"/>
      <c r="H2549" s="246"/>
      <c r="I2549" s="241"/>
      <c r="J2549" s="360"/>
      <c r="K2549" s="241"/>
      <c r="L2549" s="241"/>
      <c r="M2549" s="245"/>
      <c r="N2549" s="238"/>
      <c r="O2549" s="65"/>
      <c r="P2549" s="65"/>
      <c r="Q2549" s="65"/>
      <c r="R2549" s="238"/>
      <c r="S2549" s="246"/>
      <c r="T2549" s="241"/>
      <c r="U2549" s="238"/>
      <c r="V2549" s="146"/>
      <c r="W2549" s="238"/>
      <c r="X2549" s="272"/>
      <c r="Y2549" s="415"/>
      <c r="Z2549" s="416" t="s">
        <v>38</v>
      </c>
      <c r="AA2549" s="269" t="s">
        <v>38</v>
      </c>
      <c r="AB2549" s="246"/>
      <c r="AC2549" s="250"/>
      <c r="AD2549" s="251"/>
      <c r="AE2549" s="252"/>
      <c r="AF2549" s="246"/>
      <c r="AG2549" s="246"/>
      <c r="AJ2549" s="255" t="str">
        <f t="shared" si="634"/>
        <v/>
      </c>
    </row>
    <row r="2550" spans="1:36" s="319" customFormat="1" ht="11.25" customHeight="1" thickBot="1" x14ac:dyDescent="0.25">
      <c r="A2550" s="1129">
        <v>1</v>
      </c>
      <c r="B2550" s="1113">
        <v>308507</v>
      </c>
      <c r="C2550" s="320"/>
      <c r="D2550" s="916" t="s">
        <v>3520</v>
      </c>
      <c r="E2550" s="326">
        <v>1</v>
      </c>
      <c r="F2550" s="265" t="s">
        <v>2130</v>
      </c>
      <c r="G2550" s="327"/>
      <c r="H2550" s="327"/>
      <c r="I2550" s="265"/>
      <c r="J2550" s="360"/>
      <c r="K2550" s="265"/>
      <c r="L2550" s="265" t="s">
        <v>3185</v>
      </c>
      <c r="M2550" s="326">
        <v>35</v>
      </c>
      <c r="N2550" s="320" t="s">
        <v>2085</v>
      </c>
      <c r="O2550" s="74">
        <v>57</v>
      </c>
      <c r="P2550" s="74">
        <v>84</v>
      </c>
      <c r="Q2550" s="74">
        <v>201</v>
      </c>
      <c r="R2550" s="320" t="s">
        <v>2139</v>
      </c>
      <c r="S2550" s="327"/>
      <c r="T2550" s="265" t="s">
        <v>811</v>
      </c>
      <c r="U2550" s="238" t="s">
        <v>44</v>
      </c>
      <c r="V2550" s="320" t="s">
        <v>3660</v>
      </c>
      <c r="W2550" s="343" t="s">
        <v>3661</v>
      </c>
      <c r="X2550" s="158"/>
      <c r="Y2550" s="415">
        <v>42438</v>
      </c>
      <c r="Z2550" s="416">
        <f t="shared" ref="Z2550:Z2555" si="670">Y2550+366</f>
        <v>42804</v>
      </c>
      <c r="AA2550" s="269">
        <v>43535</v>
      </c>
      <c r="AB2550" s="327"/>
      <c r="AC2550" s="362">
        <v>21</v>
      </c>
      <c r="AD2550" s="329"/>
      <c r="AE2550" s="329"/>
      <c r="AF2550" s="326" t="s">
        <v>3662</v>
      </c>
      <c r="AG2550" s="326"/>
      <c r="AJ2550" s="255" t="str">
        <f t="shared" si="634"/>
        <v>HL1149</v>
      </c>
    </row>
    <row r="2551" spans="1:36" s="319" customFormat="1" ht="11.25" customHeight="1" thickBot="1" x14ac:dyDescent="0.25">
      <c r="A2551" s="1129">
        <v>1</v>
      </c>
      <c r="B2551" s="1113">
        <v>308507</v>
      </c>
      <c r="C2551" s="320"/>
      <c r="D2551" s="916" t="s">
        <v>3520</v>
      </c>
      <c r="E2551" s="326">
        <v>1</v>
      </c>
      <c r="F2551" s="265" t="s">
        <v>2130</v>
      </c>
      <c r="G2551" s="327"/>
      <c r="H2551" s="327"/>
      <c r="I2551" s="265"/>
      <c r="J2551" s="360"/>
      <c r="K2551" s="265"/>
      <c r="L2551" s="265" t="s">
        <v>3185</v>
      </c>
      <c r="M2551" s="326">
        <v>35</v>
      </c>
      <c r="N2551" s="320" t="s">
        <v>2085</v>
      </c>
      <c r="O2551" s="74">
        <v>57</v>
      </c>
      <c r="P2551" s="74">
        <v>85</v>
      </c>
      <c r="Q2551" s="74">
        <v>202</v>
      </c>
      <c r="R2551" s="320" t="s">
        <v>2139</v>
      </c>
      <c r="S2551" s="327"/>
      <c r="T2551" s="265" t="s">
        <v>811</v>
      </c>
      <c r="U2551" s="238" t="s">
        <v>44</v>
      </c>
      <c r="V2551" s="320" t="s">
        <v>3663</v>
      </c>
      <c r="W2551" s="343" t="s">
        <v>3664</v>
      </c>
      <c r="X2551" s="158"/>
      <c r="Y2551" s="415">
        <v>42438</v>
      </c>
      <c r="Z2551" s="416">
        <f t="shared" si="670"/>
        <v>42804</v>
      </c>
      <c r="AA2551" s="269">
        <v>43535</v>
      </c>
      <c r="AB2551" s="327"/>
      <c r="AC2551" s="362">
        <v>21</v>
      </c>
      <c r="AD2551" s="329"/>
      <c r="AE2551" s="329"/>
      <c r="AF2551" s="326" t="s">
        <v>3662</v>
      </c>
      <c r="AG2551" s="326"/>
      <c r="AJ2551" s="255" t="str">
        <f t="shared" si="634"/>
        <v>HL1150</v>
      </c>
    </row>
    <row r="2552" spans="1:36" s="319" customFormat="1" ht="11.25" customHeight="1" thickBot="1" x14ac:dyDescent="0.25">
      <c r="A2552" s="1129">
        <v>1</v>
      </c>
      <c r="B2552" s="1113">
        <v>308507</v>
      </c>
      <c r="C2552" s="320"/>
      <c r="D2552" s="916" t="s">
        <v>3520</v>
      </c>
      <c r="E2552" s="326">
        <v>1</v>
      </c>
      <c r="F2552" s="265" t="s">
        <v>2130</v>
      </c>
      <c r="G2552" s="327"/>
      <c r="H2552" s="327"/>
      <c r="I2552" s="265"/>
      <c r="J2552" s="360"/>
      <c r="K2552" s="265"/>
      <c r="L2552" s="265" t="s">
        <v>3185</v>
      </c>
      <c r="M2552" s="326">
        <v>35</v>
      </c>
      <c r="N2552" s="320" t="s">
        <v>2085</v>
      </c>
      <c r="O2552" s="74">
        <v>57</v>
      </c>
      <c r="P2552" s="74">
        <v>84</v>
      </c>
      <c r="Q2552" s="74">
        <v>202</v>
      </c>
      <c r="R2552" s="320" t="s">
        <v>2139</v>
      </c>
      <c r="S2552" s="327"/>
      <c r="T2552" s="265" t="s">
        <v>811</v>
      </c>
      <c r="U2552" s="238" t="s">
        <v>44</v>
      </c>
      <c r="V2552" s="320" t="s">
        <v>3665</v>
      </c>
      <c r="W2552" s="343" t="s">
        <v>3666</v>
      </c>
      <c r="X2552" s="158"/>
      <c r="Y2552" s="415">
        <v>42438</v>
      </c>
      <c r="Z2552" s="416">
        <f t="shared" si="670"/>
        <v>42804</v>
      </c>
      <c r="AA2552" s="269">
        <v>43535</v>
      </c>
      <c r="AB2552" s="327"/>
      <c r="AC2552" s="362">
        <v>21</v>
      </c>
      <c r="AD2552" s="329"/>
      <c r="AE2552" s="329"/>
      <c r="AF2552" s="326" t="s">
        <v>3662</v>
      </c>
      <c r="AG2552" s="326"/>
      <c r="AJ2552" s="255" t="str">
        <f t="shared" si="634"/>
        <v>HL1151</v>
      </c>
    </row>
    <row r="2553" spans="1:36" s="319" customFormat="1" ht="11.25" customHeight="1" thickBot="1" x14ac:dyDescent="0.25">
      <c r="A2553" s="1129">
        <v>1</v>
      </c>
      <c r="B2553" s="1113">
        <v>308507</v>
      </c>
      <c r="C2553" s="320"/>
      <c r="D2553" s="916" t="s">
        <v>3520</v>
      </c>
      <c r="E2553" s="326">
        <v>1</v>
      </c>
      <c r="F2553" s="265" t="s">
        <v>2130</v>
      </c>
      <c r="G2553" s="327"/>
      <c r="H2553" s="327"/>
      <c r="I2553" s="265"/>
      <c r="J2553" s="360"/>
      <c r="K2553" s="265"/>
      <c r="L2553" s="265" t="s">
        <v>3185</v>
      </c>
      <c r="M2553" s="326">
        <v>35</v>
      </c>
      <c r="N2553" s="320" t="s">
        <v>2085</v>
      </c>
      <c r="O2553" s="74">
        <v>57</v>
      </c>
      <c r="P2553" s="74">
        <v>84</v>
      </c>
      <c r="Q2553" s="74">
        <v>201</v>
      </c>
      <c r="R2553" s="320" t="s">
        <v>2139</v>
      </c>
      <c r="S2553" s="327"/>
      <c r="T2553" s="265" t="s">
        <v>811</v>
      </c>
      <c r="U2553" s="238" t="s">
        <v>44</v>
      </c>
      <c r="V2553" s="320" t="s">
        <v>3667</v>
      </c>
      <c r="W2553" s="343" t="s">
        <v>3668</v>
      </c>
      <c r="X2553" s="158"/>
      <c r="Y2553" s="415">
        <v>42438</v>
      </c>
      <c r="Z2553" s="416">
        <f t="shared" si="670"/>
        <v>42804</v>
      </c>
      <c r="AA2553" s="269">
        <v>43535</v>
      </c>
      <c r="AB2553" s="327"/>
      <c r="AC2553" s="362">
        <v>21</v>
      </c>
      <c r="AD2553" s="329"/>
      <c r="AE2553" s="329"/>
      <c r="AF2553" s="326" t="s">
        <v>3662</v>
      </c>
      <c r="AG2553" s="326"/>
      <c r="AJ2553" s="255" t="str">
        <f t="shared" si="634"/>
        <v>HL1152</v>
      </c>
    </row>
    <row r="2554" spans="1:36" s="319" customFormat="1" ht="11.25" customHeight="1" thickBot="1" x14ac:dyDescent="0.25">
      <c r="A2554" s="1129">
        <v>1</v>
      </c>
      <c r="B2554" s="1113">
        <v>308507</v>
      </c>
      <c r="C2554" s="320"/>
      <c r="D2554" s="916" t="s">
        <v>3520</v>
      </c>
      <c r="E2554" s="326">
        <v>1</v>
      </c>
      <c r="F2554" s="265" t="s">
        <v>2130</v>
      </c>
      <c r="G2554" s="327"/>
      <c r="H2554" s="327"/>
      <c r="I2554" s="265"/>
      <c r="J2554" s="360"/>
      <c r="K2554" s="265"/>
      <c r="L2554" s="265" t="s">
        <v>3185</v>
      </c>
      <c r="M2554" s="326">
        <v>35</v>
      </c>
      <c r="N2554" s="320" t="s">
        <v>2085</v>
      </c>
      <c r="O2554" s="74">
        <v>57</v>
      </c>
      <c r="P2554" s="74">
        <v>87</v>
      </c>
      <c r="Q2554" s="74">
        <v>201</v>
      </c>
      <c r="R2554" s="320" t="s">
        <v>2139</v>
      </c>
      <c r="S2554" s="327"/>
      <c r="T2554" s="265" t="s">
        <v>811</v>
      </c>
      <c r="U2554" s="238" t="s">
        <v>44</v>
      </c>
      <c r="V2554" s="320" t="s">
        <v>3669</v>
      </c>
      <c r="W2554" s="343" t="s">
        <v>3670</v>
      </c>
      <c r="X2554" s="158"/>
      <c r="Y2554" s="415">
        <v>42438</v>
      </c>
      <c r="Z2554" s="416">
        <f t="shared" si="670"/>
        <v>42804</v>
      </c>
      <c r="AA2554" s="269">
        <v>43535</v>
      </c>
      <c r="AB2554" s="327"/>
      <c r="AC2554" s="362">
        <v>21</v>
      </c>
      <c r="AD2554" s="329"/>
      <c r="AE2554" s="329"/>
      <c r="AF2554" s="326" t="s">
        <v>3662</v>
      </c>
      <c r="AG2554" s="326"/>
      <c r="AJ2554" s="255" t="str">
        <f t="shared" ref="AJ2554:AJ2606" si="671">CONCATENATE(U2554,AK2554,V2554)</f>
        <v>HL1153</v>
      </c>
    </row>
    <row r="2555" spans="1:36" ht="11.25" customHeight="1" thickBot="1" x14ac:dyDescent="0.25">
      <c r="A2555" s="1129">
        <v>1</v>
      </c>
      <c r="B2555" s="1113">
        <v>308507</v>
      </c>
      <c r="C2555" s="266" t="s">
        <v>50</v>
      </c>
      <c r="D2555" s="892">
        <v>1417</v>
      </c>
      <c r="E2555" s="256">
        <f>SUM(E2550:E2554)</f>
        <v>5</v>
      </c>
      <c r="F2555" s="240" t="s">
        <v>2130</v>
      </c>
      <c r="G2555" s="257"/>
      <c r="H2555" s="257"/>
      <c r="I2555" s="240"/>
      <c r="J2555" s="358"/>
      <c r="K2555" s="240"/>
      <c r="L2555" s="240" t="s">
        <v>3185</v>
      </c>
      <c r="M2555" s="258">
        <v>35</v>
      </c>
      <c r="N2555" s="239" t="s">
        <v>2085</v>
      </c>
      <c r="O2555" s="364">
        <f ca="1">IF(MIN(OFFSET(O2555,-$E2555,0,$E2555,1))=MAX(OFFSET(O2555,-$E2555,0,$E2555,1)),OFFSET(O2555,-$E2555,0,1,1),CONCATENATE(MIN(OFFSET(O2555,-$E2555,0,$E2555,1)),"/",MAX(OFFSET(O2555,-$E2555,0,$E2555,1))))</f>
        <v>57</v>
      </c>
      <c r="P2555" s="364" t="str">
        <f ca="1">IF(MIN(OFFSET(P2555,-$E2555,0,$E2555,1))=MAX(OFFSET(P2555,-$E2555,0,$E2555,1)),OFFSET(P2555,-$E2555,0,1,1),CONCATENATE(MIN(OFFSET(P2555,-$E2555,0,$E2555,1)),"/",MAX(OFFSET(P2555,-$E2555,0,$E2555,1))))</f>
        <v>84/87</v>
      </c>
      <c r="Q2555" s="364" t="str">
        <f ca="1">IF(MIN(OFFSET(Q2555,-$E2555,0,$E2555,1))=MAX(OFFSET(Q2555,-$E2555,0,$E2555,1)),OFFSET(Q2555,-$E2555,0,1,1),CONCATENATE(MIN(OFFSET(Q2555,-$E2555,0,$E2555,1)),"/",MAX(OFFSET(Q2555,-$E2555,0,$E2555,1))))</f>
        <v>201/202</v>
      </c>
      <c r="R2555" s="239"/>
      <c r="S2555" s="257"/>
      <c r="T2555" s="240" t="s">
        <v>811</v>
      </c>
      <c r="U2555" s="239" t="s">
        <v>44</v>
      </c>
      <c r="V2555" s="239" t="s">
        <v>3671</v>
      </c>
      <c r="W2555" s="239"/>
      <c r="X2555" s="237">
        <v>1417</v>
      </c>
      <c r="Y2555" s="415">
        <v>42438</v>
      </c>
      <c r="Z2555" s="416">
        <f t="shared" si="670"/>
        <v>42804</v>
      </c>
      <c r="AA2555" s="269">
        <v>43535</v>
      </c>
      <c r="AB2555" s="257"/>
      <c r="AC2555" s="260">
        <v>21</v>
      </c>
      <c r="AD2555" s="261"/>
      <c r="AE2555" s="262"/>
      <c r="AF2555" s="257"/>
      <c r="AG2555" s="257"/>
      <c r="AJ2555" s="255" t="str">
        <f t="shared" si="671"/>
        <v>HL1149-1153</v>
      </c>
    </row>
    <row r="2556" spans="1:36" ht="11.25" customHeight="1" thickBot="1" x14ac:dyDescent="0.25">
      <c r="A2556" s="1129"/>
      <c r="B2556" s="995"/>
      <c r="C2556" s="320"/>
      <c r="D2556" s="905"/>
      <c r="E2556" s="245"/>
      <c r="F2556" s="241"/>
      <c r="G2556" s="246"/>
      <c r="H2556" s="246"/>
      <c r="I2556" s="241"/>
      <c r="J2556" s="360"/>
      <c r="K2556" s="241"/>
      <c r="L2556" s="241"/>
      <c r="M2556" s="245"/>
      <c r="N2556" s="238"/>
      <c r="O2556" s="65"/>
      <c r="P2556" s="65"/>
      <c r="Q2556" s="65"/>
      <c r="R2556" s="238"/>
      <c r="S2556" s="246"/>
      <c r="T2556" s="241"/>
      <c r="U2556" s="238"/>
      <c r="V2556" s="238"/>
      <c r="W2556" s="238"/>
      <c r="X2556" s="272"/>
      <c r="Y2556" s="415"/>
      <c r="Z2556" s="416" t="s">
        <v>38</v>
      </c>
      <c r="AA2556" s="269" t="s">
        <v>38</v>
      </c>
      <c r="AB2556" s="246"/>
      <c r="AC2556" s="250"/>
      <c r="AD2556" s="251"/>
      <c r="AE2556" s="252"/>
      <c r="AF2556" s="246"/>
      <c r="AG2556" s="246"/>
      <c r="AJ2556" s="255" t="str">
        <f t="shared" si="671"/>
        <v/>
      </c>
    </row>
    <row r="2557" spans="1:36" s="319" customFormat="1" ht="11.25" customHeight="1" thickBot="1" x14ac:dyDescent="0.25">
      <c r="A2557" s="1129">
        <v>1</v>
      </c>
      <c r="B2557" s="1113">
        <v>308512</v>
      </c>
      <c r="C2557" s="320"/>
      <c r="D2557" s="916" t="s">
        <v>885</v>
      </c>
      <c r="E2557" s="245">
        <v>1</v>
      </c>
      <c r="F2557" s="241" t="s">
        <v>2130</v>
      </c>
      <c r="G2557" s="246"/>
      <c r="H2557" s="246"/>
      <c r="I2557" s="241"/>
      <c r="J2557" s="360"/>
      <c r="K2557" s="241"/>
      <c r="L2557" s="241" t="s">
        <v>3185</v>
      </c>
      <c r="M2557" s="245">
        <v>35</v>
      </c>
      <c r="N2557" s="238" t="s">
        <v>2085</v>
      </c>
      <c r="O2557" s="65">
        <v>57</v>
      </c>
      <c r="P2557" s="65">
        <v>85</v>
      </c>
      <c r="Q2557" s="65">
        <v>200</v>
      </c>
      <c r="R2557" s="238" t="s">
        <v>2139</v>
      </c>
      <c r="S2557" s="246"/>
      <c r="T2557" s="241" t="s">
        <v>326</v>
      </c>
      <c r="U2557" s="238" t="s">
        <v>44</v>
      </c>
      <c r="V2557" s="238" t="s">
        <v>3672</v>
      </c>
      <c r="W2557" s="238"/>
      <c r="X2557" s="320" t="s">
        <v>1078</v>
      </c>
      <c r="Y2557" s="415">
        <v>43971</v>
      </c>
      <c r="Z2557" s="416">
        <f t="shared" ref="Z2557:Z2562" si="672">Y2557+365</f>
        <v>44336</v>
      </c>
      <c r="AA2557" s="269">
        <v>44301</v>
      </c>
      <c r="AB2557" s="246"/>
      <c r="AC2557" s="250">
        <v>20.65</v>
      </c>
      <c r="AD2557" s="251"/>
      <c r="AE2557" s="252"/>
      <c r="AF2557" s="246" t="s">
        <v>3673</v>
      </c>
      <c r="AG2557" s="246"/>
      <c r="AJ2557" s="255" t="str">
        <f t="shared" si="671"/>
        <v>HL54</v>
      </c>
    </row>
    <row r="2558" spans="1:36" s="319" customFormat="1" ht="11.25" customHeight="1" thickBot="1" x14ac:dyDescent="0.25">
      <c r="A2558" s="1129">
        <v>1</v>
      </c>
      <c r="B2558" s="1113">
        <v>308512</v>
      </c>
      <c r="C2558" s="320"/>
      <c r="D2558" s="916" t="s">
        <v>885</v>
      </c>
      <c r="E2558" s="245">
        <v>1</v>
      </c>
      <c r="F2558" s="241" t="s">
        <v>2130</v>
      </c>
      <c r="G2558" s="246"/>
      <c r="H2558" s="246"/>
      <c r="I2558" s="241"/>
      <c r="J2558" s="360"/>
      <c r="K2558" s="241"/>
      <c r="L2558" s="241" t="s">
        <v>3185</v>
      </c>
      <c r="M2558" s="245">
        <v>35</v>
      </c>
      <c r="N2558" s="238" t="s">
        <v>2085</v>
      </c>
      <c r="O2558" s="65">
        <v>57</v>
      </c>
      <c r="P2558" s="65">
        <v>85</v>
      </c>
      <c r="Q2558" s="65">
        <v>200</v>
      </c>
      <c r="R2558" s="238" t="s">
        <v>2139</v>
      </c>
      <c r="S2558" s="246"/>
      <c r="T2558" s="241" t="s">
        <v>326</v>
      </c>
      <c r="U2558" s="238" t="s">
        <v>44</v>
      </c>
      <c r="V2558" s="238" t="s">
        <v>3674</v>
      </c>
      <c r="W2558" s="238"/>
      <c r="X2558" s="320" t="s">
        <v>1078</v>
      </c>
      <c r="Y2558" s="415">
        <v>43971</v>
      </c>
      <c r="Z2558" s="416">
        <f t="shared" si="672"/>
        <v>44336</v>
      </c>
      <c r="AA2558" s="269">
        <v>44301</v>
      </c>
      <c r="AB2558" s="246"/>
      <c r="AC2558" s="250">
        <v>20.65</v>
      </c>
      <c r="AD2558" s="251"/>
      <c r="AE2558" s="252"/>
      <c r="AF2558" s="246" t="s">
        <v>3675</v>
      </c>
      <c r="AG2558" s="246"/>
      <c r="AJ2558" s="255" t="str">
        <f t="shared" si="671"/>
        <v>HL55</v>
      </c>
    </row>
    <row r="2559" spans="1:36" s="319" customFormat="1" ht="11.25" customHeight="1" thickBot="1" x14ac:dyDescent="0.25">
      <c r="A2559" s="1129">
        <v>1</v>
      </c>
      <c r="B2559" s="1113">
        <v>308512</v>
      </c>
      <c r="C2559" s="320"/>
      <c r="D2559" s="916" t="s">
        <v>885</v>
      </c>
      <c r="E2559" s="245">
        <v>1</v>
      </c>
      <c r="F2559" s="241" t="s">
        <v>2130</v>
      </c>
      <c r="G2559" s="246"/>
      <c r="H2559" s="246"/>
      <c r="I2559" s="241"/>
      <c r="J2559" s="360"/>
      <c r="K2559" s="241"/>
      <c r="L2559" s="241" t="s">
        <v>3185</v>
      </c>
      <c r="M2559" s="245">
        <v>35</v>
      </c>
      <c r="N2559" s="238" t="s">
        <v>2085</v>
      </c>
      <c r="O2559" s="65">
        <v>57</v>
      </c>
      <c r="P2559" s="65">
        <v>86</v>
      </c>
      <c r="Q2559" s="65">
        <v>199</v>
      </c>
      <c r="R2559" s="238" t="s">
        <v>2139</v>
      </c>
      <c r="S2559" s="246"/>
      <c r="T2559" s="241" t="s">
        <v>326</v>
      </c>
      <c r="U2559" s="238" t="s">
        <v>44</v>
      </c>
      <c r="V2559" s="238" t="s">
        <v>1184</v>
      </c>
      <c r="W2559" s="238" t="s">
        <v>1078</v>
      </c>
      <c r="X2559" s="320" t="s">
        <v>1078</v>
      </c>
      <c r="Y2559" s="415">
        <v>43971</v>
      </c>
      <c r="Z2559" s="416">
        <f t="shared" si="672"/>
        <v>44336</v>
      </c>
      <c r="AA2559" s="269">
        <v>44301</v>
      </c>
      <c r="AB2559" s="246"/>
      <c r="AC2559" s="250">
        <v>20.65</v>
      </c>
      <c r="AD2559" s="251"/>
      <c r="AE2559" s="252"/>
      <c r="AF2559" s="246" t="s">
        <v>3676</v>
      </c>
      <c r="AG2559" s="246"/>
      <c r="AJ2559" s="255" t="str">
        <f t="shared" si="671"/>
        <v>HL56</v>
      </c>
    </row>
    <row r="2560" spans="1:36" s="319" customFormat="1" ht="11.25" customHeight="1" thickBot="1" x14ac:dyDescent="0.25">
      <c r="A2560" s="1129">
        <v>1</v>
      </c>
      <c r="B2560" s="1113">
        <v>308512</v>
      </c>
      <c r="C2560" s="320"/>
      <c r="D2560" s="916" t="s">
        <v>885</v>
      </c>
      <c r="E2560" s="245">
        <v>1</v>
      </c>
      <c r="F2560" s="241" t="s">
        <v>2130</v>
      </c>
      <c r="G2560" s="246"/>
      <c r="H2560" s="246"/>
      <c r="I2560" s="241"/>
      <c r="J2560" s="360"/>
      <c r="K2560" s="241"/>
      <c r="L2560" s="241" t="s">
        <v>3185</v>
      </c>
      <c r="M2560" s="245">
        <v>35</v>
      </c>
      <c r="N2560" s="238" t="s">
        <v>2085</v>
      </c>
      <c r="O2560" s="65">
        <v>57</v>
      </c>
      <c r="P2560" s="65">
        <v>86</v>
      </c>
      <c r="Q2560" s="65">
        <v>200</v>
      </c>
      <c r="R2560" s="238" t="s">
        <v>2139</v>
      </c>
      <c r="S2560" s="246"/>
      <c r="T2560" s="241" t="s">
        <v>326</v>
      </c>
      <c r="U2560" s="238" t="s">
        <v>44</v>
      </c>
      <c r="V2560" s="238" t="s">
        <v>3677</v>
      </c>
      <c r="W2560" s="238" t="s">
        <v>1078</v>
      </c>
      <c r="X2560" s="320" t="s">
        <v>1078</v>
      </c>
      <c r="Y2560" s="415">
        <v>43971</v>
      </c>
      <c r="Z2560" s="416">
        <f t="shared" si="672"/>
        <v>44336</v>
      </c>
      <c r="AA2560" s="269">
        <v>44301</v>
      </c>
      <c r="AB2560" s="246"/>
      <c r="AC2560" s="250">
        <v>20.65</v>
      </c>
      <c r="AD2560" s="251"/>
      <c r="AE2560" s="252"/>
      <c r="AF2560" s="246" t="s">
        <v>3678</v>
      </c>
      <c r="AG2560" s="246"/>
      <c r="AJ2560" s="255" t="str">
        <f t="shared" si="671"/>
        <v>HL58</v>
      </c>
    </row>
    <row r="2561" spans="1:36" s="319" customFormat="1" ht="11.25" customHeight="1" thickBot="1" x14ac:dyDescent="0.25">
      <c r="A2561" s="1129">
        <v>1</v>
      </c>
      <c r="B2561" s="1113">
        <v>308512</v>
      </c>
      <c r="C2561" s="320"/>
      <c r="D2561" s="916" t="s">
        <v>885</v>
      </c>
      <c r="E2561" s="245">
        <v>1</v>
      </c>
      <c r="F2561" s="241" t="s">
        <v>2130</v>
      </c>
      <c r="G2561" s="246"/>
      <c r="H2561" s="246"/>
      <c r="I2561" s="241"/>
      <c r="J2561" s="360"/>
      <c r="K2561" s="241"/>
      <c r="L2561" s="241" t="s">
        <v>3185</v>
      </c>
      <c r="M2561" s="245">
        <v>35</v>
      </c>
      <c r="N2561" s="238" t="s">
        <v>2085</v>
      </c>
      <c r="O2561" s="65">
        <v>56</v>
      </c>
      <c r="P2561" s="65">
        <v>85</v>
      </c>
      <c r="Q2561" s="65">
        <v>199</v>
      </c>
      <c r="R2561" s="238" t="s">
        <v>2139</v>
      </c>
      <c r="S2561" s="246"/>
      <c r="T2561" s="241" t="s">
        <v>326</v>
      </c>
      <c r="U2561" s="238" t="s">
        <v>44</v>
      </c>
      <c r="V2561" s="238" t="s">
        <v>3679</v>
      </c>
      <c r="W2561" s="238" t="s">
        <v>1078</v>
      </c>
      <c r="X2561" s="320" t="s">
        <v>1078</v>
      </c>
      <c r="Y2561" s="415">
        <v>43971</v>
      </c>
      <c r="Z2561" s="416">
        <f t="shared" si="672"/>
        <v>44336</v>
      </c>
      <c r="AA2561" s="269">
        <v>44301</v>
      </c>
      <c r="AB2561" s="246"/>
      <c r="AC2561" s="250">
        <v>20.65</v>
      </c>
      <c r="AD2561" s="251"/>
      <c r="AE2561" s="252"/>
      <c r="AF2561" s="246" t="s">
        <v>3680</v>
      </c>
      <c r="AG2561" s="246"/>
      <c r="AJ2561" s="255" t="str">
        <f t="shared" si="671"/>
        <v>HL59</v>
      </c>
    </row>
    <row r="2562" spans="1:36" ht="11.25" customHeight="1" thickBot="1" x14ac:dyDescent="0.25">
      <c r="A2562" s="1129">
        <v>1</v>
      </c>
      <c r="B2562" s="1113">
        <v>308512</v>
      </c>
      <c r="C2562" s="266" t="s">
        <v>50</v>
      </c>
      <c r="D2562" s="892" t="s">
        <v>885</v>
      </c>
      <c r="E2562" s="256">
        <f>SUM(E2557:E2561)</f>
        <v>5</v>
      </c>
      <c r="F2562" s="240" t="s">
        <v>2130</v>
      </c>
      <c r="G2562" s="257"/>
      <c r="H2562" s="257"/>
      <c r="I2562" s="240"/>
      <c r="J2562" s="358"/>
      <c r="K2562" s="240"/>
      <c r="L2562" s="240" t="s">
        <v>3185</v>
      </c>
      <c r="M2562" s="258">
        <v>35</v>
      </c>
      <c r="N2562" s="239" t="s">
        <v>2085</v>
      </c>
      <c r="O2562" s="364" t="str">
        <f ca="1">IF(MIN(OFFSET(O2562,-$E2562,0,$E2562,1))=MAX(OFFSET(O2562,-$E2562,0,$E2562,1)),OFFSET(O2562,-$E2562,0,1,1),CONCATENATE(MIN(OFFSET(O2562,-$E2562,0,$E2562,1)),"/",MAX(OFFSET(O2562,-$E2562,0,$E2562,1))))</f>
        <v>56/57</v>
      </c>
      <c r="P2562" s="364" t="str">
        <f ca="1">IF(MIN(OFFSET(P2562,-$E2562,0,$E2562,1))=MAX(OFFSET(P2562,-$E2562,0,$E2562,1)),OFFSET(P2562,-$E2562,0,1,1),CONCATENATE(MIN(OFFSET(P2562,-$E2562,0,$E2562,1)),"/",MAX(OFFSET(P2562,-$E2562,0,$E2562,1))))</f>
        <v>85/86</v>
      </c>
      <c r="Q2562" s="364" t="str">
        <f ca="1">IF(MIN(OFFSET(Q2562,-$E2562,0,$E2562,1))=MAX(OFFSET(Q2562,-$E2562,0,$E2562,1)),OFFSET(Q2562,-$E2562,0,1,1),CONCATENATE(MIN(OFFSET(Q2562,-$E2562,0,$E2562,1)),"/",MAX(OFFSET(Q2562,-$E2562,0,$E2562,1))))</f>
        <v>199/200</v>
      </c>
      <c r="R2562" s="239"/>
      <c r="S2562" s="257"/>
      <c r="T2562" s="240" t="s">
        <v>326</v>
      </c>
      <c r="U2562" s="239" t="s">
        <v>44</v>
      </c>
      <c r="V2562" s="239" t="s">
        <v>3681</v>
      </c>
      <c r="W2562" s="239"/>
      <c r="X2562" s="237">
        <v>1038</v>
      </c>
      <c r="Y2562" s="415">
        <v>43971</v>
      </c>
      <c r="Z2562" s="416">
        <f t="shared" si="672"/>
        <v>44336</v>
      </c>
      <c r="AA2562" s="269">
        <v>44301</v>
      </c>
      <c r="AB2562" s="257"/>
      <c r="AC2562" s="260">
        <v>21</v>
      </c>
      <c r="AD2562" s="261"/>
      <c r="AE2562" s="262"/>
      <c r="AF2562" s="257"/>
      <c r="AG2562" s="257"/>
      <c r="AJ2562" s="255" t="str">
        <f t="shared" si="671"/>
        <v>HL54-59</v>
      </c>
    </row>
    <row r="2563" spans="1:36" ht="11.25" customHeight="1" thickBot="1" x14ac:dyDescent="0.25">
      <c r="A2563" s="1129"/>
      <c r="B2563" s="995"/>
      <c r="C2563" s="238"/>
      <c r="D2563" s="916"/>
      <c r="E2563" s="245"/>
      <c r="F2563" s="241"/>
      <c r="G2563" s="246"/>
      <c r="H2563" s="246"/>
      <c r="I2563" s="241"/>
      <c r="J2563" s="331"/>
      <c r="K2563" s="241"/>
      <c r="L2563" s="241"/>
      <c r="M2563" s="245"/>
      <c r="N2563" s="238"/>
      <c r="O2563" s="65"/>
      <c r="P2563" s="65"/>
      <c r="Q2563" s="65"/>
      <c r="R2563" s="238"/>
      <c r="S2563" s="246"/>
      <c r="T2563" s="241"/>
      <c r="U2563" s="238"/>
      <c r="V2563" s="238"/>
      <c r="W2563" s="238"/>
      <c r="X2563" s="315"/>
      <c r="Y2563" s="415"/>
      <c r="Z2563" s="416" t="s">
        <v>38</v>
      </c>
      <c r="AA2563" s="269" t="s">
        <v>38</v>
      </c>
      <c r="AB2563" s="246"/>
      <c r="AC2563" s="250"/>
      <c r="AD2563" s="251"/>
      <c r="AE2563" s="252"/>
      <c r="AF2563" s="246"/>
      <c r="AG2563" s="246"/>
      <c r="AJ2563" s="255" t="str">
        <f t="shared" si="671"/>
        <v/>
      </c>
    </row>
    <row r="2564" spans="1:36" ht="11.25" customHeight="1" thickBot="1" x14ac:dyDescent="0.25">
      <c r="A2564" s="1129">
        <v>1</v>
      </c>
      <c r="B2564" s="1113">
        <v>308514</v>
      </c>
      <c r="C2564" s="238"/>
      <c r="D2564" s="916" t="s">
        <v>1663</v>
      </c>
      <c r="E2564" s="245">
        <v>1</v>
      </c>
      <c r="F2564" s="241" t="s">
        <v>2130</v>
      </c>
      <c r="G2564" s="246"/>
      <c r="H2564" s="246"/>
      <c r="I2564" s="241"/>
      <c r="J2564" s="331"/>
      <c r="K2564" s="241"/>
      <c r="L2564" s="241" t="s">
        <v>3185</v>
      </c>
      <c r="M2564" s="245">
        <v>35</v>
      </c>
      <c r="N2564" s="238" t="s">
        <v>2085</v>
      </c>
      <c r="O2564" s="65">
        <v>57</v>
      </c>
      <c r="P2564" s="65">
        <v>81</v>
      </c>
      <c r="Q2564" s="65">
        <v>204</v>
      </c>
      <c r="R2564" s="238" t="s">
        <v>2139</v>
      </c>
      <c r="S2564" s="246"/>
      <c r="T2564" s="241" t="s">
        <v>811</v>
      </c>
      <c r="U2564" s="238" t="s">
        <v>44</v>
      </c>
      <c r="V2564" s="238" t="s">
        <v>3682</v>
      </c>
      <c r="W2564" s="238"/>
      <c r="X2564" s="238" t="s">
        <v>1078</v>
      </c>
      <c r="Y2564" s="415">
        <v>42438</v>
      </c>
      <c r="Z2564" s="416">
        <f>Y2564+366</f>
        <v>42804</v>
      </c>
      <c r="AA2564" s="269">
        <v>43535</v>
      </c>
      <c r="AB2564" s="246"/>
      <c r="AC2564" s="250">
        <v>20.65</v>
      </c>
      <c r="AD2564" s="251"/>
      <c r="AE2564" s="252"/>
      <c r="AF2564" s="160" t="s">
        <v>3683</v>
      </c>
      <c r="AG2564" s="246"/>
      <c r="AJ2564" s="255" t="str">
        <f t="shared" si="671"/>
        <v>HL62</v>
      </c>
    </row>
    <row r="2565" spans="1:36" ht="11.25" customHeight="1" thickBot="1" x14ac:dyDescent="0.25">
      <c r="A2565" s="1129">
        <v>1</v>
      </c>
      <c r="B2565" s="1113">
        <v>308514</v>
      </c>
      <c r="C2565" s="238"/>
      <c r="D2565" s="916" t="s">
        <v>1663</v>
      </c>
      <c r="E2565" s="245">
        <v>1</v>
      </c>
      <c r="F2565" s="241" t="s">
        <v>2130</v>
      </c>
      <c r="G2565" s="246"/>
      <c r="H2565" s="246"/>
      <c r="I2565" s="241"/>
      <c r="J2565" s="331"/>
      <c r="K2565" s="241"/>
      <c r="L2565" s="241" t="s">
        <v>3185</v>
      </c>
      <c r="M2565" s="245">
        <v>35</v>
      </c>
      <c r="N2565" s="238" t="s">
        <v>2085</v>
      </c>
      <c r="O2565" s="65">
        <v>57</v>
      </c>
      <c r="P2565" s="65">
        <v>79</v>
      </c>
      <c r="Q2565" s="65">
        <v>203</v>
      </c>
      <c r="R2565" s="238" t="s">
        <v>2139</v>
      </c>
      <c r="S2565" s="246"/>
      <c r="T2565" s="241" t="s">
        <v>811</v>
      </c>
      <c r="U2565" s="238" t="s">
        <v>44</v>
      </c>
      <c r="V2565" s="238" t="s">
        <v>3684</v>
      </c>
      <c r="W2565" s="238"/>
      <c r="X2565" s="238" t="s">
        <v>1078</v>
      </c>
      <c r="Y2565" s="415">
        <v>42438</v>
      </c>
      <c r="Z2565" s="416">
        <f>Y2565+366</f>
        <v>42804</v>
      </c>
      <c r="AA2565" s="269">
        <v>43535</v>
      </c>
      <c r="AB2565" s="246"/>
      <c r="AC2565" s="250">
        <v>20.65</v>
      </c>
      <c r="AD2565" s="251"/>
      <c r="AE2565" s="252"/>
      <c r="AF2565" s="160" t="s">
        <v>3685</v>
      </c>
      <c r="AG2565" s="246"/>
      <c r="AJ2565" s="255" t="str">
        <f t="shared" si="671"/>
        <v>HL63</v>
      </c>
    </row>
    <row r="2566" spans="1:36" ht="11.25" customHeight="1" thickBot="1" x14ac:dyDescent="0.25">
      <c r="A2566" s="1129">
        <v>1</v>
      </c>
      <c r="B2566" s="1113">
        <v>308514</v>
      </c>
      <c r="C2566" s="238"/>
      <c r="D2566" s="916" t="s">
        <v>1663</v>
      </c>
      <c r="E2566" s="245">
        <v>1</v>
      </c>
      <c r="F2566" s="241" t="s">
        <v>2130</v>
      </c>
      <c r="G2566" s="246"/>
      <c r="H2566" s="246"/>
      <c r="I2566" s="241"/>
      <c r="J2566" s="331"/>
      <c r="K2566" s="241"/>
      <c r="L2566" s="241" t="s">
        <v>3185</v>
      </c>
      <c r="M2566" s="245">
        <v>35</v>
      </c>
      <c r="N2566" s="238" t="s">
        <v>2085</v>
      </c>
      <c r="O2566" s="65">
        <v>56</v>
      </c>
      <c r="P2566" s="65">
        <v>80</v>
      </c>
      <c r="Q2566" s="65">
        <v>201</v>
      </c>
      <c r="R2566" s="238" t="s">
        <v>2139</v>
      </c>
      <c r="S2566" s="246"/>
      <c r="T2566" s="241" t="s">
        <v>811</v>
      </c>
      <c r="U2566" s="238" t="s">
        <v>44</v>
      </c>
      <c r="V2566" s="238" t="s">
        <v>3686</v>
      </c>
      <c r="W2566" s="238"/>
      <c r="X2566" s="238" t="s">
        <v>1078</v>
      </c>
      <c r="Y2566" s="415">
        <v>42438</v>
      </c>
      <c r="Z2566" s="416">
        <f>Y2566+366</f>
        <v>42804</v>
      </c>
      <c r="AA2566" s="269">
        <v>43535</v>
      </c>
      <c r="AB2566" s="246"/>
      <c r="AC2566" s="250">
        <v>20.65</v>
      </c>
      <c r="AD2566" s="251"/>
      <c r="AE2566" s="252"/>
      <c r="AF2566" s="160" t="s">
        <v>3687</v>
      </c>
      <c r="AG2566" s="246"/>
      <c r="AJ2566" s="255" t="str">
        <f t="shared" si="671"/>
        <v>HL64</v>
      </c>
    </row>
    <row r="2567" spans="1:36" ht="11.25" customHeight="1" thickBot="1" x14ac:dyDescent="0.25">
      <c r="A2567" s="1129">
        <v>1</v>
      </c>
      <c r="B2567" s="1113">
        <v>308514</v>
      </c>
      <c r="C2567" s="238"/>
      <c r="D2567" s="916" t="s">
        <v>1663</v>
      </c>
      <c r="E2567" s="245">
        <v>1</v>
      </c>
      <c r="F2567" s="241" t="s">
        <v>2130</v>
      </c>
      <c r="G2567" s="246"/>
      <c r="H2567" s="246"/>
      <c r="I2567" s="241"/>
      <c r="J2567" s="331"/>
      <c r="K2567" s="241"/>
      <c r="L2567" s="241" t="s">
        <v>3185</v>
      </c>
      <c r="M2567" s="245">
        <v>35</v>
      </c>
      <c r="N2567" s="238" t="s">
        <v>2085</v>
      </c>
      <c r="O2567" s="65">
        <v>57</v>
      </c>
      <c r="P2567" s="65">
        <v>80</v>
      </c>
      <c r="Q2567" s="65">
        <v>201</v>
      </c>
      <c r="R2567" s="238" t="s">
        <v>2139</v>
      </c>
      <c r="S2567" s="246"/>
      <c r="T2567" s="241" t="s">
        <v>811</v>
      </c>
      <c r="U2567" s="238" t="s">
        <v>44</v>
      </c>
      <c r="V2567" s="238" t="s">
        <v>3688</v>
      </c>
      <c r="W2567" s="238"/>
      <c r="X2567" s="238" t="s">
        <v>1078</v>
      </c>
      <c r="Y2567" s="415">
        <v>42438</v>
      </c>
      <c r="Z2567" s="416">
        <f>Y2567+366</f>
        <v>42804</v>
      </c>
      <c r="AA2567" s="269">
        <v>43535</v>
      </c>
      <c r="AB2567" s="246"/>
      <c r="AC2567" s="250">
        <v>20.65</v>
      </c>
      <c r="AD2567" s="251"/>
      <c r="AE2567" s="252"/>
      <c r="AF2567" s="160" t="s">
        <v>3689</v>
      </c>
      <c r="AG2567" s="246"/>
      <c r="AJ2567" s="255" t="str">
        <f t="shared" si="671"/>
        <v>HL65</v>
      </c>
    </row>
    <row r="2568" spans="1:36" s="147" customFormat="1" ht="11.25" customHeight="1" thickBot="1" x14ac:dyDescent="0.25">
      <c r="A2568" s="1129">
        <v>1</v>
      </c>
      <c r="B2568" s="1113">
        <v>308514</v>
      </c>
      <c r="C2568" s="266" t="s">
        <v>50</v>
      </c>
      <c r="D2568" s="892" t="s">
        <v>1663</v>
      </c>
      <c r="E2568" s="256">
        <f>SUM(E2564:E2567)</f>
        <v>4</v>
      </c>
      <c r="F2568" s="240" t="s">
        <v>2130</v>
      </c>
      <c r="G2568" s="257"/>
      <c r="H2568" s="257"/>
      <c r="I2568" s="240"/>
      <c r="J2568" s="358"/>
      <c r="K2568" s="240"/>
      <c r="L2568" s="240" t="s">
        <v>3185</v>
      </c>
      <c r="M2568" s="258">
        <v>35</v>
      </c>
      <c r="N2568" s="239" t="s">
        <v>2085</v>
      </c>
      <c r="O2568" s="364" t="str">
        <f ca="1">IF(MIN(OFFSET(O2568,-$E2568,0,$E2568,1))=MAX(OFFSET(O2568,-$E2568,0,$E2568,1)),OFFSET(O2568,-$E2568,0,1,1),CONCATENATE(MIN(OFFSET(O2568,-$E2568,0,$E2568,1)),"/",MAX(OFFSET(O2568,-$E2568,0,$E2568,1))))</f>
        <v>56/57</v>
      </c>
      <c r="P2568" s="364" t="str">
        <f ca="1">IF(MIN(OFFSET(P2568,-$E2568,0,$E2568,1))=MAX(OFFSET(P2568,-$E2568,0,$E2568,1)),OFFSET(P2568,-$E2568,0,1,1),CONCATENATE(MIN(OFFSET(P2568,-$E2568,0,$E2568,1)),"/",MAX(OFFSET(P2568,-$E2568,0,$E2568,1))))</f>
        <v>79/81</v>
      </c>
      <c r="Q2568" s="364" t="str">
        <f ca="1">IF(MIN(OFFSET(Q2568,-$E2568,0,$E2568,1))=MAX(OFFSET(Q2568,-$E2568,0,$E2568,1)),OFFSET(Q2568,-$E2568,0,1,1),CONCATENATE(MIN(OFFSET(Q2568,-$E2568,0,$E2568,1)),"/",MAX(OFFSET(Q2568,-$E2568,0,$E2568,1))))</f>
        <v>201/204</v>
      </c>
      <c r="R2568" s="239"/>
      <c r="S2568" s="257"/>
      <c r="T2568" s="240" t="s">
        <v>811</v>
      </c>
      <c r="U2568" s="239" t="s">
        <v>44</v>
      </c>
      <c r="V2568" s="239" t="s">
        <v>3690</v>
      </c>
      <c r="W2568" s="239"/>
      <c r="X2568" s="237">
        <v>1025</v>
      </c>
      <c r="Y2568" s="415">
        <v>42438</v>
      </c>
      <c r="Z2568" s="416">
        <f>Y2568+366</f>
        <v>42804</v>
      </c>
      <c r="AA2568" s="269">
        <v>43535</v>
      </c>
      <c r="AB2568" s="257"/>
      <c r="AC2568" s="260">
        <v>21</v>
      </c>
      <c r="AD2568" s="261"/>
      <c r="AE2568" s="262"/>
      <c r="AF2568" s="257"/>
      <c r="AG2568" s="257"/>
      <c r="AJ2568" s="255" t="str">
        <f t="shared" si="671"/>
        <v>HL62-65</v>
      </c>
    </row>
    <row r="2569" spans="1:36" s="147" customFormat="1" ht="11.25" customHeight="1" thickBot="1" x14ac:dyDescent="0.25">
      <c r="A2569" s="1129"/>
      <c r="B2569" s="1004"/>
      <c r="C2569" s="320"/>
      <c r="D2569" s="905"/>
      <c r="E2569" s="245"/>
      <c r="F2569" s="241"/>
      <c r="G2569" s="246"/>
      <c r="H2569" s="246"/>
      <c r="I2569" s="241"/>
      <c r="J2569" s="360"/>
      <c r="K2569" s="241"/>
      <c r="L2569" s="241"/>
      <c r="M2569" s="245"/>
      <c r="N2569" s="238"/>
      <c r="O2569" s="65"/>
      <c r="P2569" s="65"/>
      <c r="Q2569" s="65"/>
      <c r="R2569" s="238"/>
      <c r="S2569" s="246"/>
      <c r="T2569" s="241"/>
      <c r="U2569" s="238"/>
      <c r="V2569" s="238"/>
      <c r="W2569" s="238"/>
      <c r="X2569" s="272"/>
      <c r="Y2569" s="415"/>
      <c r="Z2569" s="416" t="s">
        <v>38</v>
      </c>
      <c r="AA2569" s="269" t="s">
        <v>38</v>
      </c>
      <c r="AB2569" s="246"/>
      <c r="AC2569" s="250"/>
      <c r="AD2569" s="251"/>
      <c r="AE2569" s="251"/>
      <c r="AF2569" s="245"/>
      <c r="AG2569" s="245"/>
      <c r="AJ2569" s="255" t="str">
        <f t="shared" si="671"/>
        <v/>
      </c>
    </row>
    <row r="2570" spans="1:36" s="319" customFormat="1" ht="11.25" customHeight="1" thickBot="1" x14ac:dyDescent="0.25">
      <c r="A2570" s="1129">
        <v>1</v>
      </c>
      <c r="B2570" s="1113">
        <v>308517</v>
      </c>
      <c r="C2570" s="320"/>
      <c r="D2570" s="916" t="s">
        <v>3691</v>
      </c>
      <c r="E2570" s="326">
        <v>1</v>
      </c>
      <c r="F2570" s="265" t="s">
        <v>2130</v>
      </c>
      <c r="G2570" s="327"/>
      <c r="H2570" s="327"/>
      <c r="I2570" s="265"/>
      <c r="J2570" s="360"/>
      <c r="K2570" s="265"/>
      <c r="L2570" s="265" t="s">
        <v>3185</v>
      </c>
      <c r="M2570" s="326">
        <v>35</v>
      </c>
      <c r="N2570" s="320" t="s">
        <v>2085</v>
      </c>
      <c r="O2570" s="74">
        <v>57</v>
      </c>
      <c r="P2570" s="74">
        <v>81</v>
      </c>
      <c r="Q2570" s="74">
        <v>201</v>
      </c>
      <c r="R2570" s="320" t="s">
        <v>2139</v>
      </c>
      <c r="S2570" s="327"/>
      <c r="T2570" s="241" t="s">
        <v>811</v>
      </c>
      <c r="U2570" s="238" t="s">
        <v>44</v>
      </c>
      <c r="V2570" s="320" t="s">
        <v>3692</v>
      </c>
      <c r="W2570" s="343"/>
      <c r="X2570" s="320" t="s">
        <v>1078</v>
      </c>
      <c r="Y2570" s="415">
        <v>42438</v>
      </c>
      <c r="Z2570" s="416">
        <f>Y2570+366</f>
        <v>42804</v>
      </c>
      <c r="AA2570" s="269">
        <v>43535</v>
      </c>
      <c r="AB2570" s="327"/>
      <c r="AC2570" s="362">
        <v>20.65</v>
      </c>
      <c r="AD2570" s="329"/>
      <c r="AE2570" s="329"/>
      <c r="AF2570" s="326" t="s">
        <v>3693</v>
      </c>
      <c r="AG2570" s="326"/>
      <c r="AJ2570" s="255" t="str">
        <f t="shared" si="671"/>
        <v>HL1143</v>
      </c>
    </row>
    <row r="2571" spans="1:36" s="319" customFormat="1" ht="11.25" customHeight="1" thickBot="1" x14ac:dyDescent="0.25">
      <c r="A2571" s="1129">
        <v>1</v>
      </c>
      <c r="B2571" s="1113">
        <v>308517</v>
      </c>
      <c r="C2571" s="320"/>
      <c r="D2571" s="916" t="s">
        <v>3691</v>
      </c>
      <c r="E2571" s="326">
        <v>1</v>
      </c>
      <c r="F2571" s="265" t="s">
        <v>2130</v>
      </c>
      <c r="G2571" s="327"/>
      <c r="H2571" s="327"/>
      <c r="I2571" s="265"/>
      <c r="J2571" s="360"/>
      <c r="K2571" s="265"/>
      <c r="L2571" s="265" t="s">
        <v>3185</v>
      </c>
      <c r="M2571" s="326">
        <v>35</v>
      </c>
      <c r="N2571" s="320" t="s">
        <v>2085</v>
      </c>
      <c r="O2571" s="74">
        <v>57</v>
      </c>
      <c r="P2571" s="74">
        <v>82</v>
      </c>
      <c r="Q2571" s="74">
        <v>203</v>
      </c>
      <c r="R2571" s="320" t="s">
        <v>2139</v>
      </c>
      <c r="S2571" s="327"/>
      <c r="T2571" s="241" t="s">
        <v>811</v>
      </c>
      <c r="U2571" s="238" t="s">
        <v>44</v>
      </c>
      <c r="V2571" s="320" t="s">
        <v>3694</v>
      </c>
      <c r="W2571" s="343"/>
      <c r="X2571" s="320" t="s">
        <v>1078</v>
      </c>
      <c r="Y2571" s="415">
        <v>42438</v>
      </c>
      <c r="Z2571" s="416">
        <f>Y2571+366</f>
        <v>42804</v>
      </c>
      <c r="AA2571" s="269">
        <v>43535</v>
      </c>
      <c r="AB2571" s="327"/>
      <c r="AC2571" s="362">
        <v>20.65</v>
      </c>
      <c r="AD2571" s="329"/>
      <c r="AE2571" s="329"/>
      <c r="AF2571" s="326" t="s">
        <v>3695</v>
      </c>
      <c r="AG2571" s="326"/>
      <c r="AJ2571" s="255" t="str">
        <f t="shared" si="671"/>
        <v>HL1144</v>
      </c>
    </row>
    <row r="2572" spans="1:36" s="147" customFormat="1" ht="11.25" customHeight="1" thickBot="1" x14ac:dyDescent="0.25">
      <c r="A2572" s="1129">
        <v>1</v>
      </c>
      <c r="B2572" s="1113">
        <v>308517</v>
      </c>
      <c r="C2572" s="266" t="s">
        <v>50</v>
      </c>
      <c r="D2572" s="892" t="s">
        <v>3691</v>
      </c>
      <c r="E2572" s="256">
        <f>SUM(E2570:E2571)</f>
        <v>2</v>
      </c>
      <c r="F2572" s="240" t="s">
        <v>2130</v>
      </c>
      <c r="G2572" s="257"/>
      <c r="H2572" s="257"/>
      <c r="I2572" s="240"/>
      <c r="J2572" s="358"/>
      <c r="K2572" s="240"/>
      <c r="L2572" s="240" t="s">
        <v>3185</v>
      </c>
      <c r="M2572" s="258">
        <v>35</v>
      </c>
      <c r="N2572" s="239" t="s">
        <v>2085</v>
      </c>
      <c r="O2572" s="364">
        <f ca="1">IF(MIN(OFFSET(O2572,-$E2572,0,$E2572,1))=MAX(OFFSET(O2572,-$E2572,0,$E2572,1)),OFFSET(O2572,-$E2572,0,1,1),CONCATENATE(MIN(OFFSET(O2572,-$E2572,0,$E2572,1)),"/",MAX(OFFSET(O2572,-$E2572,0,$E2572,1))))</f>
        <v>57</v>
      </c>
      <c r="P2572" s="364" t="str">
        <f ca="1">IF(MIN(OFFSET(P2572,-$E2572,0,$E2572,1))=MAX(OFFSET(P2572,-$E2572,0,$E2572,1)),OFFSET(P2572,-$E2572,0,1,1),CONCATENATE(MIN(OFFSET(P2572,-$E2572,0,$E2572,1)),"/",MAX(OFFSET(P2572,-$E2572,0,$E2572,1))))</f>
        <v>81/82</v>
      </c>
      <c r="Q2572" s="364" t="str">
        <f ca="1">IF(MIN(OFFSET(Q2572,-$E2572,0,$E2572,1))=MAX(OFFSET(Q2572,-$E2572,0,$E2572,1)),OFFSET(Q2572,-$E2572,0,1,1),CONCATENATE(MIN(OFFSET(Q2572,-$E2572,0,$E2572,1)),"/",MAX(OFFSET(Q2572,-$E2572,0,$E2572,1))))</f>
        <v>201/203</v>
      </c>
      <c r="R2572" s="239"/>
      <c r="S2572" s="257"/>
      <c r="T2572" s="240" t="s">
        <v>811</v>
      </c>
      <c r="U2572" s="239" t="s">
        <v>44</v>
      </c>
      <c r="V2572" s="239" t="s">
        <v>3696</v>
      </c>
      <c r="W2572" s="239"/>
      <c r="X2572" s="237" t="s">
        <v>3691</v>
      </c>
      <c r="Y2572" s="415">
        <v>42438</v>
      </c>
      <c r="Z2572" s="416">
        <f>Y2572+366</f>
        <v>42804</v>
      </c>
      <c r="AA2572" s="269">
        <v>43535</v>
      </c>
      <c r="AB2572" s="257"/>
      <c r="AC2572" s="260">
        <v>21</v>
      </c>
      <c r="AD2572" s="261"/>
      <c r="AE2572" s="261"/>
      <c r="AF2572" s="258"/>
      <c r="AG2572" s="258"/>
      <c r="AJ2572" s="255" t="str">
        <f t="shared" si="671"/>
        <v>HL1143-1144</v>
      </c>
    </row>
    <row r="2573" spans="1:36" s="147" customFormat="1" ht="11.25" customHeight="1" thickBot="1" x14ac:dyDescent="0.25">
      <c r="A2573" s="1129"/>
      <c r="B2573" s="1004"/>
      <c r="C2573" s="320"/>
      <c r="D2573" s="905"/>
      <c r="E2573" s="324"/>
      <c r="F2573" s="241"/>
      <c r="G2573" s="246"/>
      <c r="H2573" s="246"/>
      <c r="I2573" s="241"/>
      <c r="J2573" s="360"/>
      <c r="K2573" s="241"/>
      <c r="L2573" s="241"/>
      <c r="M2573" s="245"/>
      <c r="N2573" s="238"/>
      <c r="O2573" s="65"/>
      <c r="P2573" s="65"/>
      <c r="Q2573" s="65"/>
      <c r="R2573" s="238"/>
      <c r="S2573" s="246"/>
      <c r="T2573" s="241"/>
      <c r="U2573" s="238"/>
      <c r="V2573" s="238"/>
      <c r="W2573" s="238"/>
      <c r="X2573" s="272"/>
      <c r="Y2573" s="415"/>
      <c r="Z2573" s="416" t="s">
        <v>38</v>
      </c>
      <c r="AA2573" s="269" t="s">
        <v>38</v>
      </c>
      <c r="AB2573" s="246"/>
      <c r="AC2573" s="250"/>
      <c r="AD2573" s="251"/>
      <c r="AE2573" s="251"/>
      <c r="AF2573" s="245"/>
      <c r="AG2573" s="245"/>
      <c r="AJ2573" s="255" t="str">
        <f t="shared" si="671"/>
        <v/>
      </c>
    </row>
    <row r="2574" spans="1:36" s="147" customFormat="1" ht="11.25" customHeight="1" thickBot="1" x14ac:dyDescent="0.25">
      <c r="A2574" s="1129"/>
      <c r="B2574" s="1004"/>
      <c r="C2574" s="320"/>
      <c r="D2574" s="905"/>
      <c r="E2574" s="245"/>
      <c r="F2574" s="241"/>
      <c r="G2574" s="246"/>
      <c r="H2574" s="246"/>
      <c r="I2574" s="241"/>
      <c r="J2574" s="360"/>
      <c r="K2574" s="241"/>
      <c r="L2574" s="241"/>
      <c r="M2574" s="245"/>
      <c r="N2574" s="238"/>
      <c r="O2574" s="65"/>
      <c r="P2574" s="65"/>
      <c r="Q2574" s="65"/>
      <c r="R2574" s="238"/>
      <c r="S2574" s="246"/>
      <c r="T2574" s="241"/>
      <c r="U2574" s="238"/>
      <c r="V2574" s="238"/>
      <c r="W2574" s="238"/>
      <c r="X2574" s="272"/>
      <c r="Y2574" s="415"/>
      <c r="Z2574" s="416" t="s">
        <v>38</v>
      </c>
      <c r="AA2574" s="269" t="s">
        <v>38</v>
      </c>
      <c r="AB2574" s="246"/>
      <c r="AC2574" s="250"/>
      <c r="AD2574" s="251"/>
      <c r="AE2574" s="252"/>
      <c r="AF2574" s="246"/>
      <c r="AG2574" s="246"/>
      <c r="AJ2574" s="255" t="str">
        <f t="shared" si="671"/>
        <v/>
      </c>
    </row>
    <row r="2575" spans="1:36" ht="11.25" customHeight="1" thickBot="1" x14ac:dyDescent="0.25">
      <c r="A2575" s="1115">
        <v>1</v>
      </c>
      <c r="B2575" s="995"/>
      <c r="C2575" s="238"/>
      <c r="D2575" s="904" t="s">
        <v>3697</v>
      </c>
      <c r="E2575" s="245">
        <v>1</v>
      </c>
      <c r="F2575" s="241" t="s">
        <v>2130</v>
      </c>
      <c r="G2575" s="246"/>
      <c r="H2575" s="246"/>
      <c r="I2575" s="241"/>
      <c r="J2575" s="331"/>
      <c r="K2575" s="241"/>
      <c r="L2575" s="241" t="s">
        <v>3185</v>
      </c>
      <c r="M2575" s="245">
        <v>35</v>
      </c>
      <c r="N2575" s="238" t="s">
        <v>2085</v>
      </c>
      <c r="O2575" s="65">
        <v>57</v>
      </c>
      <c r="P2575" s="65">
        <v>85</v>
      </c>
      <c r="Q2575" s="65">
        <v>200</v>
      </c>
      <c r="R2575" s="238" t="s">
        <v>2189</v>
      </c>
      <c r="S2575" s="246"/>
      <c r="T2575" s="241" t="s">
        <v>61</v>
      </c>
      <c r="U2575" s="238" t="s">
        <v>44</v>
      </c>
      <c r="V2575" s="238" t="s">
        <v>704</v>
      </c>
      <c r="W2575" s="238"/>
      <c r="X2575" s="179"/>
      <c r="Y2575" s="415">
        <v>42879</v>
      </c>
      <c r="Z2575" s="416">
        <f t="shared" ref="Z2575:Z2581" si="673">Y2575+366</f>
        <v>43245</v>
      </c>
      <c r="AA2575" s="269">
        <v>44340</v>
      </c>
      <c r="AB2575" s="246"/>
      <c r="AC2575" s="250">
        <v>20.65</v>
      </c>
      <c r="AD2575" s="251"/>
      <c r="AE2575" s="251">
        <v>133</v>
      </c>
      <c r="AF2575" s="246" t="s">
        <v>3698</v>
      </c>
      <c r="AG2575" s="245"/>
      <c r="AJ2575" s="255" t="str">
        <f t="shared" si="671"/>
        <v>HL1327</v>
      </c>
    </row>
    <row r="2576" spans="1:36" ht="11.25" customHeight="1" thickBot="1" x14ac:dyDescent="0.25">
      <c r="A2576" s="1115">
        <v>1</v>
      </c>
      <c r="B2576" s="995"/>
      <c r="C2576" s="238"/>
      <c r="D2576" s="904" t="s">
        <v>3697</v>
      </c>
      <c r="E2576" s="245">
        <v>1</v>
      </c>
      <c r="F2576" s="241" t="s">
        <v>2130</v>
      </c>
      <c r="G2576" s="246"/>
      <c r="H2576" s="246"/>
      <c r="I2576" s="241"/>
      <c r="J2576" s="331"/>
      <c r="K2576" s="241"/>
      <c r="L2576" s="241" t="s">
        <v>3185</v>
      </c>
      <c r="M2576" s="245">
        <v>35</v>
      </c>
      <c r="N2576" s="238" t="s">
        <v>2085</v>
      </c>
      <c r="O2576" s="65">
        <v>57</v>
      </c>
      <c r="P2576" s="65">
        <v>85</v>
      </c>
      <c r="Q2576" s="65">
        <v>200</v>
      </c>
      <c r="R2576" s="238" t="s">
        <v>2189</v>
      </c>
      <c r="S2576" s="246"/>
      <c r="T2576" s="241" t="s">
        <v>61</v>
      </c>
      <c r="U2576" s="238" t="s">
        <v>44</v>
      </c>
      <c r="V2576" s="238" t="s">
        <v>3699</v>
      </c>
      <c r="W2576" s="238"/>
      <c r="X2576" s="179"/>
      <c r="Y2576" s="415">
        <v>42879</v>
      </c>
      <c r="Z2576" s="416">
        <f t="shared" si="673"/>
        <v>43245</v>
      </c>
      <c r="AA2576" s="269">
        <v>44340</v>
      </c>
      <c r="AB2576" s="246"/>
      <c r="AC2576" s="250">
        <v>20.65</v>
      </c>
      <c r="AD2576" s="251"/>
      <c r="AE2576" s="251">
        <v>133</v>
      </c>
      <c r="AF2576" s="246" t="s">
        <v>3700</v>
      </c>
      <c r="AG2576" s="245"/>
      <c r="AJ2576" s="255" t="str">
        <f t="shared" si="671"/>
        <v>HL1328</v>
      </c>
    </row>
    <row r="2577" spans="1:36" ht="11.25" customHeight="1" thickBot="1" x14ac:dyDescent="0.25">
      <c r="A2577" s="1115">
        <v>1</v>
      </c>
      <c r="B2577" s="995"/>
      <c r="C2577" s="238"/>
      <c r="D2577" s="904" t="s">
        <v>3697</v>
      </c>
      <c r="E2577" s="245">
        <v>1</v>
      </c>
      <c r="F2577" s="241" t="s">
        <v>2130</v>
      </c>
      <c r="G2577" s="246"/>
      <c r="H2577" s="246"/>
      <c r="I2577" s="241"/>
      <c r="J2577" s="331"/>
      <c r="K2577" s="241"/>
      <c r="L2577" s="241" t="s">
        <v>3185</v>
      </c>
      <c r="M2577" s="245">
        <v>35</v>
      </c>
      <c r="N2577" s="238" t="s">
        <v>2085</v>
      </c>
      <c r="O2577" s="65">
        <v>57</v>
      </c>
      <c r="P2577" s="65">
        <v>85</v>
      </c>
      <c r="Q2577" s="65">
        <v>200</v>
      </c>
      <c r="R2577" s="238" t="s">
        <v>2189</v>
      </c>
      <c r="S2577" s="246"/>
      <c r="T2577" s="241" t="s">
        <v>61</v>
      </c>
      <c r="U2577" s="238" t="s">
        <v>44</v>
      </c>
      <c r="V2577" s="238" t="s">
        <v>3701</v>
      </c>
      <c r="W2577" s="238"/>
      <c r="X2577" s="179"/>
      <c r="Y2577" s="415">
        <v>42879</v>
      </c>
      <c r="Z2577" s="416">
        <f t="shared" si="673"/>
        <v>43245</v>
      </c>
      <c r="AA2577" s="269">
        <v>44340</v>
      </c>
      <c r="AB2577" s="246"/>
      <c r="AC2577" s="250">
        <v>20.65</v>
      </c>
      <c r="AD2577" s="251"/>
      <c r="AE2577" s="251">
        <v>133</v>
      </c>
      <c r="AF2577" s="246" t="s">
        <v>3702</v>
      </c>
      <c r="AG2577" s="245"/>
      <c r="AJ2577" s="255" t="str">
        <f t="shared" si="671"/>
        <v>HL1329</v>
      </c>
    </row>
    <row r="2578" spans="1:36" ht="11.25" customHeight="1" thickBot="1" x14ac:dyDescent="0.25">
      <c r="A2578" s="1115">
        <v>1</v>
      </c>
      <c r="B2578" s="995"/>
      <c r="C2578" s="238"/>
      <c r="D2578" s="904" t="s">
        <v>3697</v>
      </c>
      <c r="E2578" s="245">
        <v>1</v>
      </c>
      <c r="F2578" s="241" t="s">
        <v>2130</v>
      </c>
      <c r="G2578" s="246"/>
      <c r="H2578" s="246"/>
      <c r="I2578" s="241"/>
      <c r="J2578" s="331"/>
      <c r="K2578" s="241"/>
      <c r="L2578" s="241" t="s">
        <v>3185</v>
      </c>
      <c r="M2578" s="245">
        <v>35</v>
      </c>
      <c r="N2578" s="238" t="s">
        <v>2085</v>
      </c>
      <c r="O2578" s="65">
        <v>57</v>
      </c>
      <c r="P2578" s="65">
        <v>85</v>
      </c>
      <c r="Q2578" s="65">
        <v>200</v>
      </c>
      <c r="R2578" s="238" t="s">
        <v>2189</v>
      </c>
      <c r="S2578" s="246"/>
      <c r="T2578" s="241" t="s">
        <v>61</v>
      </c>
      <c r="U2578" s="238" t="s">
        <v>44</v>
      </c>
      <c r="V2578" s="238" t="s">
        <v>1188</v>
      </c>
      <c r="W2578" s="238"/>
      <c r="X2578" s="179"/>
      <c r="Y2578" s="415">
        <v>42879</v>
      </c>
      <c r="Z2578" s="416">
        <f t="shared" si="673"/>
        <v>43245</v>
      </c>
      <c r="AA2578" s="269">
        <v>44340</v>
      </c>
      <c r="AB2578" s="246"/>
      <c r="AC2578" s="250">
        <v>20.65</v>
      </c>
      <c r="AD2578" s="251"/>
      <c r="AE2578" s="251">
        <v>133</v>
      </c>
      <c r="AF2578" s="246" t="s">
        <v>3703</v>
      </c>
      <c r="AG2578" s="245"/>
      <c r="AJ2578" s="255" t="str">
        <f t="shared" si="671"/>
        <v>HL1330</v>
      </c>
    </row>
    <row r="2579" spans="1:36" ht="11.25" customHeight="1" thickBot="1" x14ac:dyDescent="0.25">
      <c r="A2579" s="1115">
        <v>1</v>
      </c>
      <c r="B2579" s="995"/>
      <c r="C2579" s="238"/>
      <c r="D2579" s="904" t="s">
        <v>3697</v>
      </c>
      <c r="E2579" s="245">
        <v>1</v>
      </c>
      <c r="F2579" s="241" t="s">
        <v>2130</v>
      </c>
      <c r="G2579" s="246"/>
      <c r="H2579" s="246"/>
      <c r="I2579" s="241"/>
      <c r="J2579" s="331"/>
      <c r="K2579" s="241"/>
      <c r="L2579" s="241" t="s">
        <v>3185</v>
      </c>
      <c r="M2579" s="245">
        <v>35</v>
      </c>
      <c r="N2579" s="238" t="s">
        <v>2085</v>
      </c>
      <c r="O2579" s="65">
        <v>57</v>
      </c>
      <c r="P2579" s="65">
        <v>85</v>
      </c>
      <c r="Q2579" s="65">
        <v>200</v>
      </c>
      <c r="R2579" s="238" t="s">
        <v>2189</v>
      </c>
      <c r="S2579" s="246"/>
      <c r="T2579" s="241" t="s">
        <v>61</v>
      </c>
      <c r="U2579" s="238" t="s">
        <v>44</v>
      </c>
      <c r="V2579" s="238" t="s">
        <v>622</v>
      </c>
      <c r="W2579" s="238"/>
      <c r="X2579" s="179"/>
      <c r="Y2579" s="415">
        <v>42879</v>
      </c>
      <c r="Z2579" s="416">
        <f t="shared" si="673"/>
        <v>43245</v>
      </c>
      <c r="AA2579" s="269">
        <v>44340</v>
      </c>
      <c r="AB2579" s="246"/>
      <c r="AC2579" s="250">
        <v>20.65</v>
      </c>
      <c r="AD2579" s="251"/>
      <c r="AE2579" s="251">
        <v>133</v>
      </c>
      <c r="AF2579" s="246" t="s">
        <v>3704</v>
      </c>
      <c r="AG2579" s="245"/>
      <c r="AJ2579" s="255" t="str">
        <f t="shared" si="671"/>
        <v>HL1333</v>
      </c>
    </row>
    <row r="2580" spans="1:36" ht="11.25" customHeight="1" thickBot="1" x14ac:dyDescent="0.25">
      <c r="A2580" s="1115">
        <v>1</v>
      </c>
      <c r="B2580" s="995"/>
      <c r="C2580" s="238"/>
      <c r="D2580" s="904" t="s">
        <v>3697</v>
      </c>
      <c r="E2580" s="245">
        <v>1</v>
      </c>
      <c r="F2580" s="241" t="s">
        <v>2130</v>
      </c>
      <c r="G2580" s="246"/>
      <c r="H2580" s="246"/>
      <c r="I2580" s="241"/>
      <c r="J2580" s="331"/>
      <c r="K2580" s="241"/>
      <c r="L2580" s="241" t="s">
        <v>3185</v>
      </c>
      <c r="M2580" s="245">
        <v>35</v>
      </c>
      <c r="N2580" s="238" t="s">
        <v>2085</v>
      </c>
      <c r="O2580" s="65">
        <v>57</v>
      </c>
      <c r="P2580" s="65">
        <v>85</v>
      </c>
      <c r="Q2580" s="65">
        <v>200</v>
      </c>
      <c r="R2580" s="238" t="s">
        <v>2189</v>
      </c>
      <c r="S2580" s="246"/>
      <c r="T2580" s="241" t="s">
        <v>61</v>
      </c>
      <c r="U2580" s="238" t="s">
        <v>44</v>
      </c>
      <c r="V2580" s="238" t="s">
        <v>864</v>
      </c>
      <c r="X2580" s="238" t="s">
        <v>1078</v>
      </c>
      <c r="Y2580" s="415">
        <v>42879</v>
      </c>
      <c r="Z2580" s="416">
        <f t="shared" si="673"/>
        <v>43245</v>
      </c>
      <c r="AA2580" s="269">
        <v>44340</v>
      </c>
      <c r="AB2580" s="246"/>
      <c r="AC2580" s="250">
        <v>20.65</v>
      </c>
      <c r="AD2580" s="251"/>
      <c r="AE2580" s="251">
        <v>133</v>
      </c>
      <c r="AF2580" s="246" t="s">
        <v>3705</v>
      </c>
      <c r="AG2580" s="245"/>
      <c r="AJ2580" s="255" t="str">
        <f t="shared" si="671"/>
        <v>HL1334</v>
      </c>
    </row>
    <row r="2581" spans="1:36" s="147" customFormat="1" ht="11.25" customHeight="1" thickBot="1" x14ac:dyDescent="0.25">
      <c r="A2581" s="1115">
        <v>1</v>
      </c>
      <c r="B2581" s="1004"/>
      <c r="C2581" s="266" t="s">
        <v>50</v>
      </c>
      <c r="D2581" s="892" t="s">
        <v>3697</v>
      </c>
      <c r="E2581" s="256">
        <f>SUM(E2575:E2580)</f>
        <v>6</v>
      </c>
      <c r="F2581" s="240" t="s">
        <v>2130</v>
      </c>
      <c r="G2581" s="257"/>
      <c r="H2581" s="257"/>
      <c r="I2581" s="240"/>
      <c r="J2581" s="358"/>
      <c r="K2581" s="240"/>
      <c r="L2581" s="240" t="s">
        <v>3185</v>
      </c>
      <c r="M2581" s="258">
        <v>35</v>
      </c>
      <c r="N2581" s="239" t="s">
        <v>2085</v>
      </c>
      <c r="O2581" s="364">
        <f ca="1">IF(MIN(OFFSET(O2581,-$E2581,0,$E2581,1))=MAX(OFFSET(O2581,-$E2581,0,$E2581,1)),OFFSET(O2581,-$E2581,0,1,1),CONCATENATE(MIN(OFFSET(O2581,-$E2581,0,$E2581,1)),"/",MAX(OFFSET(O2581,-$E2581,0,$E2581,1))))</f>
        <v>57</v>
      </c>
      <c r="P2581" s="364">
        <f ca="1">IF(MIN(OFFSET(P2581,-$E2581,0,$E2581,1))=MAX(OFFSET(P2581,-$E2581,0,$E2581,1)),OFFSET(P2581,-$E2581,0,1,1),CONCATENATE(MIN(OFFSET(P2581,-$E2581,0,$E2581,1)),"/",MAX(OFFSET(P2581,-$E2581,0,$E2581,1))))</f>
        <v>85</v>
      </c>
      <c r="Q2581" s="364">
        <f ca="1">IF(MIN(OFFSET(Q2581,-$E2581,0,$E2581,1))=MAX(OFFSET(Q2581,-$E2581,0,$E2581,1)),OFFSET(Q2581,-$E2581,0,1,1),CONCATENATE(MIN(OFFSET(Q2581,-$E2581,0,$E2581,1)),"/",MAX(OFFSET(Q2581,-$E2581,0,$E2581,1))))</f>
        <v>200</v>
      </c>
      <c r="R2581" s="239"/>
      <c r="S2581" s="257"/>
      <c r="T2581" s="240" t="s">
        <v>61</v>
      </c>
      <c r="U2581" s="239" t="s">
        <v>44</v>
      </c>
      <c r="V2581" s="239" t="s">
        <v>3706</v>
      </c>
      <c r="W2581" s="239"/>
      <c r="X2581" s="237" t="s">
        <v>3697</v>
      </c>
      <c r="Y2581" s="415">
        <v>42879</v>
      </c>
      <c r="Z2581" s="416">
        <f t="shared" si="673"/>
        <v>43245</v>
      </c>
      <c r="AA2581" s="269">
        <v>44340</v>
      </c>
      <c r="AB2581" s="257"/>
      <c r="AC2581" s="260">
        <v>21</v>
      </c>
      <c r="AD2581" s="261"/>
      <c r="AE2581" s="261"/>
      <c r="AF2581" s="258"/>
      <c r="AG2581" s="258"/>
      <c r="AJ2581" s="255" t="str">
        <f t="shared" si="671"/>
        <v>HL1327-1334</v>
      </c>
    </row>
    <row r="2582" spans="1:36" s="147" customFormat="1" ht="11.25" customHeight="1" thickBot="1" x14ac:dyDescent="0.25">
      <c r="A2582" s="1129"/>
      <c r="B2582" s="1004"/>
      <c r="C2582" s="320"/>
      <c r="D2582" s="905"/>
      <c r="E2582" s="324"/>
      <c r="F2582" s="241"/>
      <c r="G2582" s="246"/>
      <c r="H2582" s="246"/>
      <c r="I2582" s="241"/>
      <c r="J2582" s="360"/>
      <c r="K2582" s="241"/>
      <c r="L2582" s="241"/>
      <c r="M2582" s="245"/>
      <c r="N2582" s="238"/>
      <c r="O2582" s="65"/>
      <c r="P2582" s="65"/>
      <c r="Q2582" s="65"/>
      <c r="R2582" s="238"/>
      <c r="S2582" s="246"/>
      <c r="T2582" s="241"/>
      <c r="U2582" s="238"/>
      <c r="V2582" s="238"/>
      <c r="W2582" s="238"/>
      <c r="X2582" s="272"/>
      <c r="Y2582" s="415"/>
      <c r="Z2582" s="416" t="s">
        <v>38</v>
      </c>
      <c r="AA2582" s="269" t="s">
        <v>38</v>
      </c>
      <c r="AB2582" s="246"/>
      <c r="AC2582" s="250"/>
      <c r="AD2582" s="251"/>
      <c r="AE2582" s="251"/>
      <c r="AF2582" s="245"/>
      <c r="AG2582" s="245"/>
      <c r="AJ2582" s="255" t="str">
        <f t="shared" si="671"/>
        <v/>
      </c>
    </row>
    <row r="2583" spans="1:36" s="147" customFormat="1" ht="11.25" customHeight="1" thickBot="1" x14ac:dyDescent="0.25">
      <c r="A2583" s="1115">
        <v>1</v>
      </c>
      <c r="B2583" s="1004"/>
      <c r="C2583" s="238"/>
      <c r="D2583" s="904" t="s">
        <v>3707</v>
      </c>
      <c r="E2583" s="245">
        <v>1</v>
      </c>
      <c r="F2583" s="241" t="s">
        <v>2130</v>
      </c>
      <c r="G2583" s="246"/>
      <c r="H2583" s="246"/>
      <c r="I2583" s="241"/>
      <c r="J2583" s="331"/>
      <c r="K2583" s="241"/>
      <c r="L2583" s="241" t="s">
        <v>3185</v>
      </c>
      <c r="M2583" s="245">
        <v>35</v>
      </c>
      <c r="N2583" s="238" t="s">
        <v>2085</v>
      </c>
      <c r="O2583" s="65">
        <v>57</v>
      </c>
      <c r="P2583" s="65">
        <v>83</v>
      </c>
      <c r="Q2583" s="65">
        <v>197</v>
      </c>
      <c r="R2583" s="238" t="s">
        <v>2189</v>
      </c>
      <c r="S2583" s="246"/>
      <c r="T2583" s="241" t="s">
        <v>61</v>
      </c>
      <c r="U2583" s="238" t="s">
        <v>2451</v>
      </c>
      <c r="V2583" s="238" t="s">
        <v>3708</v>
      </c>
      <c r="W2583" s="238"/>
      <c r="X2583" s="179"/>
      <c r="Y2583" s="415">
        <v>42879</v>
      </c>
      <c r="Z2583" s="416">
        <f t="shared" ref="Z2583:Z2590" si="674">Y2583+366</f>
        <v>43245</v>
      </c>
      <c r="AA2583" s="269" t="s">
        <v>3709</v>
      </c>
      <c r="AB2583" s="246"/>
      <c r="AC2583" s="250">
        <v>20.65</v>
      </c>
      <c r="AD2583" s="251"/>
      <c r="AE2583" s="251">
        <v>133</v>
      </c>
      <c r="AF2583" s="246"/>
      <c r="AG2583" s="245"/>
      <c r="AJ2583" s="255" t="str">
        <f t="shared" si="671"/>
        <v>SV25247</v>
      </c>
    </row>
    <row r="2584" spans="1:36" s="147" customFormat="1" ht="11.25" customHeight="1" thickBot="1" x14ac:dyDescent="0.25">
      <c r="A2584" s="1115">
        <v>1</v>
      </c>
      <c r="B2584" s="1004"/>
      <c r="C2584" s="238"/>
      <c r="D2584" s="904" t="s">
        <v>3707</v>
      </c>
      <c r="E2584" s="245">
        <v>1</v>
      </c>
      <c r="F2584" s="241" t="s">
        <v>2130</v>
      </c>
      <c r="G2584" s="246"/>
      <c r="H2584" s="246"/>
      <c r="I2584" s="241"/>
      <c r="J2584" s="331"/>
      <c r="K2584" s="241"/>
      <c r="L2584" s="241" t="s">
        <v>3185</v>
      </c>
      <c r="M2584" s="245">
        <v>35</v>
      </c>
      <c r="N2584" s="238" t="s">
        <v>2085</v>
      </c>
      <c r="O2584" s="65">
        <v>57</v>
      </c>
      <c r="P2584" s="65">
        <v>83</v>
      </c>
      <c r="Q2584" s="65">
        <v>197</v>
      </c>
      <c r="R2584" s="238" t="s">
        <v>2189</v>
      </c>
      <c r="S2584" s="246"/>
      <c r="T2584" s="241" t="s">
        <v>61</v>
      </c>
      <c r="U2584" s="238" t="s">
        <v>2451</v>
      </c>
      <c r="V2584" s="238" t="s">
        <v>3710</v>
      </c>
      <c r="W2584" s="238"/>
      <c r="X2584" s="179"/>
      <c r="Y2584" s="415">
        <v>42879</v>
      </c>
      <c r="Z2584" s="416">
        <f t="shared" si="674"/>
        <v>43245</v>
      </c>
      <c r="AA2584" s="269" t="s">
        <v>3709</v>
      </c>
      <c r="AB2584" s="246"/>
      <c r="AC2584" s="250">
        <v>20.65</v>
      </c>
      <c r="AD2584" s="251"/>
      <c r="AE2584" s="251">
        <v>133</v>
      </c>
      <c r="AF2584" s="246"/>
      <c r="AG2584" s="245"/>
      <c r="AJ2584" s="255" t="str">
        <f t="shared" si="671"/>
        <v>SV25249</v>
      </c>
    </row>
    <row r="2585" spans="1:36" s="147" customFormat="1" ht="11.25" customHeight="1" thickBot="1" x14ac:dyDescent="0.25">
      <c r="A2585" s="1115">
        <v>1</v>
      </c>
      <c r="B2585" s="1004"/>
      <c r="C2585" s="238"/>
      <c r="D2585" s="904" t="s">
        <v>3707</v>
      </c>
      <c r="E2585" s="245">
        <v>1</v>
      </c>
      <c r="F2585" s="241" t="s">
        <v>2130</v>
      </c>
      <c r="G2585" s="246"/>
      <c r="H2585" s="246"/>
      <c r="I2585" s="241"/>
      <c r="J2585" s="331"/>
      <c r="K2585" s="241"/>
      <c r="L2585" s="241" t="s">
        <v>3185</v>
      </c>
      <c r="M2585" s="245">
        <v>35</v>
      </c>
      <c r="N2585" s="238" t="s">
        <v>2085</v>
      </c>
      <c r="O2585" s="65">
        <v>57</v>
      </c>
      <c r="P2585" s="65">
        <v>83</v>
      </c>
      <c r="Q2585" s="65">
        <v>197</v>
      </c>
      <c r="R2585" s="238" t="s">
        <v>2189</v>
      </c>
      <c r="S2585" s="246"/>
      <c r="T2585" s="241" t="s">
        <v>61</v>
      </c>
      <c r="U2585" s="238" t="s">
        <v>2451</v>
      </c>
      <c r="V2585" s="238" t="s">
        <v>3711</v>
      </c>
      <c r="W2585" s="238"/>
      <c r="X2585" s="179"/>
      <c r="Y2585" s="415">
        <v>42879</v>
      </c>
      <c r="Z2585" s="416">
        <f t="shared" si="674"/>
        <v>43245</v>
      </c>
      <c r="AA2585" s="269" t="s">
        <v>3709</v>
      </c>
      <c r="AB2585" s="246"/>
      <c r="AC2585" s="250">
        <v>20.65</v>
      </c>
      <c r="AD2585" s="251"/>
      <c r="AE2585" s="251">
        <v>133</v>
      </c>
      <c r="AF2585" s="246"/>
      <c r="AG2585" s="245"/>
      <c r="AJ2585" s="255" t="str">
        <f t="shared" si="671"/>
        <v>SV25252</v>
      </c>
    </row>
    <row r="2586" spans="1:36" s="147" customFormat="1" ht="11.25" customHeight="1" thickBot="1" x14ac:dyDescent="0.25">
      <c r="A2586" s="1115">
        <v>1</v>
      </c>
      <c r="B2586" s="1004"/>
      <c r="C2586" s="238"/>
      <c r="D2586" s="904" t="s">
        <v>3707</v>
      </c>
      <c r="E2586" s="245">
        <v>1</v>
      </c>
      <c r="F2586" s="241" t="s">
        <v>2130</v>
      </c>
      <c r="G2586" s="246"/>
      <c r="H2586" s="246"/>
      <c r="I2586" s="241"/>
      <c r="J2586" s="331"/>
      <c r="K2586" s="241"/>
      <c r="L2586" s="241" t="s">
        <v>3185</v>
      </c>
      <c r="M2586" s="245">
        <v>35</v>
      </c>
      <c r="N2586" s="238" t="s">
        <v>2085</v>
      </c>
      <c r="O2586" s="65">
        <v>57</v>
      </c>
      <c r="P2586" s="65">
        <v>83</v>
      </c>
      <c r="Q2586" s="65">
        <v>197</v>
      </c>
      <c r="R2586" s="238" t="s">
        <v>2189</v>
      </c>
      <c r="S2586" s="246"/>
      <c r="T2586" s="241" t="s">
        <v>61</v>
      </c>
      <c r="U2586" s="238" t="s">
        <v>2451</v>
      </c>
      <c r="V2586" s="238" t="s">
        <v>3712</v>
      </c>
      <c r="W2586" s="238"/>
      <c r="X2586" s="179"/>
      <c r="Y2586" s="415">
        <v>42879</v>
      </c>
      <c r="Z2586" s="416">
        <f t="shared" si="674"/>
        <v>43245</v>
      </c>
      <c r="AA2586" s="269" t="s">
        <v>3709</v>
      </c>
      <c r="AB2586" s="246"/>
      <c r="AC2586" s="250">
        <v>20.65</v>
      </c>
      <c r="AD2586" s="251"/>
      <c r="AE2586" s="251">
        <v>133</v>
      </c>
      <c r="AF2586" s="246"/>
      <c r="AG2586" s="245"/>
      <c r="AJ2586" s="255" t="str">
        <f t="shared" si="671"/>
        <v>SV25253</v>
      </c>
    </row>
    <row r="2587" spans="1:36" s="147" customFormat="1" ht="11.25" customHeight="1" thickBot="1" x14ac:dyDescent="0.25">
      <c r="A2587" s="1115">
        <v>1</v>
      </c>
      <c r="B2587" s="1004"/>
      <c r="C2587" s="238"/>
      <c r="D2587" s="904" t="s">
        <v>3707</v>
      </c>
      <c r="E2587" s="245">
        <v>1</v>
      </c>
      <c r="F2587" s="241" t="s">
        <v>2130</v>
      </c>
      <c r="G2587" s="246"/>
      <c r="H2587" s="246"/>
      <c r="I2587" s="241"/>
      <c r="J2587" s="331"/>
      <c r="K2587" s="241"/>
      <c r="L2587" s="241" t="s">
        <v>3185</v>
      </c>
      <c r="M2587" s="245">
        <v>35</v>
      </c>
      <c r="N2587" s="238" t="s">
        <v>2085</v>
      </c>
      <c r="O2587" s="65">
        <v>57</v>
      </c>
      <c r="P2587" s="65">
        <v>83</v>
      </c>
      <c r="Q2587" s="65">
        <v>197</v>
      </c>
      <c r="R2587" s="238" t="s">
        <v>2189</v>
      </c>
      <c r="S2587" s="246"/>
      <c r="T2587" s="241" t="s">
        <v>61</v>
      </c>
      <c r="U2587" s="238" t="s">
        <v>2451</v>
      </c>
      <c r="V2587" s="238" t="s">
        <v>3713</v>
      </c>
      <c r="W2587" s="238"/>
      <c r="X2587" s="179"/>
      <c r="Y2587" s="415">
        <v>42879</v>
      </c>
      <c r="Z2587" s="416">
        <f t="shared" si="674"/>
        <v>43245</v>
      </c>
      <c r="AA2587" s="269" t="s">
        <v>3709</v>
      </c>
      <c r="AB2587" s="246"/>
      <c r="AC2587" s="250">
        <v>20.65</v>
      </c>
      <c r="AD2587" s="251"/>
      <c r="AE2587" s="251">
        <v>133</v>
      </c>
      <c r="AF2587" s="246"/>
      <c r="AG2587" s="245"/>
      <c r="AJ2587" s="255" t="str">
        <f t="shared" si="671"/>
        <v>SV25255</v>
      </c>
    </row>
    <row r="2588" spans="1:36" s="147" customFormat="1" ht="11.25" customHeight="1" thickBot="1" x14ac:dyDescent="0.25">
      <c r="A2588" s="1115">
        <v>1</v>
      </c>
      <c r="B2588" s="1004"/>
      <c r="C2588" s="238"/>
      <c r="D2588" s="904" t="s">
        <v>3707</v>
      </c>
      <c r="E2588" s="245">
        <v>1</v>
      </c>
      <c r="F2588" s="241" t="s">
        <v>2130</v>
      </c>
      <c r="G2588" s="246"/>
      <c r="H2588" s="246"/>
      <c r="I2588" s="241"/>
      <c r="J2588" s="331"/>
      <c r="K2588" s="241"/>
      <c r="L2588" s="241" t="s">
        <v>3185</v>
      </c>
      <c r="M2588" s="245">
        <v>35</v>
      </c>
      <c r="N2588" s="238" t="s">
        <v>2085</v>
      </c>
      <c r="O2588" s="65">
        <v>57</v>
      </c>
      <c r="P2588" s="65">
        <v>83</v>
      </c>
      <c r="Q2588" s="65">
        <v>197</v>
      </c>
      <c r="R2588" s="238" t="s">
        <v>2189</v>
      </c>
      <c r="S2588" s="246"/>
      <c r="T2588" s="241" t="s">
        <v>61</v>
      </c>
      <c r="U2588" s="238" t="s">
        <v>2451</v>
      </c>
      <c r="V2588" s="238" t="s">
        <v>3714</v>
      </c>
      <c r="W2588" s="238"/>
      <c r="X2588" s="179"/>
      <c r="Y2588" s="415">
        <v>42879</v>
      </c>
      <c r="Z2588" s="416">
        <f t="shared" si="674"/>
        <v>43245</v>
      </c>
      <c r="AA2588" s="269" t="s">
        <v>3709</v>
      </c>
      <c r="AB2588" s="246"/>
      <c r="AC2588" s="250">
        <v>20.65</v>
      </c>
      <c r="AD2588" s="251"/>
      <c r="AE2588" s="251">
        <v>133</v>
      </c>
      <c r="AF2588" s="246"/>
      <c r="AG2588" s="245"/>
      <c r="AJ2588" s="255" t="str">
        <f t="shared" si="671"/>
        <v>SV25256</v>
      </c>
    </row>
    <row r="2589" spans="1:36" s="147" customFormat="1" ht="11.25" customHeight="1" thickBot="1" x14ac:dyDescent="0.25">
      <c r="A2589" s="1115">
        <v>1</v>
      </c>
      <c r="B2589" s="1004"/>
      <c r="C2589" s="238"/>
      <c r="D2589" s="904" t="s">
        <v>3707</v>
      </c>
      <c r="E2589" s="245">
        <v>1</v>
      </c>
      <c r="F2589" s="241" t="s">
        <v>2130</v>
      </c>
      <c r="G2589" s="246"/>
      <c r="H2589" s="246"/>
      <c r="I2589" s="241"/>
      <c r="J2589" s="331"/>
      <c r="K2589" s="241"/>
      <c r="L2589" s="241" t="s">
        <v>3185</v>
      </c>
      <c r="M2589" s="245">
        <v>35</v>
      </c>
      <c r="N2589" s="238" t="s">
        <v>2085</v>
      </c>
      <c r="O2589" s="65">
        <v>57</v>
      </c>
      <c r="P2589" s="65">
        <v>83</v>
      </c>
      <c r="Q2589" s="65">
        <v>197</v>
      </c>
      <c r="R2589" s="238" t="s">
        <v>2189</v>
      </c>
      <c r="S2589" s="246"/>
      <c r="T2589" s="241" t="s">
        <v>61</v>
      </c>
      <c r="U2589" s="238" t="s">
        <v>2451</v>
      </c>
      <c r="V2589" s="238" t="s">
        <v>3715</v>
      </c>
      <c r="W2589" s="280"/>
      <c r="X2589" s="238" t="s">
        <v>1078</v>
      </c>
      <c r="Y2589" s="415">
        <v>42879</v>
      </c>
      <c r="Z2589" s="416">
        <f t="shared" si="674"/>
        <v>43245</v>
      </c>
      <c r="AA2589" s="269" t="s">
        <v>3709</v>
      </c>
      <c r="AB2589" s="246"/>
      <c r="AC2589" s="250">
        <v>20.65</v>
      </c>
      <c r="AD2589" s="251"/>
      <c r="AE2589" s="251">
        <v>133</v>
      </c>
      <c r="AF2589" s="246"/>
      <c r="AG2589" s="245"/>
      <c r="AJ2589" s="255" t="str">
        <f t="shared" si="671"/>
        <v>SV25258</v>
      </c>
    </row>
    <row r="2590" spans="1:36" s="147" customFormat="1" ht="11.25" customHeight="1" thickBot="1" x14ac:dyDescent="0.25">
      <c r="A2590" s="1115">
        <v>1</v>
      </c>
      <c r="B2590" s="1004"/>
      <c r="C2590" s="266" t="s">
        <v>50</v>
      </c>
      <c r="D2590" s="892" t="s">
        <v>3707</v>
      </c>
      <c r="E2590" s="256">
        <f>SUM(E2583:E2589)</f>
        <v>7</v>
      </c>
      <c r="F2590" s="240" t="s">
        <v>2130</v>
      </c>
      <c r="G2590" s="257"/>
      <c r="H2590" s="257"/>
      <c r="I2590" s="240"/>
      <c r="J2590" s="358"/>
      <c r="K2590" s="240"/>
      <c r="L2590" s="240" t="s">
        <v>3185</v>
      </c>
      <c r="M2590" s="258">
        <v>35</v>
      </c>
      <c r="N2590" s="239" t="s">
        <v>2085</v>
      </c>
      <c r="O2590" s="364">
        <f ca="1">IF(MIN(OFFSET(O2590,-$E2590,0,$E2590,1))=MAX(OFFSET(O2590,-$E2590,0,$E2590,1)),OFFSET(O2590,-$E2590,0,1,1),CONCATENATE(MIN(OFFSET(O2590,-$E2590,0,$E2590,1)),"/",MAX(OFFSET(O2590,-$E2590,0,$E2590,1))))</f>
        <v>57</v>
      </c>
      <c r="P2590" s="364">
        <f ca="1">IF(MIN(OFFSET(P2590,-$E2590,0,$E2590,1))=MAX(OFFSET(P2590,-$E2590,0,$E2590,1)),OFFSET(P2590,-$E2590,0,1,1),CONCATENATE(MIN(OFFSET(P2590,-$E2590,0,$E2590,1)),"/",MAX(OFFSET(P2590,-$E2590,0,$E2590,1))))</f>
        <v>83</v>
      </c>
      <c r="Q2590" s="364">
        <f ca="1">IF(MIN(OFFSET(Q2590,-$E2590,0,$E2590,1))=MAX(OFFSET(Q2590,-$E2590,0,$E2590,1)),OFFSET(Q2590,-$E2590,0,1,1),CONCATENATE(MIN(OFFSET(Q2590,-$E2590,0,$E2590,1)),"/",MAX(OFFSET(Q2590,-$E2590,0,$E2590,1))))</f>
        <v>197</v>
      </c>
      <c r="R2590" s="239"/>
      <c r="S2590" s="257"/>
      <c r="T2590" s="240" t="s">
        <v>61</v>
      </c>
      <c r="U2590" s="239" t="s">
        <v>2451</v>
      </c>
      <c r="V2590" s="239" t="s">
        <v>3716</v>
      </c>
      <c r="W2590" s="239" t="s">
        <v>3717</v>
      </c>
      <c r="X2590" s="237" t="s">
        <v>3707</v>
      </c>
      <c r="Y2590" s="415">
        <v>42879</v>
      </c>
      <c r="Z2590" s="416">
        <f t="shared" si="674"/>
        <v>43245</v>
      </c>
      <c r="AA2590" s="269" t="s">
        <v>3709</v>
      </c>
      <c r="AB2590" s="257"/>
      <c r="AC2590" s="260">
        <v>21</v>
      </c>
      <c r="AD2590" s="261"/>
      <c r="AE2590" s="261"/>
      <c r="AF2590" s="258"/>
      <c r="AG2590" s="258"/>
      <c r="AJ2590" s="255" t="str">
        <f t="shared" si="671"/>
        <v>SV25247-25258</v>
      </c>
    </row>
    <row r="2591" spans="1:36" s="147" customFormat="1" ht="11.25" customHeight="1" thickBot="1" x14ac:dyDescent="0.25">
      <c r="A2591" s="1129"/>
      <c r="B2591" s="1004"/>
      <c r="C2591" s="320"/>
      <c r="D2591" s="905"/>
      <c r="E2591" s="324"/>
      <c r="F2591" s="241"/>
      <c r="G2591" s="246"/>
      <c r="H2591" s="246"/>
      <c r="I2591" s="241"/>
      <c r="J2591" s="360"/>
      <c r="K2591" s="241"/>
      <c r="L2591" s="241"/>
      <c r="M2591" s="245"/>
      <c r="N2591" s="238"/>
      <c r="O2591" s="65"/>
      <c r="P2591" s="65"/>
      <c r="Q2591" s="65"/>
      <c r="R2591" s="238"/>
      <c r="S2591" s="246"/>
      <c r="T2591" s="241"/>
      <c r="U2591" s="238"/>
      <c r="V2591" s="238"/>
      <c r="W2591" s="238"/>
      <c r="X2591" s="498"/>
      <c r="Y2591" s="415"/>
      <c r="Z2591" s="416" t="s">
        <v>38</v>
      </c>
      <c r="AA2591" s="269" t="s">
        <v>38</v>
      </c>
      <c r="AB2591" s="246"/>
      <c r="AC2591" s="250"/>
      <c r="AD2591" s="251"/>
      <c r="AE2591" s="251"/>
      <c r="AF2591" s="245"/>
      <c r="AG2591" s="245"/>
      <c r="AJ2591" s="255" t="str">
        <f t="shared" si="671"/>
        <v/>
      </c>
    </row>
    <row r="2592" spans="1:36" ht="11.25" customHeight="1" thickBot="1" x14ac:dyDescent="0.25">
      <c r="A2592" s="1115">
        <v>1</v>
      </c>
      <c r="B2592" s="995"/>
      <c r="C2592" s="238"/>
      <c r="D2592" s="904" t="s">
        <v>3718</v>
      </c>
      <c r="E2592" s="245">
        <v>1</v>
      </c>
      <c r="F2592" s="241" t="s">
        <v>2130</v>
      </c>
      <c r="G2592" s="246"/>
      <c r="H2592" s="246"/>
      <c r="I2592" s="241"/>
      <c r="J2592" s="331"/>
      <c r="K2592" s="241"/>
      <c r="L2592" s="241" t="s">
        <v>3185</v>
      </c>
      <c r="M2592" s="245">
        <v>25</v>
      </c>
      <c r="N2592" s="238" t="s">
        <v>2085</v>
      </c>
      <c r="O2592" s="65">
        <v>50</v>
      </c>
      <c r="P2592" s="65">
        <v>74</v>
      </c>
      <c r="Q2592" s="65">
        <v>178</v>
      </c>
      <c r="R2592" s="238" t="s">
        <v>2143</v>
      </c>
      <c r="S2592" s="246"/>
      <c r="T2592" s="241" t="s">
        <v>61</v>
      </c>
      <c r="U2592" s="238" t="s">
        <v>44</v>
      </c>
      <c r="V2592" s="238" t="s">
        <v>2446</v>
      </c>
      <c r="W2592" s="238"/>
      <c r="X2592" s="179"/>
      <c r="Y2592" s="415">
        <v>42353</v>
      </c>
      <c r="Z2592" s="416">
        <f t="shared" ref="Z2592:Z2599" si="675">Y2592+366</f>
        <v>42719</v>
      </c>
      <c r="AA2592" s="269">
        <v>43339</v>
      </c>
      <c r="AB2592" s="246"/>
      <c r="AC2592" s="250">
        <v>13</v>
      </c>
      <c r="AD2592" s="251"/>
      <c r="AE2592" s="251">
        <v>114</v>
      </c>
      <c r="AF2592" s="246" t="s">
        <v>3719</v>
      </c>
      <c r="AG2592" s="245"/>
      <c r="AJ2592" s="255" t="str">
        <f t="shared" si="671"/>
        <v>HL1319</v>
      </c>
    </row>
    <row r="2593" spans="1:36" ht="11.25" customHeight="1" thickBot="1" x14ac:dyDescent="0.25">
      <c r="A2593" s="1115">
        <v>1</v>
      </c>
      <c r="B2593" s="995"/>
      <c r="C2593" s="238"/>
      <c r="D2593" s="904" t="s">
        <v>3718</v>
      </c>
      <c r="E2593" s="245">
        <v>1</v>
      </c>
      <c r="F2593" s="241" t="s">
        <v>2130</v>
      </c>
      <c r="G2593" s="246"/>
      <c r="H2593" s="246"/>
      <c r="I2593" s="241"/>
      <c r="J2593" s="331"/>
      <c r="K2593" s="241"/>
      <c r="L2593" s="241" t="s">
        <v>3185</v>
      </c>
      <c r="M2593" s="245">
        <v>25</v>
      </c>
      <c r="N2593" s="238" t="s">
        <v>2085</v>
      </c>
      <c r="O2593" s="65">
        <v>50</v>
      </c>
      <c r="P2593" s="65">
        <v>74</v>
      </c>
      <c r="Q2593" s="65">
        <v>178</v>
      </c>
      <c r="R2593" s="238" t="s">
        <v>2143</v>
      </c>
      <c r="S2593" s="246"/>
      <c r="T2593" s="241" t="s">
        <v>61</v>
      </c>
      <c r="U2593" s="238" t="s">
        <v>44</v>
      </c>
      <c r="V2593" s="238" t="s">
        <v>3720</v>
      </c>
      <c r="W2593" s="238"/>
      <c r="X2593" s="179"/>
      <c r="Y2593" s="415">
        <v>42353</v>
      </c>
      <c r="Z2593" s="416">
        <f t="shared" si="675"/>
        <v>42719</v>
      </c>
      <c r="AA2593" s="269">
        <v>43339</v>
      </c>
      <c r="AB2593" s="246"/>
      <c r="AC2593" s="250">
        <v>13</v>
      </c>
      <c r="AD2593" s="251"/>
      <c r="AE2593" s="251">
        <v>114</v>
      </c>
      <c r="AF2593" s="246" t="s">
        <v>3721</v>
      </c>
      <c r="AG2593" s="245"/>
      <c r="AJ2593" s="255" t="str">
        <f t="shared" si="671"/>
        <v>HL1320</v>
      </c>
    </row>
    <row r="2594" spans="1:36" ht="11.25" customHeight="1" thickBot="1" x14ac:dyDescent="0.25">
      <c r="A2594" s="1115">
        <v>1</v>
      </c>
      <c r="B2594" s="995"/>
      <c r="C2594" s="238"/>
      <c r="D2594" s="904" t="s">
        <v>3718</v>
      </c>
      <c r="E2594" s="245">
        <v>1</v>
      </c>
      <c r="F2594" s="241" t="s">
        <v>2130</v>
      </c>
      <c r="G2594" s="246"/>
      <c r="H2594" s="246"/>
      <c r="I2594" s="241"/>
      <c r="J2594" s="331"/>
      <c r="K2594" s="241"/>
      <c r="L2594" s="241" t="s">
        <v>3185</v>
      </c>
      <c r="M2594" s="245">
        <v>25</v>
      </c>
      <c r="N2594" s="238" t="s">
        <v>2085</v>
      </c>
      <c r="O2594" s="65">
        <v>50</v>
      </c>
      <c r="P2594" s="65">
        <v>74</v>
      </c>
      <c r="Q2594" s="65">
        <v>178</v>
      </c>
      <c r="R2594" s="238" t="s">
        <v>2143</v>
      </c>
      <c r="S2594" s="246"/>
      <c r="T2594" s="241" t="s">
        <v>61</v>
      </c>
      <c r="U2594" s="238" t="s">
        <v>44</v>
      </c>
      <c r="V2594" s="238" t="s">
        <v>3270</v>
      </c>
      <c r="W2594" s="238"/>
      <c r="X2594" s="179"/>
      <c r="Y2594" s="415">
        <v>42353</v>
      </c>
      <c r="Z2594" s="416">
        <f t="shared" si="675"/>
        <v>42719</v>
      </c>
      <c r="AA2594" s="269">
        <v>43339</v>
      </c>
      <c r="AB2594" s="246"/>
      <c r="AC2594" s="250">
        <v>13</v>
      </c>
      <c r="AD2594" s="251"/>
      <c r="AE2594" s="251">
        <v>114</v>
      </c>
      <c r="AF2594" s="246" t="s">
        <v>3722</v>
      </c>
      <c r="AG2594" s="245"/>
      <c r="AJ2594" s="255" t="str">
        <f t="shared" si="671"/>
        <v>HL1321</v>
      </c>
    </row>
    <row r="2595" spans="1:36" ht="11.25" customHeight="1" thickBot="1" x14ac:dyDescent="0.25">
      <c r="A2595" s="1115">
        <v>1</v>
      </c>
      <c r="B2595" s="995"/>
      <c r="C2595" s="238"/>
      <c r="D2595" s="904" t="s">
        <v>3718</v>
      </c>
      <c r="E2595" s="245">
        <v>1</v>
      </c>
      <c r="F2595" s="241" t="s">
        <v>2130</v>
      </c>
      <c r="G2595" s="246"/>
      <c r="H2595" s="246"/>
      <c r="I2595" s="241"/>
      <c r="J2595" s="331"/>
      <c r="K2595" s="241"/>
      <c r="L2595" s="241" t="s">
        <v>3185</v>
      </c>
      <c r="M2595" s="245">
        <v>25</v>
      </c>
      <c r="N2595" s="238" t="s">
        <v>2085</v>
      </c>
      <c r="O2595" s="65">
        <v>50</v>
      </c>
      <c r="P2595" s="65">
        <v>74</v>
      </c>
      <c r="Q2595" s="65">
        <v>178</v>
      </c>
      <c r="R2595" s="238" t="s">
        <v>2143</v>
      </c>
      <c r="S2595" s="246"/>
      <c r="T2595" s="241" t="s">
        <v>61</v>
      </c>
      <c r="U2595" s="238" t="s">
        <v>44</v>
      </c>
      <c r="V2595" s="238" t="s">
        <v>3723</v>
      </c>
      <c r="W2595" s="238"/>
      <c r="X2595" s="179"/>
      <c r="Y2595" s="415">
        <v>42353</v>
      </c>
      <c r="Z2595" s="416">
        <f t="shared" si="675"/>
        <v>42719</v>
      </c>
      <c r="AA2595" s="269">
        <v>43339</v>
      </c>
      <c r="AB2595" s="246"/>
      <c r="AC2595" s="250">
        <v>13</v>
      </c>
      <c r="AD2595" s="251"/>
      <c r="AE2595" s="251">
        <v>114</v>
      </c>
      <c r="AF2595" s="246" t="s">
        <v>3724</v>
      </c>
      <c r="AG2595" s="245"/>
      <c r="AJ2595" s="255" t="str">
        <f t="shared" si="671"/>
        <v>HL1322</v>
      </c>
    </row>
    <row r="2596" spans="1:36" ht="11.25" customHeight="1" thickBot="1" x14ac:dyDescent="0.25">
      <c r="A2596" s="1115">
        <v>1</v>
      </c>
      <c r="B2596" s="995"/>
      <c r="C2596" s="238"/>
      <c r="D2596" s="904" t="s">
        <v>3718</v>
      </c>
      <c r="E2596" s="245">
        <v>1</v>
      </c>
      <c r="F2596" s="241" t="s">
        <v>2130</v>
      </c>
      <c r="G2596" s="246"/>
      <c r="H2596" s="246"/>
      <c r="I2596" s="241"/>
      <c r="J2596" s="331"/>
      <c r="K2596" s="241"/>
      <c r="L2596" s="241" t="s">
        <v>3185</v>
      </c>
      <c r="M2596" s="245">
        <v>25</v>
      </c>
      <c r="N2596" s="238" t="s">
        <v>2085</v>
      </c>
      <c r="O2596" s="65">
        <v>50</v>
      </c>
      <c r="P2596" s="65">
        <v>74</v>
      </c>
      <c r="Q2596" s="65">
        <v>178</v>
      </c>
      <c r="R2596" s="238" t="s">
        <v>2143</v>
      </c>
      <c r="S2596" s="246"/>
      <c r="T2596" s="241" t="s">
        <v>61</v>
      </c>
      <c r="U2596" s="238" t="s">
        <v>44</v>
      </c>
      <c r="V2596" s="238" t="s">
        <v>3725</v>
      </c>
      <c r="W2596" s="238"/>
      <c r="X2596" s="238"/>
      <c r="Y2596" s="415">
        <v>42353</v>
      </c>
      <c r="Z2596" s="416">
        <f t="shared" si="675"/>
        <v>42719</v>
      </c>
      <c r="AA2596" s="269">
        <v>43339</v>
      </c>
      <c r="AB2596" s="246"/>
      <c r="AC2596" s="250">
        <v>13</v>
      </c>
      <c r="AD2596" s="251"/>
      <c r="AE2596" s="251">
        <v>114</v>
      </c>
      <c r="AF2596" s="246" t="s">
        <v>3726</v>
      </c>
      <c r="AG2596" s="246"/>
      <c r="AJ2596" s="255" t="str">
        <f t="shared" si="671"/>
        <v>HL1323</v>
      </c>
    </row>
    <row r="2597" spans="1:36" ht="11.25" customHeight="1" thickBot="1" x14ac:dyDescent="0.25">
      <c r="A2597" s="1115">
        <v>1</v>
      </c>
      <c r="B2597" s="995"/>
      <c r="C2597" s="238"/>
      <c r="D2597" s="904" t="s">
        <v>3718</v>
      </c>
      <c r="E2597" s="245">
        <v>1</v>
      </c>
      <c r="F2597" s="241" t="s">
        <v>2130</v>
      </c>
      <c r="G2597" s="246"/>
      <c r="H2597" s="246"/>
      <c r="I2597" s="241"/>
      <c r="J2597" s="331"/>
      <c r="K2597" s="241"/>
      <c r="L2597" s="241" t="s">
        <v>3185</v>
      </c>
      <c r="M2597" s="245">
        <v>25</v>
      </c>
      <c r="N2597" s="238" t="s">
        <v>2085</v>
      </c>
      <c r="O2597" s="65">
        <v>50</v>
      </c>
      <c r="P2597" s="65">
        <v>74</v>
      </c>
      <c r="Q2597" s="65">
        <v>178</v>
      </c>
      <c r="R2597" s="238" t="s">
        <v>2143</v>
      </c>
      <c r="S2597" s="246"/>
      <c r="T2597" s="241" t="s">
        <v>61</v>
      </c>
      <c r="U2597" s="238" t="s">
        <v>44</v>
      </c>
      <c r="V2597" s="238" t="s">
        <v>614</v>
      </c>
      <c r="W2597" s="238"/>
      <c r="X2597" s="238"/>
      <c r="Y2597" s="415">
        <v>42353</v>
      </c>
      <c r="Z2597" s="416">
        <f t="shared" si="675"/>
        <v>42719</v>
      </c>
      <c r="AA2597" s="269">
        <v>43339</v>
      </c>
      <c r="AB2597" s="246"/>
      <c r="AC2597" s="250">
        <v>13</v>
      </c>
      <c r="AD2597" s="251"/>
      <c r="AE2597" s="251">
        <v>114</v>
      </c>
      <c r="AF2597" s="246" t="s">
        <v>3727</v>
      </c>
      <c r="AG2597" s="246"/>
      <c r="AJ2597" s="255" t="str">
        <f t="shared" si="671"/>
        <v>HL1324</v>
      </c>
    </row>
    <row r="2598" spans="1:36" ht="11.25" customHeight="1" thickBot="1" x14ac:dyDescent="0.25">
      <c r="A2598" s="1115">
        <v>1</v>
      </c>
      <c r="B2598" s="995"/>
      <c r="C2598" s="238"/>
      <c r="D2598" s="904" t="s">
        <v>3718</v>
      </c>
      <c r="E2598" s="245">
        <v>1</v>
      </c>
      <c r="F2598" s="241" t="s">
        <v>2130</v>
      </c>
      <c r="G2598" s="246"/>
      <c r="H2598" s="246"/>
      <c r="I2598" s="241"/>
      <c r="J2598" s="331"/>
      <c r="K2598" s="241"/>
      <c r="L2598" s="241" t="s">
        <v>3185</v>
      </c>
      <c r="M2598" s="245">
        <v>25</v>
      </c>
      <c r="N2598" s="238" t="s">
        <v>2085</v>
      </c>
      <c r="O2598" s="65">
        <v>50</v>
      </c>
      <c r="P2598" s="65">
        <v>74</v>
      </c>
      <c r="Q2598" s="65">
        <v>178</v>
      </c>
      <c r="R2598" s="238" t="s">
        <v>2143</v>
      </c>
      <c r="S2598" s="246"/>
      <c r="T2598" s="241" t="s">
        <v>61</v>
      </c>
      <c r="U2598" s="238" t="s">
        <v>44</v>
      </c>
      <c r="V2598" s="238" t="s">
        <v>3728</v>
      </c>
      <c r="W2598" s="238"/>
      <c r="X2598" s="238"/>
      <c r="Y2598" s="415">
        <v>42353</v>
      </c>
      <c r="Z2598" s="416">
        <f t="shared" si="675"/>
        <v>42719</v>
      </c>
      <c r="AA2598" s="269">
        <v>43339</v>
      </c>
      <c r="AB2598" s="246"/>
      <c r="AC2598" s="250">
        <v>13</v>
      </c>
      <c r="AD2598" s="251"/>
      <c r="AE2598" s="251">
        <v>114</v>
      </c>
      <c r="AF2598" s="246" t="s">
        <v>3729</v>
      </c>
      <c r="AG2598" s="246"/>
      <c r="AJ2598" s="255" t="str">
        <f t="shared" si="671"/>
        <v>HL1325</v>
      </c>
    </row>
    <row r="2599" spans="1:36" ht="11.25" customHeight="1" thickBot="1" x14ac:dyDescent="0.25">
      <c r="A2599" s="1115">
        <v>1</v>
      </c>
      <c r="B2599" s="995"/>
      <c r="C2599" s="238"/>
      <c r="D2599" s="904" t="s">
        <v>3718</v>
      </c>
      <c r="E2599" s="245">
        <v>1</v>
      </c>
      <c r="F2599" s="241" t="s">
        <v>2130</v>
      </c>
      <c r="G2599" s="246"/>
      <c r="H2599" s="246"/>
      <c r="I2599" s="241"/>
      <c r="J2599" s="331"/>
      <c r="K2599" s="241"/>
      <c r="L2599" s="241" t="s">
        <v>3185</v>
      </c>
      <c r="M2599" s="245">
        <v>25</v>
      </c>
      <c r="N2599" s="238" t="s">
        <v>2085</v>
      </c>
      <c r="O2599" s="65">
        <v>50</v>
      </c>
      <c r="P2599" s="65">
        <v>74</v>
      </c>
      <c r="Q2599" s="65">
        <v>178</v>
      </c>
      <c r="R2599" s="238" t="s">
        <v>2143</v>
      </c>
      <c r="S2599" s="246"/>
      <c r="T2599" s="241" t="s">
        <v>61</v>
      </c>
      <c r="U2599" s="238" t="s">
        <v>44</v>
      </c>
      <c r="V2599" s="238" t="s">
        <v>714</v>
      </c>
      <c r="W2599" s="238"/>
      <c r="X2599" s="238" t="s">
        <v>1078</v>
      </c>
      <c r="Y2599" s="415">
        <v>42353</v>
      </c>
      <c r="Z2599" s="416">
        <f t="shared" si="675"/>
        <v>42719</v>
      </c>
      <c r="AA2599" s="269">
        <v>43339</v>
      </c>
      <c r="AB2599" s="246"/>
      <c r="AC2599" s="250">
        <v>13</v>
      </c>
      <c r="AD2599" s="251"/>
      <c r="AE2599" s="251">
        <v>114</v>
      </c>
      <c r="AF2599" s="246" t="s">
        <v>3730</v>
      </c>
      <c r="AG2599" s="246"/>
      <c r="AJ2599" s="255" t="str">
        <f t="shared" si="671"/>
        <v>HL1326</v>
      </c>
    </row>
    <row r="2600" spans="1:36" ht="11.25" customHeight="1" thickBot="1" x14ac:dyDescent="0.25">
      <c r="A2600" s="1115">
        <v>1</v>
      </c>
      <c r="B2600" s="995"/>
      <c r="C2600" s="266" t="s">
        <v>50</v>
      </c>
      <c r="D2600" s="892" t="s">
        <v>3718</v>
      </c>
      <c r="E2600" s="256">
        <f>SUM(E2592:E2599)</f>
        <v>8</v>
      </c>
      <c r="F2600" s="240" t="s">
        <v>2130</v>
      </c>
      <c r="G2600" s="257"/>
      <c r="H2600" s="257"/>
      <c r="I2600" s="240"/>
      <c r="J2600" s="358"/>
      <c r="K2600" s="240"/>
      <c r="L2600" s="240" t="s">
        <v>3185</v>
      </c>
      <c r="M2600" s="258">
        <v>25</v>
      </c>
      <c r="N2600" s="239" t="s">
        <v>2085</v>
      </c>
      <c r="O2600" s="364">
        <f ca="1">IF(MIN(OFFSET(O2600,-$E2600,0,$E2600,1))=MAX(OFFSET(O2600,-$E2600,0,$E2600,1)),OFFSET(O2600,-$E2600,0,1,1),CONCATENATE(MIN(OFFSET(O2600,-$E2600,0,$E2600,1)),"/",MAX(OFFSET(O2600,-$E2600,0,$E2600,1))))</f>
        <v>50</v>
      </c>
      <c r="P2600" s="364">
        <f ca="1">IF(MIN(OFFSET(P2600,-$E2600,0,$E2600,1))=MAX(OFFSET(P2600,-$E2600,0,$E2600,1)),OFFSET(P2600,-$E2600,0,1,1),CONCATENATE(MIN(OFFSET(P2600,-$E2600,0,$E2600,1)),"/",MAX(OFFSET(P2600,-$E2600,0,$E2600,1))))</f>
        <v>74</v>
      </c>
      <c r="Q2600" s="364">
        <f ca="1">IF(MIN(OFFSET(Q2600,-$E2600,0,$E2600,1))=MAX(OFFSET(Q2600,-$E2600,0,$E2600,1)),OFFSET(Q2600,-$E2600,0,1,1),CONCATENATE(MIN(OFFSET(Q2600,-$E2600,0,$E2600,1)),"/",MAX(OFFSET(Q2600,-$E2600,0,$E2600,1))))</f>
        <v>178</v>
      </c>
      <c r="R2600" s="239"/>
      <c r="S2600" s="257"/>
      <c r="T2600" s="240" t="s">
        <v>61</v>
      </c>
      <c r="U2600" s="239" t="s">
        <v>44</v>
      </c>
      <c r="V2600" s="239" t="s">
        <v>3731</v>
      </c>
      <c r="W2600" s="239"/>
      <c r="X2600" s="237" t="s">
        <v>3718</v>
      </c>
      <c r="Y2600" s="415">
        <v>42353</v>
      </c>
      <c r="Z2600" s="416">
        <f>Y2600+366</f>
        <v>42719</v>
      </c>
      <c r="AA2600" s="269">
        <v>43339</v>
      </c>
      <c r="AB2600" s="257"/>
      <c r="AC2600" s="260">
        <v>13</v>
      </c>
      <c r="AD2600" s="261"/>
      <c r="AE2600" s="262"/>
      <c r="AF2600" s="257"/>
      <c r="AG2600" s="257"/>
      <c r="AJ2600" s="255" t="str">
        <f t="shared" si="671"/>
        <v>HL1319-1326</v>
      </c>
    </row>
    <row r="2601" spans="1:36" ht="11.25" customHeight="1" thickBot="1" x14ac:dyDescent="0.25">
      <c r="A2601" s="1129"/>
      <c r="B2601" s="995"/>
      <c r="C2601" s="238"/>
      <c r="D2601" s="916"/>
      <c r="E2601" s="245"/>
      <c r="F2601" s="241"/>
      <c r="G2601" s="246"/>
      <c r="H2601" s="246"/>
      <c r="I2601" s="241"/>
      <c r="J2601" s="331"/>
      <c r="K2601" s="241"/>
      <c r="L2601" s="241"/>
      <c r="M2601" s="245"/>
      <c r="N2601" s="238"/>
      <c r="O2601" s="65"/>
      <c r="P2601" s="65"/>
      <c r="Q2601" s="65"/>
      <c r="R2601" s="238"/>
      <c r="S2601" s="246"/>
      <c r="T2601" s="241"/>
      <c r="U2601" s="238"/>
      <c r="V2601" s="238"/>
      <c r="W2601" s="238"/>
      <c r="X2601" s="315"/>
      <c r="Y2601" s="415"/>
      <c r="Z2601" s="416" t="s">
        <v>38</v>
      </c>
      <c r="AA2601" s="269" t="s">
        <v>38</v>
      </c>
      <c r="AB2601" s="246"/>
      <c r="AC2601" s="250"/>
      <c r="AD2601" s="251"/>
      <c r="AE2601" s="252"/>
      <c r="AF2601" s="246"/>
      <c r="AG2601" s="246"/>
      <c r="AJ2601" s="255" t="str">
        <f t="shared" si="671"/>
        <v/>
      </c>
    </row>
    <row r="2602" spans="1:36" ht="11.25" customHeight="1" thickBot="1" x14ac:dyDescent="0.25">
      <c r="A2602" s="1129">
        <v>1</v>
      </c>
      <c r="B2602" s="1113">
        <v>308523</v>
      </c>
      <c r="C2602" s="238"/>
      <c r="D2602" s="904" t="s">
        <v>3732</v>
      </c>
      <c r="E2602" s="245">
        <v>1</v>
      </c>
      <c r="F2602" s="241" t="s">
        <v>2130</v>
      </c>
      <c r="G2602" s="246"/>
      <c r="H2602" s="246"/>
      <c r="I2602" s="241"/>
      <c r="J2602" s="331"/>
      <c r="K2602" s="241"/>
      <c r="L2602" s="241" t="s">
        <v>3185</v>
      </c>
      <c r="M2602" s="245">
        <v>25</v>
      </c>
      <c r="N2602" s="238" t="s">
        <v>2085</v>
      </c>
      <c r="O2602" s="65">
        <v>50</v>
      </c>
      <c r="P2602" s="65">
        <v>73</v>
      </c>
      <c r="Q2602" s="65">
        <v>174</v>
      </c>
      <c r="R2602" s="238" t="s">
        <v>2139</v>
      </c>
      <c r="S2602" s="246"/>
      <c r="T2602" s="241" t="s">
        <v>326</v>
      </c>
      <c r="U2602" s="238" t="s">
        <v>44</v>
      </c>
      <c r="V2602" s="238" t="s">
        <v>3733</v>
      </c>
      <c r="W2602" s="238"/>
      <c r="X2602" s="238"/>
      <c r="Y2602" s="415">
        <v>43971</v>
      </c>
      <c r="Z2602" s="416">
        <f t="shared" ref="Z2602:Z2606" si="676">Y2602+365</f>
        <v>44336</v>
      </c>
      <c r="AA2602" s="269">
        <v>45280</v>
      </c>
      <c r="AB2602" s="246"/>
      <c r="AC2602" s="250">
        <v>15</v>
      </c>
      <c r="AD2602" s="251"/>
      <c r="AE2602" s="252"/>
      <c r="AF2602" s="322" t="s">
        <v>3734</v>
      </c>
      <c r="AG2602" s="246"/>
      <c r="AJ2602" s="255" t="str">
        <f t="shared" si="671"/>
        <v>HL1116</v>
      </c>
    </row>
    <row r="2603" spans="1:36" ht="11.25" customHeight="1" thickBot="1" x14ac:dyDescent="0.25">
      <c r="A2603" s="1129">
        <v>1</v>
      </c>
      <c r="B2603" s="1113">
        <v>308523</v>
      </c>
      <c r="C2603" s="238"/>
      <c r="D2603" s="904" t="s">
        <v>3732</v>
      </c>
      <c r="E2603" s="245">
        <v>1</v>
      </c>
      <c r="F2603" s="241" t="s">
        <v>2130</v>
      </c>
      <c r="G2603" s="246"/>
      <c r="H2603" s="246"/>
      <c r="I2603" s="241"/>
      <c r="J2603" s="331"/>
      <c r="K2603" s="241"/>
      <c r="L2603" s="241" t="s">
        <v>3185</v>
      </c>
      <c r="M2603" s="245">
        <v>25</v>
      </c>
      <c r="N2603" s="238" t="s">
        <v>2085</v>
      </c>
      <c r="O2603" s="65">
        <v>50</v>
      </c>
      <c r="P2603" s="65">
        <v>75</v>
      </c>
      <c r="Q2603" s="65">
        <v>176</v>
      </c>
      <c r="R2603" s="238" t="s">
        <v>2139</v>
      </c>
      <c r="S2603" s="246"/>
      <c r="T2603" s="241" t="s">
        <v>326</v>
      </c>
      <c r="U2603" s="238" t="s">
        <v>44</v>
      </c>
      <c r="V2603" s="238" t="s">
        <v>3735</v>
      </c>
      <c r="W2603" s="238"/>
      <c r="X2603" s="238"/>
      <c r="Y2603" s="415">
        <v>43971</v>
      </c>
      <c r="Z2603" s="416">
        <f t="shared" si="676"/>
        <v>44336</v>
      </c>
      <c r="AA2603" s="269">
        <v>45280</v>
      </c>
      <c r="AB2603" s="246"/>
      <c r="AC2603" s="250">
        <v>15</v>
      </c>
      <c r="AD2603" s="251"/>
      <c r="AE2603" s="252"/>
      <c r="AF2603" s="322" t="s">
        <v>3736</v>
      </c>
      <c r="AG2603" s="246"/>
      <c r="AJ2603" s="255" t="str">
        <f t="shared" si="671"/>
        <v>HL1117</v>
      </c>
    </row>
    <row r="2604" spans="1:36" ht="11.25" customHeight="1" thickBot="1" x14ac:dyDescent="0.25">
      <c r="A2604" s="1129">
        <v>1</v>
      </c>
      <c r="B2604" s="1113">
        <v>308523</v>
      </c>
      <c r="C2604" s="238"/>
      <c r="D2604" s="904" t="s">
        <v>3732</v>
      </c>
      <c r="E2604" s="245">
        <v>1</v>
      </c>
      <c r="F2604" s="241" t="s">
        <v>2130</v>
      </c>
      <c r="G2604" s="246"/>
      <c r="H2604" s="246"/>
      <c r="I2604" s="241"/>
      <c r="J2604" s="331"/>
      <c r="K2604" s="241"/>
      <c r="L2604" s="241" t="s">
        <v>3185</v>
      </c>
      <c r="M2604" s="245">
        <v>25</v>
      </c>
      <c r="N2604" s="238" t="s">
        <v>2085</v>
      </c>
      <c r="O2604" s="65">
        <v>50</v>
      </c>
      <c r="P2604" s="65">
        <v>75</v>
      </c>
      <c r="Q2604" s="65">
        <v>173</v>
      </c>
      <c r="R2604" s="238" t="s">
        <v>2139</v>
      </c>
      <c r="S2604" s="246"/>
      <c r="T2604" s="241" t="s">
        <v>326</v>
      </c>
      <c r="U2604" s="238" t="s">
        <v>44</v>
      </c>
      <c r="V2604" s="238" t="s">
        <v>3737</v>
      </c>
      <c r="W2604" s="238"/>
      <c r="X2604" s="238"/>
      <c r="Y2604" s="415">
        <v>43971</v>
      </c>
      <c r="Z2604" s="416">
        <f t="shared" si="676"/>
        <v>44336</v>
      </c>
      <c r="AA2604" s="269">
        <v>45280</v>
      </c>
      <c r="AB2604" s="246"/>
      <c r="AC2604" s="250">
        <v>15</v>
      </c>
      <c r="AD2604" s="251"/>
      <c r="AE2604" s="252"/>
      <c r="AF2604" s="322" t="s">
        <v>3738</v>
      </c>
      <c r="AG2604" s="246"/>
      <c r="AJ2604" s="255" t="str">
        <f t="shared" si="671"/>
        <v>HL1118</v>
      </c>
    </row>
    <row r="2605" spans="1:36" ht="11.25" customHeight="1" thickBot="1" x14ac:dyDescent="0.25">
      <c r="A2605" s="1129">
        <v>1</v>
      </c>
      <c r="B2605" s="1113">
        <v>308523</v>
      </c>
      <c r="C2605" s="238"/>
      <c r="D2605" s="904" t="s">
        <v>3732</v>
      </c>
      <c r="E2605" s="245">
        <v>1</v>
      </c>
      <c r="F2605" s="241" t="s">
        <v>2130</v>
      </c>
      <c r="G2605" s="246"/>
      <c r="H2605" s="246"/>
      <c r="I2605" s="241"/>
      <c r="J2605" s="331"/>
      <c r="K2605" s="241"/>
      <c r="L2605" s="241" t="s">
        <v>3185</v>
      </c>
      <c r="M2605" s="245">
        <v>25</v>
      </c>
      <c r="N2605" s="238" t="s">
        <v>2085</v>
      </c>
      <c r="O2605" s="65">
        <v>50</v>
      </c>
      <c r="P2605" s="65">
        <v>76</v>
      </c>
      <c r="Q2605" s="65">
        <v>174</v>
      </c>
      <c r="R2605" s="238" t="s">
        <v>2139</v>
      </c>
      <c r="S2605" s="246"/>
      <c r="T2605" s="241" t="s">
        <v>326</v>
      </c>
      <c r="U2605" s="238" t="s">
        <v>44</v>
      </c>
      <c r="V2605" s="238" t="s">
        <v>1877</v>
      </c>
      <c r="W2605" s="238"/>
      <c r="X2605" s="238" t="s">
        <v>1078</v>
      </c>
      <c r="Y2605" s="415">
        <v>43971</v>
      </c>
      <c r="Z2605" s="416">
        <f t="shared" si="676"/>
        <v>44336</v>
      </c>
      <c r="AA2605" s="269">
        <v>45280</v>
      </c>
      <c r="AB2605" s="246"/>
      <c r="AC2605" s="250">
        <v>15</v>
      </c>
      <c r="AD2605" s="251"/>
      <c r="AE2605" s="252"/>
      <c r="AF2605" s="322" t="s">
        <v>3739</v>
      </c>
      <c r="AG2605" s="246"/>
      <c r="AJ2605" s="255" t="str">
        <f t="shared" si="671"/>
        <v>HL1119</v>
      </c>
    </row>
    <row r="2606" spans="1:36" ht="11.25" customHeight="1" thickBot="1" x14ac:dyDescent="0.25">
      <c r="A2606" s="1129"/>
      <c r="B2606" s="1113">
        <v>308523</v>
      </c>
      <c r="C2606" s="266" t="s">
        <v>50</v>
      </c>
      <c r="D2606" s="892" t="s">
        <v>3732</v>
      </c>
      <c r="E2606" s="256">
        <f>SUM(E2602:E2605)</f>
        <v>4</v>
      </c>
      <c r="F2606" s="240" t="s">
        <v>2130</v>
      </c>
      <c r="G2606" s="257"/>
      <c r="H2606" s="257"/>
      <c r="I2606" s="240"/>
      <c r="J2606" s="358"/>
      <c r="K2606" s="240"/>
      <c r="L2606" s="240" t="s">
        <v>3185</v>
      </c>
      <c r="M2606" s="258">
        <v>25</v>
      </c>
      <c r="N2606" s="239" t="s">
        <v>2085</v>
      </c>
      <c r="O2606" s="364">
        <f ca="1">IF(MIN(OFFSET(O2606,-$E2606,0,$E2606,1))=MAX(OFFSET(O2606,-$E2606,0,$E2606,1)),OFFSET(O2606,-$E2606,0,1,1),CONCATENATE(MIN(OFFSET(O2606,-$E2606,0,$E2606,1)),"/",MAX(OFFSET(O2606,-$E2606,0,$E2606,1))))</f>
        <v>50</v>
      </c>
      <c r="P2606" s="364" t="str">
        <f ca="1">IF(MIN(OFFSET(P2606,-$E2606,0,$E2606,1))=MAX(OFFSET(P2606,-$E2606,0,$E2606,1)),OFFSET(P2606,-$E2606,0,1,1),CONCATENATE(MIN(OFFSET(P2606,-$E2606,0,$E2606,1)),"/",MAX(OFFSET(P2606,-$E2606,0,$E2606,1))))</f>
        <v>73/76</v>
      </c>
      <c r="Q2606" s="364" t="str">
        <f ca="1">IF(MIN(OFFSET(Q2606,-$E2606,0,$E2606,1))=MAX(OFFSET(Q2606,-$E2606,0,$E2606,1)),OFFSET(Q2606,-$E2606,0,1,1),CONCATENATE(MIN(OFFSET(Q2606,-$E2606,0,$E2606,1)),"/",MAX(OFFSET(Q2606,-$E2606,0,$E2606,1))))</f>
        <v>173/176</v>
      </c>
      <c r="R2606" s="239"/>
      <c r="S2606" s="257"/>
      <c r="T2606" s="240" t="s">
        <v>326</v>
      </c>
      <c r="U2606" s="239" t="s">
        <v>44</v>
      </c>
      <c r="V2606" s="239" t="s">
        <v>3740</v>
      </c>
      <c r="W2606" s="239"/>
      <c r="X2606" s="237">
        <v>1385</v>
      </c>
      <c r="Y2606" s="415">
        <v>43971</v>
      </c>
      <c r="Z2606" s="416">
        <f t="shared" si="676"/>
        <v>44336</v>
      </c>
      <c r="AA2606" s="269">
        <v>45280</v>
      </c>
      <c r="AB2606" s="257"/>
      <c r="AC2606" s="260">
        <v>15</v>
      </c>
      <c r="AD2606" s="261"/>
      <c r="AE2606" s="262"/>
      <c r="AF2606" s="257"/>
      <c r="AG2606" s="257"/>
      <c r="AJ2606" s="255" t="str">
        <f t="shared" si="671"/>
        <v>HL1116-1119</v>
      </c>
    </row>
    <row r="2607" spans="1:36" s="147" customFormat="1" ht="11.25" customHeight="1" thickBot="1" x14ac:dyDescent="0.25">
      <c r="A2607" s="1129">
        <v>1</v>
      </c>
      <c r="B2607" s="1112"/>
      <c r="C2607" s="320"/>
      <c r="D2607" s="221"/>
      <c r="E2607" s="245"/>
      <c r="F2607" s="241"/>
      <c r="G2607" s="246"/>
      <c r="H2607" s="246"/>
      <c r="I2607" s="241"/>
      <c r="J2607" s="360"/>
      <c r="K2607" s="241"/>
      <c r="L2607" s="241"/>
      <c r="M2607" s="245"/>
      <c r="N2607" s="238"/>
      <c r="O2607" s="65"/>
      <c r="P2607" s="65"/>
      <c r="Q2607" s="65"/>
      <c r="R2607" s="238"/>
      <c r="S2607" s="246"/>
      <c r="T2607" s="241"/>
      <c r="U2607" s="238"/>
      <c r="V2607" s="238"/>
      <c r="W2607" s="238"/>
      <c r="X2607" s="145"/>
      <c r="Y2607" s="415"/>
      <c r="Z2607" s="416" t="s">
        <v>38</v>
      </c>
      <c r="AA2607" s="269" t="s">
        <v>38</v>
      </c>
      <c r="AB2607" s="246"/>
      <c r="AC2607" s="250"/>
      <c r="AD2607" s="251"/>
      <c r="AE2607" s="252"/>
      <c r="AF2607" s="246"/>
      <c r="AG2607" s="246"/>
      <c r="AJ2607" s="255" t="str">
        <f t="shared" ref="AJ2607:AJ2704" si="677">CONCATENATE(U2607,AK2607,V2607)</f>
        <v/>
      </c>
    </row>
    <row r="2608" spans="1:36" ht="11.25" customHeight="1" thickBot="1" x14ac:dyDescent="0.25">
      <c r="A2608" s="1129">
        <v>1</v>
      </c>
      <c r="B2608" s="1113">
        <v>308529</v>
      </c>
      <c r="C2608" s="238"/>
      <c r="D2608" s="916" t="s">
        <v>3723</v>
      </c>
      <c r="E2608" s="245">
        <v>1</v>
      </c>
      <c r="F2608" s="241" t="s">
        <v>2130</v>
      </c>
      <c r="G2608" s="246"/>
      <c r="H2608" s="246"/>
      <c r="I2608" s="241"/>
      <c r="J2608" s="331"/>
      <c r="K2608" s="241"/>
      <c r="L2608" s="241" t="s">
        <v>3185</v>
      </c>
      <c r="M2608" s="245">
        <v>25</v>
      </c>
      <c r="N2608" s="238" t="s">
        <v>2085</v>
      </c>
      <c r="O2608" s="65">
        <v>50</v>
      </c>
      <c r="P2608" s="65">
        <v>74</v>
      </c>
      <c r="Q2608" s="65">
        <v>174</v>
      </c>
      <c r="R2608" s="238" t="s">
        <v>2139</v>
      </c>
      <c r="S2608" s="246"/>
      <c r="T2608" s="241" t="s">
        <v>811</v>
      </c>
      <c r="U2608" s="238" t="s">
        <v>44</v>
      </c>
      <c r="V2608" s="238" t="s">
        <v>2243</v>
      </c>
      <c r="W2608" s="233"/>
      <c r="X2608" s="238" t="s">
        <v>1078</v>
      </c>
      <c r="Y2608" s="415">
        <v>42438</v>
      </c>
      <c r="Z2608" s="416">
        <f>Y2608+365</f>
        <v>42803</v>
      </c>
      <c r="AA2608" s="269">
        <v>43535</v>
      </c>
      <c r="AB2608" s="246"/>
      <c r="AC2608" s="250">
        <v>14.99</v>
      </c>
      <c r="AD2608" s="251"/>
      <c r="AE2608" s="252"/>
      <c r="AF2608" s="246" t="s">
        <v>3741</v>
      </c>
      <c r="AG2608" s="246"/>
      <c r="AJ2608" s="255" t="str">
        <f t="shared" si="677"/>
        <v>HL1422</v>
      </c>
    </row>
    <row r="2609" spans="1:36" s="319" customFormat="1" ht="11.25" customHeight="1" thickBot="1" x14ac:dyDescent="0.25">
      <c r="A2609" s="1129">
        <v>1</v>
      </c>
      <c r="B2609" s="1113">
        <v>308529</v>
      </c>
      <c r="C2609" s="320"/>
      <c r="D2609" s="916" t="s">
        <v>3723</v>
      </c>
      <c r="E2609" s="245">
        <v>1</v>
      </c>
      <c r="F2609" s="241" t="s">
        <v>2130</v>
      </c>
      <c r="G2609" s="246"/>
      <c r="H2609" s="246"/>
      <c r="I2609" s="241"/>
      <c r="J2609" s="360"/>
      <c r="K2609" s="241"/>
      <c r="L2609" s="241" t="s">
        <v>3185</v>
      </c>
      <c r="M2609" s="245">
        <v>25</v>
      </c>
      <c r="N2609" s="238" t="s">
        <v>2085</v>
      </c>
      <c r="O2609" s="65">
        <v>50</v>
      </c>
      <c r="P2609" s="65">
        <v>72</v>
      </c>
      <c r="Q2609" s="65">
        <v>182</v>
      </c>
      <c r="R2609" s="238" t="s">
        <v>2139</v>
      </c>
      <c r="S2609" s="246"/>
      <c r="T2609" s="241" t="s">
        <v>811</v>
      </c>
      <c r="U2609" s="238" t="s">
        <v>44</v>
      </c>
      <c r="V2609" s="238" t="s">
        <v>3742</v>
      </c>
      <c r="W2609" s="233"/>
      <c r="X2609" s="321"/>
      <c r="Y2609" s="415">
        <v>42438</v>
      </c>
      <c r="Z2609" s="416">
        <f>Y2609+366</f>
        <v>42804</v>
      </c>
      <c r="AA2609" s="269">
        <v>43535</v>
      </c>
      <c r="AB2609" s="246"/>
      <c r="AC2609" s="250">
        <v>14.99</v>
      </c>
      <c r="AD2609" s="251"/>
      <c r="AE2609" s="252"/>
      <c r="AF2609" s="246" t="s">
        <v>3743</v>
      </c>
      <c r="AG2609" s="246"/>
      <c r="AJ2609" s="255" t="str">
        <f t="shared" si="677"/>
        <v>HL1423</v>
      </c>
    </row>
    <row r="2610" spans="1:36" s="147" customFormat="1" ht="11.25" customHeight="1" thickBot="1" x14ac:dyDescent="0.25">
      <c r="A2610" s="1129">
        <v>1</v>
      </c>
      <c r="B2610" s="1113">
        <v>308529</v>
      </c>
      <c r="C2610" s="266" t="s">
        <v>50</v>
      </c>
      <c r="D2610" s="892" t="s">
        <v>3723</v>
      </c>
      <c r="E2610" s="256">
        <f>SUM(E2608:E2609)</f>
        <v>2</v>
      </c>
      <c r="F2610" s="240" t="s">
        <v>2130</v>
      </c>
      <c r="G2610" s="257"/>
      <c r="H2610" s="257"/>
      <c r="I2610" s="240"/>
      <c r="J2610" s="358"/>
      <c r="K2610" s="240"/>
      <c r="L2610" s="240" t="s">
        <v>3185</v>
      </c>
      <c r="M2610" s="258">
        <v>25</v>
      </c>
      <c r="N2610" s="239" t="s">
        <v>2085</v>
      </c>
      <c r="O2610" s="364">
        <f ca="1">IF(MIN(OFFSET(O2610,-$E2610,0,$E2610,1))=MAX(OFFSET(O2610,-$E2610,0,$E2610,1)),OFFSET(O2610,-$E2610,0,1,1),CONCATENATE(MIN(OFFSET(O2610,-$E2610,0,$E2610,1)),"/",MAX(OFFSET(O2610,-$E2610,0,$E2610,1))))</f>
        <v>50</v>
      </c>
      <c r="P2610" s="364" t="str">
        <f ca="1">IF(MIN(OFFSET(P2610,-$E2610,0,$E2610,1))=MAX(OFFSET(P2610,-$E2610,0,$E2610,1)),OFFSET(P2610,-$E2610,0,1,1),CONCATENATE(MIN(OFFSET(P2610,-$E2610,0,$E2610,1)),"/",MAX(OFFSET(P2610,-$E2610,0,$E2610,1))))</f>
        <v>72/74</v>
      </c>
      <c r="Q2610" s="364" t="str">
        <f ca="1">IF(MIN(OFFSET(Q2610,-$E2610,0,$E2610,1))=MAX(OFFSET(Q2610,-$E2610,0,$E2610,1)),OFFSET(Q2610,-$E2610,0,1,1),CONCATENATE(MIN(OFFSET(Q2610,-$E2610,0,$E2610,1)),"/",MAX(OFFSET(Q2610,-$E2610,0,$E2610,1))))</f>
        <v>174/182</v>
      </c>
      <c r="R2610" s="239"/>
      <c r="S2610" s="257"/>
      <c r="T2610" s="240" t="s">
        <v>811</v>
      </c>
      <c r="U2610" s="239" t="s">
        <v>44</v>
      </c>
      <c r="V2610" s="239" t="s">
        <v>3744</v>
      </c>
      <c r="W2610" s="239" t="s">
        <v>3511</v>
      </c>
      <c r="X2610" s="237">
        <v>1322</v>
      </c>
      <c r="Y2610" s="415">
        <v>42438</v>
      </c>
      <c r="Z2610" s="416">
        <f>Y2610+366</f>
        <v>42804</v>
      </c>
      <c r="AA2610" s="269">
        <v>43535</v>
      </c>
      <c r="AB2610" s="257"/>
      <c r="AC2610" s="260">
        <v>15</v>
      </c>
      <c r="AD2610" s="261"/>
      <c r="AE2610" s="262"/>
      <c r="AF2610" s="257"/>
      <c r="AG2610" s="257"/>
      <c r="AJ2610" s="255" t="str">
        <f t="shared" si="677"/>
        <v>HL1422-1423</v>
      </c>
    </row>
    <row r="2611" spans="1:36" ht="11.25" customHeight="1" thickBot="1" x14ac:dyDescent="0.25">
      <c r="A2611" s="1129"/>
      <c r="B2611" s="1112"/>
      <c r="C2611" s="238"/>
      <c r="D2611" s="916"/>
      <c r="E2611" s="245"/>
      <c r="F2611" s="241"/>
      <c r="G2611" s="246"/>
      <c r="H2611" s="246"/>
      <c r="I2611" s="241"/>
      <c r="J2611" s="331"/>
      <c r="K2611" s="241"/>
      <c r="L2611" s="241"/>
      <c r="M2611" s="245"/>
      <c r="N2611" s="238"/>
      <c r="O2611" s="65"/>
      <c r="P2611" s="65"/>
      <c r="Q2611" s="65"/>
      <c r="R2611" s="238"/>
      <c r="S2611" s="246"/>
      <c r="T2611" s="241"/>
      <c r="U2611" s="238"/>
      <c r="V2611" s="238"/>
      <c r="W2611" s="238"/>
      <c r="X2611" s="315"/>
      <c r="Y2611" s="415"/>
      <c r="Z2611" s="416" t="s">
        <v>38</v>
      </c>
      <c r="AA2611" s="269" t="s">
        <v>38</v>
      </c>
      <c r="AB2611" s="246"/>
      <c r="AC2611" s="250"/>
      <c r="AD2611" s="251"/>
      <c r="AE2611" s="252"/>
      <c r="AF2611" s="246"/>
      <c r="AG2611" s="246"/>
      <c r="AJ2611" s="255" t="str">
        <f t="shared" si="677"/>
        <v/>
      </c>
    </row>
    <row r="2612" spans="1:36" ht="11.25" customHeight="1" thickBot="1" x14ac:dyDescent="0.25">
      <c r="A2612" s="1129">
        <v>1</v>
      </c>
      <c r="B2612" s="1113">
        <v>308533</v>
      </c>
      <c r="C2612" s="238"/>
      <c r="D2612" s="916" t="s">
        <v>1665</v>
      </c>
      <c r="E2612" s="245">
        <v>1</v>
      </c>
      <c r="F2612" s="241" t="s">
        <v>2130</v>
      </c>
      <c r="G2612" s="246"/>
      <c r="H2612" s="246"/>
      <c r="I2612" s="241"/>
      <c r="J2612" s="331"/>
      <c r="K2612" s="241"/>
      <c r="L2612" s="241" t="s">
        <v>3185</v>
      </c>
      <c r="M2612" s="245">
        <v>25</v>
      </c>
      <c r="N2612" s="238" t="s">
        <v>2085</v>
      </c>
      <c r="O2612" s="65">
        <v>50</v>
      </c>
      <c r="P2612" s="65">
        <v>71</v>
      </c>
      <c r="Q2612" s="65">
        <v>184</v>
      </c>
      <c r="R2612" s="238" t="s">
        <v>2139</v>
      </c>
      <c r="S2612" s="246"/>
      <c r="T2612" s="241" t="s">
        <v>811</v>
      </c>
      <c r="U2612" s="238" t="s">
        <v>44</v>
      </c>
      <c r="V2612" s="238" t="s">
        <v>3745</v>
      </c>
      <c r="W2612" s="238" t="s">
        <v>1078</v>
      </c>
      <c r="Y2612" s="415">
        <v>42438</v>
      </c>
      <c r="Z2612" s="416">
        <f>Y2612+365</f>
        <v>42803</v>
      </c>
      <c r="AA2612" s="269">
        <v>43535</v>
      </c>
      <c r="AB2612" s="246"/>
      <c r="AC2612" s="250">
        <v>14.99</v>
      </c>
      <c r="AD2612" s="251"/>
      <c r="AE2612" s="252"/>
      <c r="AF2612" s="246" t="s">
        <v>3746</v>
      </c>
      <c r="AG2612" s="246"/>
      <c r="AJ2612" s="255" t="str">
        <f t="shared" si="677"/>
        <v>HL66</v>
      </c>
    </row>
    <row r="2613" spans="1:36" ht="11.25" customHeight="1" thickBot="1" x14ac:dyDescent="0.25">
      <c r="A2613" s="1129">
        <v>1</v>
      </c>
      <c r="B2613" s="1113">
        <v>308533</v>
      </c>
      <c r="C2613" s="238"/>
      <c r="D2613" s="916" t="s">
        <v>1665</v>
      </c>
      <c r="E2613" s="245">
        <v>1</v>
      </c>
      <c r="F2613" s="241" t="s">
        <v>2130</v>
      </c>
      <c r="G2613" s="246"/>
      <c r="H2613" s="246"/>
      <c r="I2613" s="241"/>
      <c r="J2613" s="331"/>
      <c r="K2613" s="241"/>
      <c r="L2613" s="241" t="s">
        <v>3185</v>
      </c>
      <c r="M2613" s="245">
        <v>25</v>
      </c>
      <c r="N2613" s="238" t="s">
        <v>2085</v>
      </c>
      <c r="O2613" s="65">
        <v>50</v>
      </c>
      <c r="P2613" s="65">
        <v>76</v>
      </c>
      <c r="Q2613" s="65">
        <v>183</v>
      </c>
      <c r="R2613" s="238" t="s">
        <v>2139</v>
      </c>
      <c r="S2613" s="246"/>
      <c r="T2613" s="241" t="s">
        <v>811</v>
      </c>
      <c r="U2613" s="238" t="s">
        <v>44</v>
      </c>
      <c r="V2613" s="238" t="s">
        <v>3747</v>
      </c>
      <c r="W2613" s="238"/>
      <c r="Y2613" s="415">
        <v>42438</v>
      </c>
      <c r="Z2613" s="416">
        <f>Y2613+365</f>
        <v>42803</v>
      </c>
      <c r="AA2613" s="269">
        <v>43535</v>
      </c>
      <c r="AB2613" s="246"/>
      <c r="AC2613" s="250">
        <v>14.99</v>
      </c>
      <c r="AD2613" s="251"/>
      <c r="AE2613" s="252"/>
      <c r="AF2613" s="246" t="s">
        <v>3748</v>
      </c>
      <c r="AG2613" s="246"/>
      <c r="AJ2613" s="255" t="str">
        <f t="shared" si="677"/>
        <v>HL68</v>
      </c>
    </row>
    <row r="2614" spans="1:36" ht="11.25" customHeight="1" thickBot="1" x14ac:dyDescent="0.25">
      <c r="A2614" s="1129">
        <v>1</v>
      </c>
      <c r="B2614" s="1113">
        <v>308533</v>
      </c>
      <c r="C2614" s="238"/>
      <c r="D2614" s="916" t="s">
        <v>1665</v>
      </c>
      <c r="E2614" s="245">
        <v>1</v>
      </c>
      <c r="F2614" s="241" t="s">
        <v>2130</v>
      </c>
      <c r="G2614" s="246"/>
      <c r="H2614" s="246"/>
      <c r="I2614" s="241"/>
      <c r="J2614" s="331"/>
      <c r="K2614" s="241"/>
      <c r="L2614" s="241" t="s">
        <v>3185</v>
      </c>
      <c r="M2614" s="245">
        <v>25</v>
      </c>
      <c r="N2614" s="238" t="s">
        <v>2085</v>
      </c>
      <c r="O2614" s="65">
        <v>50</v>
      </c>
      <c r="P2614" s="65">
        <v>68</v>
      </c>
      <c r="Q2614" s="65">
        <v>184</v>
      </c>
      <c r="R2614" s="238" t="s">
        <v>2139</v>
      </c>
      <c r="S2614" s="246"/>
      <c r="T2614" s="241" t="s">
        <v>811</v>
      </c>
      <c r="U2614" s="238" t="s">
        <v>44</v>
      </c>
      <c r="V2614" s="238" t="s">
        <v>3749</v>
      </c>
      <c r="W2614" s="238"/>
      <c r="Y2614" s="415">
        <v>42438</v>
      </c>
      <c r="Z2614" s="416">
        <f>Y2614+365</f>
        <v>42803</v>
      </c>
      <c r="AA2614" s="269">
        <v>43535</v>
      </c>
      <c r="AB2614" s="246"/>
      <c r="AC2614" s="250">
        <v>14.99</v>
      </c>
      <c r="AD2614" s="251"/>
      <c r="AE2614" s="252"/>
      <c r="AF2614" s="246" t="s">
        <v>3750</v>
      </c>
      <c r="AG2614" s="246"/>
      <c r="AJ2614" s="255" t="str">
        <f t="shared" si="677"/>
        <v>HL70</v>
      </c>
    </row>
    <row r="2615" spans="1:36" s="147" customFormat="1" ht="11.15" customHeight="1" thickBot="1" x14ac:dyDescent="0.25">
      <c r="A2615" s="1129">
        <v>1</v>
      </c>
      <c r="B2615" s="1113">
        <v>308533</v>
      </c>
      <c r="C2615" s="266" t="s">
        <v>50</v>
      </c>
      <c r="D2615" s="892" t="s">
        <v>1665</v>
      </c>
      <c r="E2615" s="256">
        <f>SUM(E2612:E2614)</f>
        <v>3</v>
      </c>
      <c r="F2615" s="240" t="s">
        <v>2130</v>
      </c>
      <c r="G2615" s="257"/>
      <c r="H2615" s="257"/>
      <c r="I2615" s="240"/>
      <c r="J2615" s="358"/>
      <c r="K2615" s="240"/>
      <c r="L2615" s="240" t="s">
        <v>3185</v>
      </c>
      <c r="M2615" s="258">
        <v>25</v>
      </c>
      <c r="N2615" s="239" t="s">
        <v>2085</v>
      </c>
      <c r="O2615" s="364">
        <f ca="1">IF(MIN(OFFSET(O2615,-$E2615,0,$E2615,1))=MAX(OFFSET(O2615,-$E2615,0,$E2615,1)),OFFSET(O2615,-$E2615,0,1,1),CONCATENATE(MIN(OFFSET(O2615,-$E2615,0,$E2615,1)),"/",MAX(OFFSET(O2615,-$E2615,0,$E2615,1))))</f>
        <v>50</v>
      </c>
      <c r="P2615" s="364" t="str">
        <f ca="1">IF(MIN(OFFSET(P2615,-$E2615,0,$E2615,1))=MAX(OFFSET(P2615,-$E2615,0,$E2615,1)),OFFSET(P2615,-$E2615,0,1,1),CONCATENATE(MIN(OFFSET(P2615,-$E2615,0,$E2615,1)),"/",MAX(OFFSET(P2615,-$E2615,0,$E2615,1))))</f>
        <v>68/76</v>
      </c>
      <c r="Q2615" s="364" t="str">
        <f ca="1">IF(MIN(OFFSET(Q2615,-$E2615,0,$E2615,1))=MAX(OFFSET(Q2615,-$E2615,0,$E2615,1)),OFFSET(Q2615,-$E2615,0,1,1),CONCATENATE(MIN(OFFSET(Q2615,-$E2615,0,$E2615,1)),"/",MAX(OFFSET(Q2615,-$E2615,0,$E2615,1))))</f>
        <v>183/184</v>
      </c>
      <c r="R2615" s="239"/>
      <c r="S2615" s="257"/>
      <c r="T2615" s="240" t="s">
        <v>811</v>
      </c>
      <c r="U2615" s="239" t="s">
        <v>44</v>
      </c>
      <c r="V2615" s="239" t="s">
        <v>3751</v>
      </c>
      <c r="W2615" s="239"/>
      <c r="X2615" s="237">
        <v>1026</v>
      </c>
      <c r="Y2615" s="415">
        <v>42438</v>
      </c>
      <c r="Z2615" s="416">
        <f>Y2615+365</f>
        <v>42803</v>
      </c>
      <c r="AA2615" s="269">
        <v>43535</v>
      </c>
      <c r="AB2615" s="257"/>
      <c r="AC2615" s="260">
        <v>15</v>
      </c>
      <c r="AD2615" s="261"/>
      <c r="AE2615" s="262"/>
      <c r="AF2615" s="257"/>
      <c r="AG2615" s="257"/>
      <c r="AJ2615" s="255" t="str">
        <f t="shared" si="677"/>
        <v>HL66+68+70</v>
      </c>
    </row>
    <row r="2616" spans="1:36" s="147" customFormat="1" ht="11.15" customHeight="1" thickBot="1" x14ac:dyDescent="0.25">
      <c r="A2616" s="1129"/>
      <c r="B2616" s="1113"/>
      <c r="C2616" s="320"/>
      <c r="D2616" s="945"/>
      <c r="E2616" s="324"/>
      <c r="F2616" s="241"/>
      <c r="G2616" s="246"/>
      <c r="H2616" s="246"/>
      <c r="I2616" s="241"/>
      <c r="J2616" s="510"/>
      <c r="K2616" s="241"/>
      <c r="L2616" s="241"/>
      <c r="M2616" s="245"/>
      <c r="N2616" s="238"/>
      <c r="O2616" s="65"/>
      <c r="P2616" s="65"/>
      <c r="Q2616" s="65"/>
      <c r="R2616" s="238"/>
      <c r="S2616" s="246"/>
      <c r="T2616" s="241"/>
      <c r="U2616" s="238"/>
      <c r="V2616" s="238"/>
      <c r="W2616" s="238"/>
      <c r="X2616" s="498"/>
      <c r="Y2616" s="415"/>
      <c r="Z2616" s="416"/>
      <c r="AA2616" s="269"/>
      <c r="AB2616" s="246"/>
      <c r="AC2616" s="250"/>
      <c r="AD2616" s="251"/>
      <c r="AE2616" s="252"/>
      <c r="AF2616" s="246"/>
      <c r="AG2616" s="246"/>
      <c r="AJ2616" s="255"/>
    </row>
    <row r="2617" spans="1:36" s="147" customFormat="1" ht="11.15" customHeight="1" thickBot="1" x14ac:dyDescent="0.25">
      <c r="A2617" s="1129"/>
      <c r="B2617" s="1113"/>
      <c r="C2617" s="320"/>
      <c r="D2617" s="897" t="s">
        <v>454</v>
      </c>
      <c r="E2617" s="148">
        <v>1</v>
      </c>
      <c r="F2617" s="149" t="s">
        <v>2130</v>
      </c>
      <c r="G2617" s="246"/>
      <c r="H2617" s="246"/>
      <c r="I2617" s="241"/>
      <c r="J2617" s="510"/>
      <c r="K2617" s="241"/>
      <c r="L2617" s="149" t="s">
        <v>3185</v>
      </c>
      <c r="M2617" s="148">
        <v>17</v>
      </c>
      <c r="N2617" s="151" t="s">
        <v>2085</v>
      </c>
      <c r="O2617" s="522"/>
      <c r="P2617" s="522"/>
      <c r="Q2617" s="522"/>
      <c r="R2617" s="151"/>
      <c r="S2617" s="150"/>
      <c r="T2617" s="149" t="s">
        <v>43</v>
      </c>
      <c r="U2617" s="151" t="s">
        <v>44</v>
      </c>
      <c r="V2617" s="151" t="s">
        <v>3752</v>
      </c>
      <c r="W2617" s="151" t="s">
        <v>3753</v>
      </c>
      <c r="X2617" s="498"/>
      <c r="Y2617" s="429" t="s">
        <v>47</v>
      </c>
      <c r="Z2617" s="427" t="e">
        <f t="shared" ref="Z2617:Z2631" si="678">Y2617+366</f>
        <v>#VALUE!</v>
      </c>
      <c r="AA2617" s="269"/>
      <c r="AB2617" s="246"/>
      <c r="AC2617" s="250"/>
      <c r="AD2617" s="251"/>
      <c r="AE2617" s="252"/>
      <c r="AF2617" s="246"/>
      <c r="AG2617" s="246"/>
      <c r="AJ2617" s="255"/>
    </row>
    <row r="2618" spans="1:36" s="147" customFormat="1" ht="11.15" customHeight="1" thickBot="1" x14ac:dyDescent="0.25">
      <c r="A2618" s="1129"/>
      <c r="B2618" s="1113"/>
      <c r="C2618" s="320"/>
      <c r="D2618" s="897" t="s">
        <v>454</v>
      </c>
      <c r="E2618" s="148">
        <v>1</v>
      </c>
      <c r="F2618" s="149" t="s">
        <v>2130</v>
      </c>
      <c r="G2618" s="246"/>
      <c r="H2618" s="246"/>
      <c r="I2618" s="241"/>
      <c r="J2618" s="510"/>
      <c r="K2618" s="241"/>
      <c r="L2618" s="149" t="s">
        <v>3185</v>
      </c>
      <c r="M2618" s="148">
        <v>17</v>
      </c>
      <c r="N2618" s="151" t="s">
        <v>2085</v>
      </c>
      <c r="O2618" s="522"/>
      <c r="P2618" s="522"/>
      <c r="Q2618" s="522"/>
      <c r="R2618" s="151"/>
      <c r="S2618" s="150"/>
      <c r="T2618" s="149" t="s">
        <v>43</v>
      </c>
      <c r="U2618" s="151" t="s">
        <v>44</v>
      </c>
      <c r="V2618" s="151" t="s">
        <v>3754</v>
      </c>
      <c r="W2618" s="151" t="s">
        <v>3753</v>
      </c>
      <c r="X2618" s="498"/>
      <c r="Y2618" s="429" t="s">
        <v>47</v>
      </c>
      <c r="Z2618" s="427" t="e">
        <f t="shared" si="678"/>
        <v>#VALUE!</v>
      </c>
      <c r="AA2618" s="269"/>
      <c r="AB2618" s="246"/>
      <c r="AC2618" s="250"/>
      <c r="AD2618" s="251"/>
      <c r="AE2618" s="252"/>
      <c r="AF2618" s="246"/>
      <c r="AG2618" s="246"/>
      <c r="AJ2618" s="255"/>
    </row>
    <row r="2619" spans="1:36" s="147" customFormat="1" ht="11.15" customHeight="1" thickBot="1" x14ac:dyDescent="0.25">
      <c r="A2619" s="1129"/>
      <c r="B2619" s="1113"/>
      <c r="C2619" s="320"/>
      <c r="D2619" s="897" t="s">
        <v>454</v>
      </c>
      <c r="E2619" s="148">
        <v>1</v>
      </c>
      <c r="F2619" s="149" t="s">
        <v>2130</v>
      </c>
      <c r="G2619" s="246"/>
      <c r="H2619" s="246"/>
      <c r="I2619" s="241"/>
      <c r="J2619" s="510"/>
      <c r="K2619" s="241"/>
      <c r="L2619" s="149" t="s">
        <v>3185</v>
      </c>
      <c r="M2619" s="148">
        <v>17</v>
      </c>
      <c r="N2619" s="151" t="s">
        <v>2085</v>
      </c>
      <c r="O2619" s="522"/>
      <c r="P2619" s="522"/>
      <c r="Q2619" s="522"/>
      <c r="R2619" s="151"/>
      <c r="S2619" s="150"/>
      <c r="T2619" s="149" t="s">
        <v>43</v>
      </c>
      <c r="U2619" s="151" t="s">
        <v>44</v>
      </c>
      <c r="V2619" s="151" t="s">
        <v>3755</v>
      </c>
      <c r="W2619" s="151" t="s">
        <v>3753</v>
      </c>
      <c r="X2619" s="498"/>
      <c r="Y2619" s="429" t="s">
        <v>47</v>
      </c>
      <c r="Z2619" s="427" t="e">
        <f t="shared" si="678"/>
        <v>#VALUE!</v>
      </c>
      <c r="AA2619" s="269"/>
      <c r="AB2619" s="246"/>
      <c r="AC2619" s="250"/>
      <c r="AD2619" s="251"/>
      <c r="AE2619" s="252"/>
      <c r="AF2619" s="246"/>
      <c r="AG2619" s="246"/>
      <c r="AJ2619" s="255"/>
    </row>
    <row r="2620" spans="1:36" s="147" customFormat="1" ht="11.15" customHeight="1" thickBot="1" x14ac:dyDescent="0.25">
      <c r="A2620" s="1129"/>
      <c r="B2620" s="1113"/>
      <c r="C2620" s="320"/>
      <c r="D2620" s="897" t="s">
        <v>454</v>
      </c>
      <c r="E2620" s="148">
        <v>1</v>
      </c>
      <c r="F2620" s="149" t="s">
        <v>2130</v>
      </c>
      <c r="G2620" s="246"/>
      <c r="H2620" s="246"/>
      <c r="I2620" s="241"/>
      <c r="J2620" s="510"/>
      <c r="K2620" s="241"/>
      <c r="L2620" s="149" t="s">
        <v>3185</v>
      </c>
      <c r="M2620" s="148">
        <v>17</v>
      </c>
      <c r="N2620" s="151" t="s">
        <v>2085</v>
      </c>
      <c r="O2620" s="522"/>
      <c r="P2620" s="522"/>
      <c r="Q2620" s="522"/>
      <c r="R2620" s="151"/>
      <c r="S2620" s="150"/>
      <c r="T2620" s="149" t="s">
        <v>43</v>
      </c>
      <c r="U2620" s="151" t="s">
        <v>44</v>
      </c>
      <c r="V2620" s="151" t="s">
        <v>3756</v>
      </c>
      <c r="W2620" s="151" t="s">
        <v>3753</v>
      </c>
      <c r="X2620" s="498"/>
      <c r="Y2620" s="429" t="s">
        <v>47</v>
      </c>
      <c r="Z2620" s="427" t="e">
        <f t="shared" si="678"/>
        <v>#VALUE!</v>
      </c>
      <c r="AA2620" s="269"/>
      <c r="AB2620" s="246"/>
      <c r="AC2620" s="250"/>
      <c r="AD2620" s="251"/>
      <c r="AE2620" s="252"/>
      <c r="AF2620" s="246"/>
      <c r="AG2620" s="246"/>
      <c r="AJ2620" s="255"/>
    </row>
    <row r="2621" spans="1:36" s="147" customFormat="1" ht="11.15" customHeight="1" thickBot="1" x14ac:dyDescent="0.25">
      <c r="A2621" s="1129"/>
      <c r="B2621" s="1113"/>
      <c r="C2621" s="320"/>
      <c r="D2621" s="897" t="s">
        <v>454</v>
      </c>
      <c r="E2621" s="148">
        <v>1</v>
      </c>
      <c r="F2621" s="149" t="s">
        <v>2130</v>
      </c>
      <c r="G2621" s="246"/>
      <c r="H2621" s="246"/>
      <c r="I2621" s="241"/>
      <c r="J2621" s="510"/>
      <c r="K2621" s="241"/>
      <c r="L2621" s="149" t="s">
        <v>3185</v>
      </c>
      <c r="M2621" s="148">
        <v>17</v>
      </c>
      <c r="N2621" s="151" t="s">
        <v>2085</v>
      </c>
      <c r="O2621" s="522"/>
      <c r="P2621" s="522"/>
      <c r="Q2621" s="522"/>
      <c r="R2621" s="151"/>
      <c r="S2621" s="150"/>
      <c r="T2621" s="149" t="s">
        <v>43</v>
      </c>
      <c r="U2621" s="151" t="s">
        <v>44</v>
      </c>
      <c r="V2621" s="151" t="s">
        <v>3757</v>
      </c>
      <c r="W2621" s="151" t="s">
        <v>3758</v>
      </c>
      <c r="X2621" s="498"/>
      <c r="Y2621" s="429" t="s">
        <v>47</v>
      </c>
      <c r="Z2621" s="427" t="e">
        <f t="shared" si="678"/>
        <v>#VALUE!</v>
      </c>
      <c r="AA2621" s="269"/>
      <c r="AB2621" s="246"/>
      <c r="AC2621" s="250"/>
      <c r="AD2621" s="251"/>
      <c r="AE2621" s="252"/>
      <c r="AF2621" s="246"/>
      <c r="AG2621" s="246"/>
      <c r="AJ2621" s="255"/>
    </row>
    <row r="2622" spans="1:36" s="147" customFormat="1" ht="11.15" customHeight="1" thickBot="1" x14ac:dyDescent="0.25">
      <c r="A2622" s="1129"/>
      <c r="B2622" s="1113"/>
      <c r="C2622" s="320"/>
      <c r="D2622" s="897" t="s">
        <v>454</v>
      </c>
      <c r="E2622" s="148">
        <v>1</v>
      </c>
      <c r="F2622" s="149" t="s">
        <v>2130</v>
      </c>
      <c r="G2622" s="246"/>
      <c r="H2622" s="246"/>
      <c r="I2622" s="241"/>
      <c r="J2622" s="510"/>
      <c r="K2622" s="241"/>
      <c r="L2622" s="149" t="s">
        <v>3185</v>
      </c>
      <c r="M2622" s="148">
        <v>17</v>
      </c>
      <c r="N2622" s="151" t="s">
        <v>2085</v>
      </c>
      <c r="O2622" s="522"/>
      <c r="P2622" s="522"/>
      <c r="Q2622" s="522"/>
      <c r="R2622" s="151"/>
      <c r="S2622" s="150"/>
      <c r="T2622" s="149" t="s">
        <v>43</v>
      </c>
      <c r="U2622" s="151" t="s">
        <v>44</v>
      </c>
      <c r="V2622" s="151" t="s">
        <v>3759</v>
      </c>
      <c r="W2622" s="151" t="s">
        <v>3758</v>
      </c>
      <c r="X2622" s="498"/>
      <c r="Y2622" s="429" t="s">
        <v>47</v>
      </c>
      <c r="Z2622" s="427" t="e">
        <f t="shared" si="678"/>
        <v>#VALUE!</v>
      </c>
      <c r="AA2622" s="269"/>
      <c r="AB2622" s="246"/>
      <c r="AC2622" s="250"/>
      <c r="AD2622" s="251"/>
      <c r="AE2622" s="252"/>
      <c r="AF2622" s="246"/>
      <c r="AG2622" s="246"/>
      <c r="AJ2622" s="255"/>
    </row>
    <row r="2623" spans="1:36" s="147" customFormat="1" ht="11.15" customHeight="1" thickBot="1" x14ac:dyDescent="0.25">
      <c r="A2623" s="1129"/>
      <c r="B2623" s="1113"/>
      <c r="C2623" s="320"/>
      <c r="D2623" s="897" t="s">
        <v>454</v>
      </c>
      <c r="E2623" s="148">
        <v>1</v>
      </c>
      <c r="F2623" s="149" t="s">
        <v>2130</v>
      </c>
      <c r="G2623" s="246"/>
      <c r="H2623" s="246"/>
      <c r="I2623" s="241"/>
      <c r="J2623" s="510"/>
      <c r="K2623" s="241"/>
      <c r="L2623" s="149" t="s">
        <v>3185</v>
      </c>
      <c r="M2623" s="148">
        <v>17</v>
      </c>
      <c r="N2623" s="151" t="s">
        <v>2085</v>
      </c>
      <c r="O2623" s="522"/>
      <c r="P2623" s="522"/>
      <c r="Q2623" s="522"/>
      <c r="R2623" s="151"/>
      <c r="S2623" s="150"/>
      <c r="T2623" s="149" t="s">
        <v>43</v>
      </c>
      <c r="U2623" s="151" t="s">
        <v>44</v>
      </c>
      <c r="V2623" s="151" t="s">
        <v>3760</v>
      </c>
      <c r="W2623" s="151" t="s">
        <v>3758</v>
      </c>
      <c r="X2623" s="498"/>
      <c r="Y2623" s="429" t="s">
        <v>47</v>
      </c>
      <c r="Z2623" s="427" t="e">
        <f t="shared" si="678"/>
        <v>#VALUE!</v>
      </c>
      <c r="AA2623" s="269"/>
      <c r="AB2623" s="246"/>
      <c r="AC2623" s="250"/>
      <c r="AD2623" s="251"/>
      <c r="AE2623" s="252"/>
      <c r="AF2623" s="246"/>
      <c r="AG2623" s="246"/>
      <c r="AJ2623" s="255"/>
    </row>
    <row r="2624" spans="1:36" s="147" customFormat="1" ht="11.15" customHeight="1" thickBot="1" x14ac:dyDescent="0.25">
      <c r="A2624" s="1129"/>
      <c r="B2624" s="1113"/>
      <c r="C2624" s="320"/>
      <c r="D2624" s="897" t="s">
        <v>454</v>
      </c>
      <c r="E2624" s="148">
        <v>1</v>
      </c>
      <c r="F2624" s="149" t="s">
        <v>2130</v>
      </c>
      <c r="G2624" s="246"/>
      <c r="H2624" s="246"/>
      <c r="I2624" s="241"/>
      <c r="J2624" s="510"/>
      <c r="K2624" s="241"/>
      <c r="L2624" s="149" t="s">
        <v>3185</v>
      </c>
      <c r="M2624" s="148">
        <v>17</v>
      </c>
      <c r="N2624" s="151" t="s">
        <v>2085</v>
      </c>
      <c r="O2624" s="522"/>
      <c r="P2624" s="522"/>
      <c r="Q2624" s="522"/>
      <c r="R2624" s="151"/>
      <c r="S2624" s="150"/>
      <c r="T2624" s="149" t="s">
        <v>43</v>
      </c>
      <c r="U2624" s="151" t="s">
        <v>44</v>
      </c>
      <c r="V2624" s="151" t="s">
        <v>3761</v>
      </c>
      <c r="W2624" s="151" t="s">
        <v>3758</v>
      </c>
      <c r="X2624" s="498"/>
      <c r="Y2624" s="429" t="s">
        <v>47</v>
      </c>
      <c r="Z2624" s="427" t="e">
        <f t="shared" si="678"/>
        <v>#VALUE!</v>
      </c>
      <c r="AA2624" s="269"/>
      <c r="AB2624" s="246"/>
      <c r="AC2624" s="250"/>
      <c r="AD2624" s="251"/>
      <c r="AE2624" s="252"/>
      <c r="AF2624" s="246"/>
      <c r="AG2624" s="246"/>
      <c r="AJ2624" s="255"/>
    </row>
    <row r="2625" spans="1:36" s="147" customFormat="1" ht="11.15" customHeight="1" thickBot="1" x14ac:dyDescent="0.25">
      <c r="A2625" s="1129"/>
      <c r="B2625" s="1113"/>
      <c r="C2625" s="320"/>
      <c r="D2625" s="897" t="s">
        <v>454</v>
      </c>
      <c r="E2625" s="148">
        <v>1</v>
      </c>
      <c r="F2625" s="149" t="s">
        <v>2130</v>
      </c>
      <c r="G2625" s="246"/>
      <c r="H2625" s="246"/>
      <c r="I2625" s="241"/>
      <c r="J2625" s="510"/>
      <c r="K2625" s="241"/>
      <c r="L2625" s="149" t="s">
        <v>3185</v>
      </c>
      <c r="M2625" s="148">
        <v>17</v>
      </c>
      <c r="N2625" s="151" t="s">
        <v>2085</v>
      </c>
      <c r="O2625" s="522"/>
      <c r="P2625" s="522"/>
      <c r="Q2625" s="522"/>
      <c r="R2625" s="151"/>
      <c r="S2625" s="150"/>
      <c r="T2625" s="149" t="s">
        <v>43</v>
      </c>
      <c r="U2625" s="151" t="s">
        <v>44</v>
      </c>
      <c r="V2625" s="151" t="s">
        <v>3762</v>
      </c>
      <c r="W2625" s="151" t="s">
        <v>3763</v>
      </c>
      <c r="X2625" s="498"/>
      <c r="Y2625" s="429" t="s">
        <v>47</v>
      </c>
      <c r="Z2625" s="427" t="e">
        <f t="shared" si="678"/>
        <v>#VALUE!</v>
      </c>
      <c r="AA2625" s="269"/>
      <c r="AB2625" s="246"/>
      <c r="AC2625" s="250"/>
      <c r="AD2625" s="251"/>
      <c r="AE2625" s="252"/>
      <c r="AF2625" s="246"/>
      <c r="AG2625" s="246"/>
      <c r="AJ2625" s="255"/>
    </row>
    <row r="2626" spans="1:36" s="147" customFormat="1" ht="11.15" customHeight="1" thickBot="1" x14ac:dyDescent="0.25">
      <c r="A2626" s="1129"/>
      <c r="B2626" s="1113"/>
      <c r="C2626" s="320"/>
      <c r="D2626" s="897" t="s">
        <v>454</v>
      </c>
      <c r="E2626" s="148">
        <v>1</v>
      </c>
      <c r="F2626" s="149" t="s">
        <v>2130</v>
      </c>
      <c r="G2626" s="246"/>
      <c r="H2626" s="246"/>
      <c r="I2626" s="241"/>
      <c r="J2626" s="510"/>
      <c r="K2626" s="241"/>
      <c r="L2626" s="149" t="s">
        <v>3185</v>
      </c>
      <c r="M2626" s="148">
        <v>17</v>
      </c>
      <c r="N2626" s="151" t="s">
        <v>2085</v>
      </c>
      <c r="O2626" s="522"/>
      <c r="P2626" s="522"/>
      <c r="Q2626" s="522"/>
      <c r="R2626" s="151"/>
      <c r="S2626" s="150"/>
      <c r="T2626" s="149" t="s">
        <v>43</v>
      </c>
      <c r="U2626" s="151" t="s">
        <v>44</v>
      </c>
      <c r="V2626" s="151" t="s">
        <v>3764</v>
      </c>
      <c r="W2626" s="151" t="s">
        <v>3763</v>
      </c>
      <c r="X2626" s="498"/>
      <c r="Y2626" s="429" t="s">
        <v>47</v>
      </c>
      <c r="Z2626" s="427" t="e">
        <f t="shared" si="678"/>
        <v>#VALUE!</v>
      </c>
      <c r="AA2626" s="269"/>
      <c r="AB2626" s="246"/>
      <c r="AC2626" s="250"/>
      <c r="AD2626" s="251"/>
      <c r="AE2626" s="252"/>
      <c r="AF2626" s="246"/>
      <c r="AG2626" s="246"/>
      <c r="AJ2626" s="255"/>
    </row>
    <row r="2627" spans="1:36" s="147" customFormat="1" ht="11.15" customHeight="1" thickBot="1" x14ac:dyDescent="0.25">
      <c r="A2627" s="1129"/>
      <c r="B2627" s="1113"/>
      <c r="C2627" s="320"/>
      <c r="D2627" s="897" t="s">
        <v>454</v>
      </c>
      <c r="E2627" s="148">
        <v>1</v>
      </c>
      <c r="F2627" s="149" t="s">
        <v>2130</v>
      </c>
      <c r="G2627" s="246"/>
      <c r="H2627" s="246"/>
      <c r="I2627" s="241"/>
      <c r="J2627" s="510"/>
      <c r="K2627" s="241"/>
      <c r="L2627" s="149" t="s">
        <v>3185</v>
      </c>
      <c r="M2627" s="148">
        <v>17</v>
      </c>
      <c r="N2627" s="151" t="s">
        <v>2085</v>
      </c>
      <c r="O2627" s="522"/>
      <c r="P2627" s="522"/>
      <c r="Q2627" s="522"/>
      <c r="R2627" s="151"/>
      <c r="S2627" s="150"/>
      <c r="T2627" s="149" t="s">
        <v>43</v>
      </c>
      <c r="U2627" s="151" t="s">
        <v>44</v>
      </c>
      <c r="V2627" s="151" t="s">
        <v>3765</v>
      </c>
      <c r="W2627" s="151" t="s">
        <v>3763</v>
      </c>
      <c r="X2627" s="498"/>
      <c r="Y2627" s="429" t="s">
        <v>47</v>
      </c>
      <c r="Z2627" s="427" t="e">
        <f t="shared" si="678"/>
        <v>#VALUE!</v>
      </c>
      <c r="AA2627" s="269"/>
      <c r="AB2627" s="246"/>
      <c r="AC2627" s="250"/>
      <c r="AD2627" s="251"/>
      <c r="AE2627" s="252"/>
      <c r="AF2627" s="246"/>
      <c r="AG2627" s="246"/>
      <c r="AJ2627" s="255"/>
    </row>
    <row r="2628" spans="1:36" s="147" customFormat="1" ht="11.15" customHeight="1" thickBot="1" x14ac:dyDescent="0.25">
      <c r="A2628" s="1129"/>
      <c r="B2628" s="1113"/>
      <c r="C2628" s="320"/>
      <c r="D2628" s="897" t="s">
        <v>454</v>
      </c>
      <c r="E2628" s="148">
        <v>1</v>
      </c>
      <c r="F2628" s="149" t="s">
        <v>2130</v>
      </c>
      <c r="G2628" s="246"/>
      <c r="H2628" s="246"/>
      <c r="I2628" s="241"/>
      <c r="J2628" s="510"/>
      <c r="K2628" s="241"/>
      <c r="L2628" s="149" t="s">
        <v>3185</v>
      </c>
      <c r="M2628" s="148">
        <v>17</v>
      </c>
      <c r="N2628" s="151" t="s">
        <v>2085</v>
      </c>
      <c r="O2628" s="522"/>
      <c r="P2628" s="522"/>
      <c r="Q2628" s="522"/>
      <c r="R2628" s="151"/>
      <c r="S2628" s="150"/>
      <c r="T2628" s="149" t="s">
        <v>43</v>
      </c>
      <c r="U2628" s="151" t="s">
        <v>44</v>
      </c>
      <c r="V2628" s="151" t="s">
        <v>3766</v>
      </c>
      <c r="W2628" s="151" t="s">
        <v>3763</v>
      </c>
      <c r="X2628" s="498"/>
      <c r="Y2628" s="429" t="s">
        <v>47</v>
      </c>
      <c r="Z2628" s="427" t="e">
        <f t="shared" si="678"/>
        <v>#VALUE!</v>
      </c>
      <c r="AA2628" s="269"/>
      <c r="AB2628" s="246"/>
      <c r="AC2628" s="250"/>
      <c r="AD2628" s="251"/>
      <c r="AE2628" s="252"/>
      <c r="AF2628" s="246"/>
      <c r="AG2628" s="246"/>
      <c r="AJ2628" s="255"/>
    </row>
    <row r="2629" spans="1:36" s="147" customFormat="1" ht="11.15" customHeight="1" thickBot="1" x14ac:dyDescent="0.25">
      <c r="A2629" s="1129"/>
      <c r="B2629" s="1113"/>
      <c r="C2629" s="320"/>
      <c r="D2629" s="897" t="s">
        <v>454</v>
      </c>
      <c r="E2629" s="148">
        <v>1</v>
      </c>
      <c r="F2629" s="149" t="s">
        <v>2130</v>
      </c>
      <c r="G2629" s="246"/>
      <c r="H2629" s="246"/>
      <c r="I2629" s="241"/>
      <c r="J2629" s="510"/>
      <c r="K2629" s="241"/>
      <c r="L2629" s="149" t="s">
        <v>3185</v>
      </c>
      <c r="M2629" s="148">
        <v>17</v>
      </c>
      <c r="N2629" s="151" t="s">
        <v>2085</v>
      </c>
      <c r="O2629" s="522"/>
      <c r="P2629" s="522"/>
      <c r="Q2629" s="522"/>
      <c r="R2629" s="151"/>
      <c r="S2629" s="150"/>
      <c r="T2629" s="149" t="s">
        <v>43</v>
      </c>
      <c r="U2629" s="151" t="s">
        <v>44</v>
      </c>
      <c r="V2629" s="151" t="s">
        <v>3767</v>
      </c>
      <c r="W2629" s="151" t="s">
        <v>3753</v>
      </c>
      <c r="X2629" s="498"/>
      <c r="Y2629" s="429" t="s">
        <v>47</v>
      </c>
      <c r="Z2629" s="427" t="e">
        <f t="shared" si="678"/>
        <v>#VALUE!</v>
      </c>
      <c r="AA2629" s="269"/>
      <c r="AB2629" s="246"/>
      <c r="AC2629" s="250"/>
      <c r="AD2629" s="251"/>
      <c r="AE2629" s="252"/>
      <c r="AF2629" s="246"/>
      <c r="AG2629" s="246"/>
      <c r="AJ2629" s="255"/>
    </row>
    <row r="2630" spans="1:36" s="147" customFormat="1" ht="11.15" customHeight="1" thickBot="1" x14ac:dyDescent="0.25">
      <c r="A2630" s="1129"/>
      <c r="B2630" s="1113"/>
      <c r="C2630" s="320"/>
      <c r="D2630" s="897" t="s">
        <v>454</v>
      </c>
      <c r="E2630" s="148">
        <v>1</v>
      </c>
      <c r="F2630" s="149" t="s">
        <v>2130</v>
      </c>
      <c r="G2630" s="246"/>
      <c r="H2630" s="246"/>
      <c r="I2630" s="241"/>
      <c r="J2630" s="510"/>
      <c r="K2630" s="241"/>
      <c r="L2630" s="149" t="s">
        <v>3185</v>
      </c>
      <c r="M2630" s="148">
        <v>17</v>
      </c>
      <c r="N2630" s="151" t="s">
        <v>2085</v>
      </c>
      <c r="O2630" s="522"/>
      <c r="P2630" s="522"/>
      <c r="Q2630" s="522"/>
      <c r="R2630" s="151"/>
      <c r="S2630" s="150"/>
      <c r="T2630" s="149" t="s">
        <v>43</v>
      </c>
      <c r="U2630" s="151" t="s">
        <v>44</v>
      </c>
      <c r="V2630" s="151" t="s">
        <v>3768</v>
      </c>
      <c r="W2630" s="151" t="s">
        <v>3753</v>
      </c>
      <c r="X2630" s="498"/>
      <c r="Y2630" s="429" t="s">
        <v>47</v>
      </c>
      <c r="Z2630" s="427" t="e">
        <f t="shared" si="678"/>
        <v>#VALUE!</v>
      </c>
      <c r="AA2630" s="269"/>
      <c r="AB2630" s="246"/>
      <c r="AC2630" s="250"/>
      <c r="AD2630" s="251"/>
      <c r="AE2630" s="252"/>
      <c r="AF2630" s="246"/>
      <c r="AG2630" s="246"/>
      <c r="AJ2630" s="255"/>
    </row>
    <row r="2631" spans="1:36" s="147" customFormat="1" ht="11.15" customHeight="1" thickBot="1" x14ac:dyDescent="0.25">
      <c r="A2631" s="1129"/>
      <c r="B2631" s="1113"/>
      <c r="C2631" s="320"/>
      <c r="D2631" s="897" t="s">
        <v>454</v>
      </c>
      <c r="E2631" s="148">
        <v>1</v>
      </c>
      <c r="F2631" s="149" t="s">
        <v>2130</v>
      </c>
      <c r="G2631" s="246"/>
      <c r="H2631" s="246"/>
      <c r="I2631" s="241"/>
      <c r="J2631" s="510"/>
      <c r="K2631" s="241"/>
      <c r="L2631" s="149" t="s">
        <v>3185</v>
      </c>
      <c r="M2631" s="148">
        <v>17</v>
      </c>
      <c r="N2631" s="151" t="s">
        <v>2085</v>
      </c>
      <c r="O2631" s="522"/>
      <c r="P2631" s="522"/>
      <c r="Q2631" s="522"/>
      <c r="R2631" s="151"/>
      <c r="S2631" s="150"/>
      <c r="T2631" s="149" t="s">
        <v>43</v>
      </c>
      <c r="U2631" s="151" t="s">
        <v>44</v>
      </c>
      <c r="V2631" s="151" t="s">
        <v>3769</v>
      </c>
      <c r="W2631" s="151" t="s">
        <v>3753</v>
      </c>
      <c r="X2631" s="498"/>
      <c r="Y2631" s="429" t="s">
        <v>47</v>
      </c>
      <c r="Z2631" s="427" t="e">
        <f t="shared" si="678"/>
        <v>#VALUE!</v>
      </c>
      <c r="AA2631" s="269"/>
      <c r="AB2631" s="246"/>
      <c r="AC2631" s="250"/>
      <c r="AD2631" s="251"/>
      <c r="AE2631" s="252"/>
      <c r="AF2631" s="246"/>
      <c r="AG2631" s="246"/>
      <c r="AJ2631" s="255"/>
    </row>
    <row r="2632" spans="1:36" s="319" customFormat="1" ht="11.25" customHeight="1" thickBot="1" x14ac:dyDescent="0.25">
      <c r="A2632" s="1129">
        <v>1</v>
      </c>
      <c r="B2632" s="996"/>
      <c r="C2632" s="151"/>
      <c r="D2632" s="897" t="s">
        <v>454</v>
      </c>
      <c r="E2632" s="148">
        <v>1</v>
      </c>
      <c r="F2632" s="149" t="s">
        <v>2130</v>
      </c>
      <c r="G2632" s="150"/>
      <c r="H2632" s="150"/>
      <c r="I2632" s="149"/>
      <c r="J2632" s="199"/>
      <c r="K2632" s="149"/>
      <c r="L2632" s="149" t="s">
        <v>3185</v>
      </c>
      <c r="M2632" s="148">
        <v>17</v>
      </c>
      <c r="N2632" s="151" t="s">
        <v>2085</v>
      </c>
      <c r="O2632" s="522"/>
      <c r="P2632" s="522"/>
      <c r="Q2632" s="522"/>
      <c r="R2632" s="151"/>
      <c r="S2632" s="150"/>
      <c r="T2632" s="149" t="s">
        <v>43</v>
      </c>
      <c r="U2632" s="151" t="s">
        <v>44</v>
      </c>
      <c r="V2632" s="151" t="s">
        <v>3770</v>
      </c>
      <c r="W2632" s="151" t="s">
        <v>3753</v>
      </c>
      <c r="X2632" s="200"/>
      <c r="Y2632" s="429" t="s">
        <v>47</v>
      </c>
      <c r="Z2632" s="427" t="e">
        <f t="shared" ref="Z2632:Z2633" si="679">Y2632+366</f>
        <v>#VALUE!</v>
      </c>
      <c r="AA2632" s="269"/>
      <c r="AB2632" s="327"/>
      <c r="AC2632" s="362">
        <v>21</v>
      </c>
      <c r="AD2632" s="329"/>
      <c r="AE2632" s="329"/>
      <c r="AF2632" s="326" t="s">
        <v>38</v>
      </c>
      <c r="AG2632" s="326"/>
      <c r="AJ2632" s="255" t="str">
        <f t="shared" ref="AJ2632:AJ2633" si="680">CONCATENATE(U2632,AK2632,V2632)</f>
        <v>HL2679</v>
      </c>
    </row>
    <row r="2633" spans="1:36" ht="11.25" customHeight="1" thickBot="1" x14ac:dyDescent="0.25">
      <c r="A2633" s="1129">
        <v>1</v>
      </c>
      <c r="B2633" s="995"/>
      <c r="C2633" s="579" t="s">
        <v>50</v>
      </c>
      <c r="D2633" s="892" t="s">
        <v>454</v>
      </c>
      <c r="E2633" s="580">
        <v>16</v>
      </c>
      <c r="F2633" s="582" t="s">
        <v>2130</v>
      </c>
      <c r="G2633" s="216"/>
      <c r="H2633" s="216"/>
      <c r="I2633" s="582"/>
      <c r="J2633" s="611"/>
      <c r="K2633" s="582"/>
      <c r="L2633" s="582" t="s">
        <v>3185</v>
      </c>
      <c r="M2633" s="581">
        <v>17</v>
      </c>
      <c r="N2633" s="579" t="s">
        <v>2085</v>
      </c>
      <c r="O2633" s="612"/>
      <c r="P2633" s="612"/>
      <c r="Q2633" s="612"/>
      <c r="R2633" s="579"/>
      <c r="S2633" s="216"/>
      <c r="T2633" s="985" t="s">
        <v>43</v>
      </c>
      <c r="U2633" s="579" t="s">
        <v>44</v>
      </c>
      <c r="V2633" s="579" t="s">
        <v>3771</v>
      </c>
      <c r="W2633" s="1145" t="s">
        <v>1760</v>
      </c>
      <c r="X2633" s="499" t="s">
        <v>454</v>
      </c>
      <c r="Y2633" s="429" t="s">
        <v>47</v>
      </c>
      <c r="Z2633" s="427" t="e">
        <f t="shared" si="679"/>
        <v>#VALUE!</v>
      </c>
      <c r="AA2633" s="269"/>
      <c r="AB2633" s="257"/>
      <c r="AC2633" s="260">
        <v>21</v>
      </c>
      <c r="AD2633" s="261"/>
      <c r="AE2633" s="262"/>
      <c r="AF2633" s="257"/>
      <c r="AG2633" s="257"/>
      <c r="AJ2633" s="255" t="str">
        <f t="shared" si="680"/>
        <v>HL2663-2679</v>
      </c>
    </row>
    <row r="2634" spans="1:36" s="147" customFormat="1" ht="11.15" customHeight="1" thickBot="1" x14ac:dyDescent="0.25">
      <c r="A2634" s="1129"/>
      <c r="B2634" s="1113"/>
      <c r="C2634" s="320"/>
      <c r="D2634" s="945"/>
      <c r="E2634" s="324"/>
      <c r="F2634" s="241"/>
      <c r="G2634" s="246"/>
      <c r="H2634" s="246"/>
      <c r="I2634" s="241"/>
      <c r="J2634" s="510"/>
      <c r="K2634" s="241"/>
      <c r="L2634" s="241"/>
      <c r="M2634" s="245"/>
      <c r="N2634" s="238"/>
      <c r="O2634" s="65"/>
      <c r="P2634" s="65"/>
      <c r="Q2634" s="65"/>
      <c r="R2634" s="238"/>
      <c r="S2634" s="246"/>
      <c r="T2634" s="241"/>
      <c r="U2634" s="238"/>
      <c r="V2634" s="238"/>
      <c r="W2634" s="238"/>
      <c r="X2634" s="498"/>
      <c r="Y2634" s="415"/>
      <c r="Z2634" s="416"/>
      <c r="AA2634" s="269"/>
      <c r="AB2634" s="246"/>
      <c r="AC2634" s="250"/>
      <c r="AD2634" s="251"/>
      <c r="AE2634" s="252"/>
      <c r="AF2634" s="246"/>
      <c r="AG2634" s="246"/>
      <c r="AJ2634" s="255"/>
    </row>
    <row r="2635" spans="1:36" ht="11.15" customHeight="1" thickBot="1" x14ac:dyDescent="0.25">
      <c r="A2635" s="1115">
        <v>1</v>
      </c>
      <c r="B2635" s="995"/>
      <c r="C2635" s="238"/>
      <c r="D2635" s="904" t="s">
        <v>3772</v>
      </c>
      <c r="E2635" s="245">
        <v>1</v>
      </c>
      <c r="F2635" s="241" t="s">
        <v>2130</v>
      </c>
      <c r="G2635" s="246"/>
      <c r="H2635" s="246"/>
      <c r="I2635" s="241"/>
      <c r="J2635" s="331"/>
      <c r="K2635" s="241"/>
      <c r="L2635" s="241" t="s">
        <v>3641</v>
      </c>
      <c r="M2635" s="245">
        <v>17</v>
      </c>
      <c r="N2635" s="238" t="s">
        <v>2085</v>
      </c>
      <c r="O2635" s="65">
        <v>42</v>
      </c>
      <c r="P2635" s="65">
        <v>61</v>
      </c>
      <c r="Q2635" s="65">
        <v>145</v>
      </c>
      <c r="R2635" s="238" t="s">
        <v>2139</v>
      </c>
      <c r="S2635" s="246"/>
      <c r="T2635" s="241" t="s">
        <v>61</v>
      </c>
      <c r="U2635" s="238" t="s">
        <v>44</v>
      </c>
      <c r="V2635" s="238" t="s">
        <v>3773</v>
      </c>
      <c r="W2635" s="238"/>
      <c r="X2635" s="500"/>
      <c r="Y2635" s="415">
        <v>43706</v>
      </c>
      <c r="Z2635" s="417">
        <f>Y2635+366</f>
        <v>44072</v>
      </c>
      <c r="AA2635" s="269">
        <v>45167</v>
      </c>
      <c r="AB2635" s="246"/>
      <c r="AC2635" s="250">
        <v>8.1999999999999993</v>
      </c>
      <c r="AD2635" s="251"/>
      <c r="AE2635" s="252"/>
      <c r="AF2635" s="246" t="s">
        <v>3774</v>
      </c>
      <c r="AG2635" s="246"/>
      <c r="AJ2635" s="255" t="str">
        <f t="shared" si="677"/>
        <v>HL1942</v>
      </c>
    </row>
    <row r="2636" spans="1:36" ht="11.15" customHeight="1" thickBot="1" x14ac:dyDescent="0.25">
      <c r="A2636" s="1115">
        <v>1</v>
      </c>
      <c r="B2636" s="995"/>
      <c r="C2636" s="238"/>
      <c r="D2636" s="904" t="s">
        <v>3772</v>
      </c>
      <c r="E2636" s="245">
        <v>1</v>
      </c>
      <c r="F2636" s="241" t="s">
        <v>2130</v>
      </c>
      <c r="G2636" s="246"/>
      <c r="H2636" s="246"/>
      <c r="I2636" s="241"/>
      <c r="J2636" s="331"/>
      <c r="K2636" s="241"/>
      <c r="L2636" s="241" t="s">
        <v>3641</v>
      </c>
      <c r="M2636" s="245">
        <v>17</v>
      </c>
      <c r="N2636" s="238" t="s">
        <v>2085</v>
      </c>
      <c r="O2636" s="65">
        <v>42</v>
      </c>
      <c r="P2636" s="65">
        <v>62</v>
      </c>
      <c r="Q2636" s="65">
        <v>145</v>
      </c>
      <c r="R2636" s="238" t="s">
        <v>2139</v>
      </c>
      <c r="S2636" s="246"/>
      <c r="T2636" s="241" t="s">
        <v>61</v>
      </c>
      <c r="U2636" s="238" t="s">
        <v>44</v>
      </c>
      <c r="V2636" s="238" t="s">
        <v>3775</v>
      </c>
      <c r="W2636" s="238"/>
      <c r="X2636" s="500"/>
      <c r="Y2636" s="415">
        <v>43706</v>
      </c>
      <c r="Z2636" s="417">
        <f t="shared" ref="Z2636:Z2649" si="681">Y2636+366</f>
        <v>44072</v>
      </c>
      <c r="AA2636" s="269">
        <v>45167</v>
      </c>
      <c r="AB2636" s="246"/>
      <c r="AC2636" s="250">
        <v>8.1999999999999993</v>
      </c>
      <c r="AD2636" s="251"/>
      <c r="AE2636" s="252"/>
      <c r="AF2636" s="246" t="s">
        <v>3774</v>
      </c>
      <c r="AG2636" s="246"/>
      <c r="AJ2636" s="255" t="str">
        <f t="shared" si="677"/>
        <v>HL1943</v>
      </c>
    </row>
    <row r="2637" spans="1:36" ht="11.15" customHeight="1" thickBot="1" x14ac:dyDescent="0.25">
      <c r="A2637" s="1115">
        <v>1</v>
      </c>
      <c r="B2637" s="995"/>
      <c r="C2637" s="238"/>
      <c r="D2637" s="904" t="s">
        <v>3772</v>
      </c>
      <c r="E2637" s="245">
        <v>1</v>
      </c>
      <c r="F2637" s="241" t="s">
        <v>2130</v>
      </c>
      <c r="G2637" s="246"/>
      <c r="H2637" s="246"/>
      <c r="I2637" s="241"/>
      <c r="J2637" s="331"/>
      <c r="K2637" s="241"/>
      <c r="L2637" s="241" t="s">
        <v>3641</v>
      </c>
      <c r="M2637" s="245">
        <v>17</v>
      </c>
      <c r="N2637" s="238" t="s">
        <v>2085</v>
      </c>
      <c r="O2637" s="65">
        <v>42</v>
      </c>
      <c r="P2637" s="65">
        <v>62</v>
      </c>
      <c r="Q2637" s="65">
        <v>146</v>
      </c>
      <c r="R2637" s="238" t="s">
        <v>2139</v>
      </c>
      <c r="S2637" s="246"/>
      <c r="T2637" s="241" t="s">
        <v>61</v>
      </c>
      <c r="U2637" s="238" t="s">
        <v>44</v>
      </c>
      <c r="V2637" s="238" t="s">
        <v>3776</v>
      </c>
      <c r="W2637" s="238"/>
      <c r="X2637" s="500"/>
      <c r="Y2637" s="415">
        <v>43706</v>
      </c>
      <c r="Z2637" s="417">
        <f t="shared" si="681"/>
        <v>44072</v>
      </c>
      <c r="AA2637" s="269">
        <v>45167</v>
      </c>
      <c r="AB2637" s="246"/>
      <c r="AC2637" s="250">
        <v>8.1999999999999993</v>
      </c>
      <c r="AD2637" s="251"/>
      <c r="AE2637" s="252"/>
      <c r="AF2637" s="246" t="s">
        <v>3774</v>
      </c>
      <c r="AG2637" s="246"/>
      <c r="AJ2637" s="255" t="str">
        <f t="shared" si="677"/>
        <v>HL1944</v>
      </c>
    </row>
    <row r="2638" spans="1:36" ht="11.15" customHeight="1" thickBot="1" x14ac:dyDescent="0.25">
      <c r="A2638" s="1115">
        <v>1</v>
      </c>
      <c r="B2638" s="995"/>
      <c r="C2638" s="238"/>
      <c r="D2638" s="904" t="s">
        <v>3772</v>
      </c>
      <c r="E2638" s="245">
        <v>1</v>
      </c>
      <c r="F2638" s="241" t="s">
        <v>2130</v>
      </c>
      <c r="G2638" s="246"/>
      <c r="H2638" s="246"/>
      <c r="I2638" s="241"/>
      <c r="J2638" s="331"/>
      <c r="K2638" s="241"/>
      <c r="L2638" s="241" t="s">
        <v>3641</v>
      </c>
      <c r="M2638" s="245">
        <v>17</v>
      </c>
      <c r="N2638" s="238" t="s">
        <v>2085</v>
      </c>
      <c r="O2638" s="65">
        <v>42</v>
      </c>
      <c r="P2638" s="65">
        <v>61</v>
      </c>
      <c r="Q2638" s="65">
        <v>146</v>
      </c>
      <c r="R2638" s="238" t="s">
        <v>2139</v>
      </c>
      <c r="S2638" s="246"/>
      <c r="T2638" s="241" t="s">
        <v>61</v>
      </c>
      <c r="U2638" s="238" t="s">
        <v>44</v>
      </c>
      <c r="V2638" s="238" t="s">
        <v>3777</v>
      </c>
      <c r="W2638" s="238"/>
      <c r="X2638" s="500"/>
      <c r="Y2638" s="415">
        <v>43706</v>
      </c>
      <c r="Z2638" s="417">
        <f t="shared" si="681"/>
        <v>44072</v>
      </c>
      <c r="AA2638" s="269">
        <v>45167</v>
      </c>
      <c r="AB2638" s="246"/>
      <c r="AC2638" s="250">
        <v>8.1999999999999993</v>
      </c>
      <c r="AD2638" s="251"/>
      <c r="AE2638" s="252"/>
      <c r="AF2638" s="246" t="s">
        <v>3774</v>
      </c>
      <c r="AG2638" s="246"/>
      <c r="AJ2638" s="255" t="str">
        <f t="shared" si="677"/>
        <v>HL1945</v>
      </c>
    </row>
    <row r="2639" spans="1:36" ht="11.15" customHeight="1" thickBot="1" x14ac:dyDescent="0.25">
      <c r="A2639" s="1115">
        <v>1</v>
      </c>
      <c r="B2639" s="995"/>
      <c r="C2639" s="238"/>
      <c r="D2639" s="904" t="s">
        <v>3772</v>
      </c>
      <c r="E2639" s="245">
        <v>1</v>
      </c>
      <c r="F2639" s="241" t="s">
        <v>2130</v>
      </c>
      <c r="G2639" s="246"/>
      <c r="H2639" s="246"/>
      <c r="I2639" s="241"/>
      <c r="J2639" s="331"/>
      <c r="K2639" s="241"/>
      <c r="L2639" s="241" t="s">
        <v>3641</v>
      </c>
      <c r="M2639" s="245">
        <v>17</v>
      </c>
      <c r="N2639" s="238" t="s">
        <v>2085</v>
      </c>
      <c r="O2639" s="65">
        <v>42</v>
      </c>
      <c r="P2639" s="65">
        <v>62</v>
      </c>
      <c r="Q2639" s="65">
        <v>145</v>
      </c>
      <c r="R2639" s="238" t="s">
        <v>2139</v>
      </c>
      <c r="S2639" s="246"/>
      <c r="T2639" s="241" t="s">
        <v>61</v>
      </c>
      <c r="U2639" s="238" t="s">
        <v>44</v>
      </c>
      <c r="V2639" s="238" t="s">
        <v>3778</v>
      </c>
      <c r="W2639" s="238"/>
      <c r="X2639" s="500"/>
      <c r="Y2639" s="415">
        <v>43706</v>
      </c>
      <c r="Z2639" s="417">
        <f t="shared" si="681"/>
        <v>44072</v>
      </c>
      <c r="AA2639" s="269">
        <v>45167</v>
      </c>
      <c r="AB2639" s="246"/>
      <c r="AC2639" s="250">
        <v>8.1999999999999993</v>
      </c>
      <c r="AD2639" s="251"/>
      <c r="AE2639" s="252"/>
      <c r="AF2639" s="246" t="s">
        <v>3774</v>
      </c>
      <c r="AG2639" s="246"/>
      <c r="AJ2639" s="255" t="str">
        <f t="shared" si="677"/>
        <v>HL1946</v>
      </c>
    </row>
    <row r="2640" spans="1:36" ht="11.15" customHeight="1" thickBot="1" x14ac:dyDescent="0.25">
      <c r="A2640" s="1115">
        <v>1</v>
      </c>
      <c r="B2640" s="995"/>
      <c r="C2640" s="238"/>
      <c r="D2640" s="904" t="s">
        <v>3772</v>
      </c>
      <c r="E2640" s="245">
        <v>1</v>
      </c>
      <c r="F2640" s="241" t="s">
        <v>2130</v>
      </c>
      <c r="G2640" s="246"/>
      <c r="H2640" s="246"/>
      <c r="I2640" s="241"/>
      <c r="J2640" s="331"/>
      <c r="K2640" s="241"/>
      <c r="L2640" s="241" t="s">
        <v>3641</v>
      </c>
      <c r="M2640" s="245">
        <v>17</v>
      </c>
      <c r="N2640" s="238" t="s">
        <v>2085</v>
      </c>
      <c r="O2640" s="65">
        <v>42</v>
      </c>
      <c r="P2640" s="65">
        <v>62</v>
      </c>
      <c r="Q2640" s="65">
        <v>145</v>
      </c>
      <c r="R2640" s="238" t="s">
        <v>2139</v>
      </c>
      <c r="S2640" s="246"/>
      <c r="T2640" s="241" t="s">
        <v>61</v>
      </c>
      <c r="U2640" s="238" t="s">
        <v>44</v>
      </c>
      <c r="V2640" s="238" t="s">
        <v>3779</v>
      </c>
      <c r="W2640" s="238"/>
      <c r="X2640" s="500"/>
      <c r="Y2640" s="415">
        <v>43706</v>
      </c>
      <c r="Z2640" s="417">
        <f t="shared" si="681"/>
        <v>44072</v>
      </c>
      <c r="AA2640" s="269">
        <v>45167</v>
      </c>
      <c r="AB2640" s="246"/>
      <c r="AC2640" s="250">
        <v>8.1999999999999993</v>
      </c>
      <c r="AD2640" s="251"/>
      <c r="AE2640" s="252"/>
      <c r="AF2640" s="246" t="s">
        <v>3774</v>
      </c>
      <c r="AG2640" s="246"/>
      <c r="AJ2640" s="255" t="str">
        <f t="shared" si="677"/>
        <v>HL1947</v>
      </c>
    </row>
    <row r="2641" spans="1:36" ht="11.15" customHeight="1" thickBot="1" x14ac:dyDescent="0.25">
      <c r="A2641" s="1115">
        <v>1</v>
      </c>
      <c r="B2641" s="995"/>
      <c r="C2641" s="238"/>
      <c r="D2641" s="904" t="s">
        <v>3772</v>
      </c>
      <c r="E2641" s="245">
        <v>1</v>
      </c>
      <c r="F2641" s="241" t="s">
        <v>2130</v>
      </c>
      <c r="G2641" s="246"/>
      <c r="H2641" s="246"/>
      <c r="I2641" s="241"/>
      <c r="J2641" s="331"/>
      <c r="K2641" s="241"/>
      <c r="L2641" s="241" t="s">
        <v>3641</v>
      </c>
      <c r="M2641" s="245">
        <v>17</v>
      </c>
      <c r="N2641" s="238" t="s">
        <v>2085</v>
      </c>
      <c r="O2641" s="65">
        <v>42</v>
      </c>
      <c r="P2641" s="65">
        <v>62</v>
      </c>
      <c r="Q2641" s="65">
        <v>145</v>
      </c>
      <c r="R2641" s="238" t="s">
        <v>2139</v>
      </c>
      <c r="S2641" s="246"/>
      <c r="T2641" s="241" t="s">
        <v>61</v>
      </c>
      <c r="U2641" s="238" t="s">
        <v>44</v>
      </c>
      <c r="V2641" s="238" t="s">
        <v>3780</v>
      </c>
      <c r="W2641" s="238"/>
      <c r="X2641" s="500"/>
      <c r="Y2641" s="415">
        <v>43706</v>
      </c>
      <c r="Z2641" s="417">
        <f t="shared" si="681"/>
        <v>44072</v>
      </c>
      <c r="AA2641" s="269">
        <v>45167</v>
      </c>
      <c r="AB2641" s="246"/>
      <c r="AC2641" s="250">
        <v>8.1999999999999993</v>
      </c>
      <c r="AD2641" s="251"/>
      <c r="AE2641" s="252"/>
      <c r="AF2641" s="246" t="s">
        <v>3774</v>
      </c>
      <c r="AG2641" s="246"/>
      <c r="AJ2641" s="255" t="str">
        <f t="shared" si="677"/>
        <v>HL1948</v>
      </c>
    </row>
    <row r="2642" spans="1:36" ht="11.25" customHeight="1" thickBot="1" x14ac:dyDescent="0.25">
      <c r="A2642" s="1115">
        <v>1</v>
      </c>
      <c r="B2642" s="995"/>
      <c r="C2642" s="238"/>
      <c r="D2642" s="904" t="s">
        <v>3772</v>
      </c>
      <c r="E2642" s="245">
        <v>1</v>
      </c>
      <c r="F2642" s="241" t="s">
        <v>2130</v>
      </c>
      <c r="G2642" s="246"/>
      <c r="H2642" s="246"/>
      <c r="I2642" s="241"/>
      <c r="J2642" s="331"/>
      <c r="K2642" s="241"/>
      <c r="L2642" s="241" t="s">
        <v>3641</v>
      </c>
      <c r="M2642" s="245">
        <v>17</v>
      </c>
      <c r="N2642" s="238" t="s">
        <v>2085</v>
      </c>
      <c r="O2642" s="65">
        <v>42</v>
      </c>
      <c r="P2642" s="65">
        <v>61</v>
      </c>
      <c r="Q2642" s="65">
        <v>145</v>
      </c>
      <c r="R2642" s="238" t="s">
        <v>2139</v>
      </c>
      <c r="S2642" s="246"/>
      <c r="T2642" s="241" t="s">
        <v>61</v>
      </c>
      <c r="U2642" s="238" t="s">
        <v>44</v>
      </c>
      <c r="V2642" s="238" t="s">
        <v>3781</v>
      </c>
      <c r="W2642" s="238"/>
      <c r="Y2642" s="415">
        <v>43706</v>
      </c>
      <c r="Z2642" s="417">
        <f t="shared" si="681"/>
        <v>44072</v>
      </c>
      <c r="AA2642" s="269">
        <v>45167</v>
      </c>
      <c r="AB2642" s="246"/>
      <c r="AC2642" s="250">
        <v>8.1999999999999993</v>
      </c>
      <c r="AD2642" s="251"/>
      <c r="AE2642" s="252"/>
      <c r="AF2642" s="246" t="s">
        <v>3774</v>
      </c>
      <c r="AG2642" s="246"/>
      <c r="AJ2642" s="255" t="str">
        <f t="shared" si="677"/>
        <v>HL1949</v>
      </c>
    </row>
    <row r="2643" spans="1:36" ht="11.15" customHeight="1" thickBot="1" x14ac:dyDescent="0.25">
      <c r="A2643" s="1115">
        <v>1</v>
      </c>
      <c r="B2643" s="995"/>
      <c r="C2643" s="239" t="s">
        <v>50</v>
      </c>
      <c r="D2643" s="892" t="s">
        <v>3772</v>
      </c>
      <c r="E2643" s="256">
        <v>8</v>
      </c>
      <c r="F2643" s="240" t="s">
        <v>2130</v>
      </c>
      <c r="G2643" s="257"/>
      <c r="H2643" s="257"/>
      <c r="I2643" s="240"/>
      <c r="J2643" s="368"/>
      <c r="K2643" s="240"/>
      <c r="L2643" s="240" t="s">
        <v>3641</v>
      </c>
      <c r="M2643" s="258">
        <v>17</v>
      </c>
      <c r="N2643" s="239" t="s">
        <v>2085</v>
      </c>
      <c r="O2643" s="364">
        <f ca="1">IF(MIN(OFFSET(O2643,-$E2643,0,$E2643,1))=MAX(OFFSET(O2643,-$E2643,0,$E2643,1)),OFFSET(O2643,-$E2643,0,1,1),CONCATENATE(MIN(OFFSET(O2643,-$E2643,0,$E2643,1)),"/",MAX(OFFSET(O2643,-$E2643,0,$E2643,1))))</f>
        <v>42</v>
      </c>
      <c r="P2643" s="364" t="str">
        <f ca="1">IF(MIN(OFFSET(P2643,-$E2643,0,$E2643,1))=MAX(OFFSET(P2643,-$E2643,0,$E2643,1)),OFFSET(P2643,-$E2643,0,1,1),CONCATENATE(MIN(OFFSET(P2643,-$E2643,0,$E2643,1)),"/",MAX(OFFSET(P2643,-$E2643,0,$E2643,1))))</f>
        <v>61/62</v>
      </c>
      <c r="Q2643" s="364" t="str">
        <f ca="1">IF(MIN(OFFSET(Q2643,-$E2643,0,$E2643,1))=MAX(OFFSET(Q2643,-$E2643,0,$E2643,1)),OFFSET(Q2643,-$E2643,0,1,1),CONCATENATE(MIN(OFFSET(Q2643,-$E2643,0,$E2643,1)),"/",MAX(OFFSET(Q2643,-$E2643,0,$E2643,1))))</f>
        <v>145/146</v>
      </c>
      <c r="R2643" s="239"/>
      <c r="S2643" s="257"/>
      <c r="T2643" s="240" t="s">
        <v>61</v>
      </c>
      <c r="U2643" s="239" t="s">
        <v>44</v>
      </c>
      <c r="V2643" s="239" t="s">
        <v>3782</v>
      </c>
      <c r="W2643" s="239"/>
      <c r="X2643" s="197" t="s">
        <v>3772</v>
      </c>
      <c r="Y2643" s="415">
        <v>43706</v>
      </c>
      <c r="Z2643" s="417">
        <f t="shared" si="681"/>
        <v>44072</v>
      </c>
      <c r="AA2643" s="269">
        <v>45167</v>
      </c>
      <c r="AB2643" s="257"/>
      <c r="AC2643" s="260">
        <v>8.1999999999999993</v>
      </c>
      <c r="AD2643" s="261"/>
      <c r="AE2643" s="262"/>
      <c r="AF2643" s="257"/>
      <c r="AG2643" s="257"/>
      <c r="AJ2643" s="255" t="str">
        <f t="shared" si="677"/>
        <v>HL1942-1949</v>
      </c>
    </row>
    <row r="2644" spans="1:36" ht="11.15" customHeight="1" thickBot="1" x14ac:dyDescent="0.25">
      <c r="A2644" s="1129"/>
      <c r="B2644" s="995"/>
      <c r="C2644" s="238"/>
      <c r="D2644" s="909"/>
      <c r="E2644" s="324"/>
      <c r="F2644" s="241"/>
      <c r="G2644" s="246"/>
      <c r="H2644" s="246"/>
      <c r="I2644" s="241"/>
      <c r="J2644" s="331"/>
      <c r="K2644" s="241"/>
      <c r="L2644" s="241"/>
      <c r="M2644" s="245"/>
      <c r="N2644" s="238"/>
      <c r="O2644" s="65"/>
      <c r="P2644" s="65"/>
      <c r="Q2644" s="65"/>
      <c r="R2644" s="238"/>
      <c r="S2644" s="246"/>
      <c r="T2644" s="241"/>
      <c r="U2644" s="238"/>
      <c r="V2644" s="238"/>
      <c r="W2644" s="238"/>
      <c r="X2644" s="500"/>
      <c r="Y2644" s="415"/>
      <c r="Z2644" s="417" t="s">
        <v>38</v>
      </c>
      <c r="AA2644" s="269" t="s">
        <v>38</v>
      </c>
      <c r="AB2644" s="246"/>
      <c r="AC2644" s="250"/>
      <c r="AD2644" s="251"/>
      <c r="AE2644" s="252"/>
      <c r="AF2644" s="246"/>
      <c r="AG2644" s="246"/>
    </row>
    <row r="2645" spans="1:36" ht="11.15" customHeight="1" thickBot="1" x14ac:dyDescent="0.25">
      <c r="A2645" s="1115">
        <v>1</v>
      </c>
      <c r="B2645" s="995"/>
      <c r="C2645" s="238"/>
      <c r="D2645" s="904" t="s">
        <v>3783</v>
      </c>
      <c r="E2645" s="245">
        <v>1</v>
      </c>
      <c r="F2645" s="241" t="s">
        <v>2130</v>
      </c>
      <c r="G2645" s="246"/>
      <c r="H2645" s="246"/>
      <c r="I2645" s="241"/>
      <c r="J2645" s="331"/>
      <c r="K2645" s="241"/>
      <c r="L2645" s="241" t="s">
        <v>3641</v>
      </c>
      <c r="M2645" s="254">
        <v>13.5</v>
      </c>
      <c r="N2645" s="238" t="s">
        <v>2085</v>
      </c>
      <c r="O2645" s="65">
        <v>38</v>
      </c>
      <c r="P2645" s="65">
        <v>57</v>
      </c>
      <c r="Q2645" s="65">
        <v>132</v>
      </c>
      <c r="R2645" s="238" t="s">
        <v>2139</v>
      </c>
      <c r="S2645" s="246"/>
      <c r="T2645" s="241" t="s">
        <v>61</v>
      </c>
      <c r="U2645" s="238" t="s">
        <v>44</v>
      </c>
      <c r="V2645" s="238" t="s">
        <v>3784</v>
      </c>
      <c r="W2645" s="238"/>
      <c r="X2645" s="500"/>
      <c r="Y2645" s="415">
        <v>43706</v>
      </c>
      <c r="Z2645" s="417">
        <f t="shared" si="681"/>
        <v>44072</v>
      </c>
      <c r="AA2645" s="269">
        <v>45167</v>
      </c>
      <c r="AB2645" s="246"/>
      <c r="AC2645" s="250">
        <v>6.5</v>
      </c>
      <c r="AD2645" s="251"/>
      <c r="AE2645" s="252"/>
      <c r="AF2645" s="246" t="s">
        <v>3785</v>
      </c>
      <c r="AG2645" s="246"/>
      <c r="AJ2645" s="255" t="str">
        <f t="shared" si="677"/>
        <v>HL1938</v>
      </c>
    </row>
    <row r="2646" spans="1:36" ht="11.15" customHeight="1" thickBot="1" x14ac:dyDescent="0.25">
      <c r="A2646" s="1115">
        <v>1</v>
      </c>
      <c r="B2646" s="995"/>
      <c r="C2646" s="238"/>
      <c r="D2646" s="904" t="s">
        <v>3783</v>
      </c>
      <c r="E2646" s="245">
        <v>1</v>
      </c>
      <c r="F2646" s="241" t="s">
        <v>2130</v>
      </c>
      <c r="G2646" s="246"/>
      <c r="H2646" s="246"/>
      <c r="I2646" s="241"/>
      <c r="J2646" s="331"/>
      <c r="K2646" s="241"/>
      <c r="L2646" s="241" t="s">
        <v>3641</v>
      </c>
      <c r="M2646" s="254">
        <v>13.5</v>
      </c>
      <c r="N2646" s="238" t="s">
        <v>2085</v>
      </c>
      <c r="O2646" s="65">
        <v>38</v>
      </c>
      <c r="P2646" s="65">
        <v>57</v>
      </c>
      <c r="Q2646" s="65">
        <v>133</v>
      </c>
      <c r="R2646" s="238" t="s">
        <v>2139</v>
      </c>
      <c r="S2646" s="246"/>
      <c r="T2646" s="241" t="s">
        <v>61</v>
      </c>
      <c r="U2646" s="238" t="s">
        <v>44</v>
      </c>
      <c r="V2646" s="238" t="s">
        <v>3786</v>
      </c>
      <c r="W2646" s="238"/>
      <c r="X2646" s="500"/>
      <c r="Y2646" s="415">
        <v>43706</v>
      </c>
      <c r="Z2646" s="417">
        <f t="shared" si="681"/>
        <v>44072</v>
      </c>
      <c r="AA2646" s="269">
        <v>45167</v>
      </c>
      <c r="AB2646" s="246"/>
      <c r="AC2646" s="250">
        <v>6.5</v>
      </c>
      <c r="AD2646" s="251"/>
      <c r="AE2646" s="252"/>
      <c r="AF2646" s="246" t="s">
        <v>3785</v>
      </c>
      <c r="AG2646" s="246"/>
      <c r="AJ2646" s="255" t="str">
        <f t="shared" si="677"/>
        <v>HL1939</v>
      </c>
    </row>
    <row r="2647" spans="1:36" ht="11.15" customHeight="1" thickBot="1" x14ac:dyDescent="0.25">
      <c r="A2647" s="1115">
        <v>1</v>
      </c>
      <c r="B2647" s="995"/>
      <c r="C2647" s="238"/>
      <c r="D2647" s="904" t="s">
        <v>3783</v>
      </c>
      <c r="E2647" s="245">
        <v>1</v>
      </c>
      <c r="F2647" s="241" t="s">
        <v>2130</v>
      </c>
      <c r="G2647" s="246"/>
      <c r="H2647" s="246"/>
      <c r="I2647" s="241"/>
      <c r="J2647" s="331"/>
      <c r="K2647" s="241"/>
      <c r="L2647" s="241" t="s">
        <v>3641</v>
      </c>
      <c r="M2647" s="254">
        <v>13.5</v>
      </c>
      <c r="N2647" s="238" t="s">
        <v>2085</v>
      </c>
      <c r="O2647" s="65">
        <v>38</v>
      </c>
      <c r="P2647" s="65">
        <v>57</v>
      </c>
      <c r="Q2647" s="65">
        <v>132</v>
      </c>
      <c r="R2647" s="238" t="s">
        <v>2139</v>
      </c>
      <c r="S2647" s="246"/>
      <c r="T2647" s="241" t="s">
        <v>61</v>
      </c>
      <c r="U2647" s="238" t="s">
        <v>44</v>
      </c>
      <c r="V2647" s="238" t="s">
        <v>3787</v>
      </c>
      <c r="W2647" s="238"/>
      <c r="X2647" s="500"/>
      <c r="Y2647" s="415">
        <v>43706</v>
      </c>
      <c r="Z2647" s="417">
        <f t="shared" si="681"/>
        <v>44072</v>
      </c>
      <c r="AA2647" s="269">
        <v>45167</v>
      </c>
      <c r="AB2647" s="246"/>
      <c r="AC2647" s="250">
        <v>6.5</v>
      </c>
      <c r="AD2647" s="251"/>
      <c r="AE2647" s="252"/>
      <c r="AF2647" s="246" t="s">
        <v>3785</v>
      </c>
      <c r="AG2647" s="246"/>
      <c r="AJ2647" s="255" t="str">
        <f t="shared" si="677"/>
        <v>HL1940</v>
      </c>
    </row>
    <row r="2648" spans="1:36" ht="11.25" customHeight="1" thickBot="1" x14ac:dyDescent="0.25">
      <c r="A2648" s="1115">
        <v>1</v>
      </c>
      <c r="B2648" s="995"/>
      <c r="C2648" s="238"/>
      <c r="D2648" s="904" t="s">
        <v>3783</v>
      </c>
      <c r="E2648" s="245">
        <v>1</v>
      </c>
      <c r="F2648" s="241" t="s">
        <v>2130</v>
      </c>
      <c r="G2648" s="246"/>
      <c r="H2648" s="246"/>
      <c r="I2648" s="241"/>
      <c r="J2648" s="331"/>
      <c r="K2648" s="241"/>
      <c r="L2648" s="241" t="s">
        <v>3641</v>
      </c>
      <c r="M2648" s="254">
        <v>13.5</v>
      </c>
      <c r="N2648" s="238" t="s">
        <v>2085</v>
      </c>
      <c r="O2648" s="65">
        <v>38</v>
      </c>
      <c r="P2648" s="65">
        <v>57</v>
      </c>
      <c r="Q2648" s="65">
        <v>132</v>
      </c>
      <c r="R2648" s="238" t="s">
        <v>2139</v>
      </c>
      <c r="S2648" s="246"/>
      <c r="T2648" s="241" t="s">
        <v>61</v>
      </c>
      <c r="U2648" s="238" t="s">
        <v>44</v>
      </c>
      <c r="V2648" s="238" t="s">
        <v>3788</v>
      </c>
      <c r="W2648" s="238"/>
      <c r="Y2648" s="415">
        <v>43706</v>
      </c>
      <c r="Z2648" s="417">
        <f t="shared" si="681"/>
        <v>44072</v>
      </c>
      <c r="AA2648" s="269">
        <v>45167</v>
      </c>
      <c r="AB2648" s="246"/>
      <c r="AC2648" s="250">
        <v>6.5</v>
      </c>
      <c r="AD2648" s="251"/>
      <c r="AE2648" s="252"/>
      <c r="AF2648" s="246" t="s">
        <v>3785</v>
      </c>
      <c r="AG2648" s="246"/>
      <c r="AJ2648" s="255" t="str">
        <f t="shared" si="677"/>
        <v>HL1941</v>
      </c>
    </row>
    <row r="2649" spans="1:36" ht="11.15" customHeight="1" thickBot="1" x14ac:dyDescent="0.25">
      <c r="A2649" s="1115">
        <v>1</v>
      </c>
      <c r="B2649" s="995"/>
      <c r="C2649" s="239" t="s">
        <v>50</v>
      </c>
      <c r="D2649" s="892" t="s">
        <v>3783</v>
      </c>
      <c r="E2649" s="256">
        <v>4</v>
      </c>
      <c r="F2649" s="240" t="s">
        <v>2130</v>
      </c>
      <c r="G2649" s="257"/>
      <c r="H2649" s="257"/>
      <c r="I2649" s="240"/>
      <c r="J2649" s="368"/>
      <c r="K2649" s="240"/>
      <c r="L2649" s="240" t="s">
        <v>3641</v>
      </c>
      <c r="M2649" s="263">
        <v>13.5</v>
      </c>
      <c r="N2649" s="239" t="s">
        <v>2085</v>
      </c>
      <c r="O2649" s="364">
        <f ca="1">IF(MIN(OFFSET(O2649,-$E2649,0,$E2649,1))=MAX(OFFSET(O2649,-$E2649,0,$E2649,1)),OFFSET(O2649,-$E2649,0,1,1),CONCATENATE(MIN(OFFSET(O2649,-$E2649,0,$E2649,1)),"/",MAX(OFFSET(O2649,-$E2649,0,$E2649,1))))</f>
        <v>38</v>
      </c>
      <c r="P2649" s="364">
        <f ca="1">IF(MIN(OFFSET(P2649,-$E2649,0,$E2649,1))=MAX(OFFSET(P2649,-$E2649,0,$E2649,1)),OFFSET(P2649,-$E2649,0,1,1),CONCATENATE(MIN(OFFSET(P2649,-$E2649,0,$E2649,1)),"/",MAX(OFFSET(P2649,-$E2649,0,$E2649,1))))</f>
        <v>57</v>
      </c>
      <c r="Q2649" s="364" t="str">
        <f ca="1">IF(MIN(OFFSET(Q2649,-$E2649,0,$E2649,1))=MAX(OFFSET(Q2649,-$E2649,0,$E2649,1)),OFFSET(Q2649,-$E2649,0,1,1),CONCATENATE(MIN(OFFSET(Q2649,-$E2649,0,$E2649,1)),"/",MAX(OFFSET(Q2649,-$E2649,0,$E2649,1))))</f>
        <v>132/133</v>
      </c>
      <c r="R2649" s="239"/>
      <c r="S2649" s="257"/>
      <c r="T2649" s="240" t="s">
        <v>61</v>
      </c>
      <c r="U2649" s="239" t="s">
        <v>44</v>
      </c>
      <c r="V2649" s="239" t="s">
        <v>3789</v>
      </c>
      <c r="W2649" s="239"/>
      <c r="X2649" s="197" t="s">
        <v>3783</v>
      </c>
      <c r="Y2649" s="415">
        <v>43706</v>
      </c>
      <c r="Z2649" s="417">
        <f t="shared" si="681"/>
        <v>44072</v>
      </c>
      <c r="AA2649" s="269">
        <v>45167</v>
      </c>
      <c r="AB2649" s="257"/>
      <c r="AC2649" s="260">
        <v>6.5</v>
      </c>
      <c r="AD2649" s="261"/>
      <c r="AE2649" s="262"/>
      <c r="AF2649" s="257"/>
      <c r="AG2649" s="257"/>
      <c r="AJ2649" s="255" t="str">
        <f t="shared" si="677"/>
        <v>HL1938-1941</v>
      </c>
    </row>
    <row r="2650" spans="1:36" ht="11.15" customHeight="1" thickBot="1" x14ac:dyDescent="0.25">
      <c r="A2650" s="1129"/>
      <c r="B2650" s="995"/>
      <c r="C2650" s="238"/>
      <c r="D2650" s="909"/>
      <c r="E2650" s="324"/>
      <c r="F2650" s="241"/>
      <c r="G2650" s="246"/>
      <c r="H2650" s="246"/>
      <c r="I2650" s="241"/>
      <c r="J2650" s="331"/>
      <c r="K2650" s="241"/>
      <c r="L2650" s="241"/>
      <c r="M2650" s="254"/>
      <c r="N2650" s="238"/>
      <c r="O2650" s="65"/>
      <c r="P2650" s="65"/>
      <c r="Q2650" s="65"/>
      <c r="R2650" s="238"/>
      <c r="S2650" s="246"/>
      <c r="T2650" s="241"/>
      <c r="U2650" s="238"/>
      <c r="V2650" s="238"/>
      <c r="W2650" s="238"/>
      <c r="X2650" s="500"/>
      <c r="Y2650" s="415"/>
      <c r="Z2650" s="417" t="s">
        <v>38</v>
      </c>
      <c r="AA2650" s="269" t="s">
        <v>38</v>
      </c>
      <c r="AB2650" s="246"/>
      <c r="AC2650" s="250"/>
      <c r="AD2650" s="251"/>
      <c r="AE2650" s="252"/>
      <c r="AF2650" s="246"/>
      <c r="AG2650" s="246"/>
    </row>
    <row r="2651" spans="1:36" s="156" customFormat="1" ht="11.25" customHeight="1" thickBot="1" x14ac:dyDescent="0.25">
      <c r="A2651" s="1115">
        <v>1</v>
      </c>
      <c r="B2651" s="998"/>
      <c r="C2651" s="151"/>
      <c r="D2651" s="897" t="s">
        <v>2344</v>
      </c>
      <c r="E2651" s="148">
        <v>1</v>
      </c>
      <c r="F2651" s="149" t="s">
        <v>3790</v>
      </c>
      <c r="G2651" s="691">
        <v>2.9249999999999998</v>
      </c>
      <c r="H2651" s="150">
        <v>24</v>
      </c>
      <c r="I2651" s="149"/>
      <c r="J2651" s="199"/>
      <c r="K2651" s="149"/>
      <c r="L2651" s="149" t="s">
        <v>2483</v>
      </c>
      <c r="M2651" s="150">
        <v>11.95</v>
      </c>
      <c r="N2651" s="151" t="s">
        <v>38</v>
      </c>
      <c r="O2651" s="151" t="s">
        <v>38</v>
      </c>
      <c r="P2651" s="151" t="s">
        <v>38</v>
      </c>
      <c r="Q2651" s="151" t="s">
        <v>38</v>
      </c>
      <c r="R2651" s="151" t="s">
        <v>38</v>
      </c>
      <c r="S2651" s="150"/>
      <c r="T2651" s="149" t="s">
        <v>61</v>
      </c>
      <c r="U2651" s="151" t="s">
        <v>44</v>
      </c>
      <c r="V2651" s="151" t="s">
        <v>3791</v>
      </c>
      <c r="W2651" s="151"/>
      <c r="X2651" s="151"/>
      <c r="Y2651" s="429" t="s">
        <v>47</v>
      </c>
      <c r="Z2651" s="427" t="e">
        <f t="shared" ref="Z2651:Z2652" si="682">Y2651+365</f>
        <v>#VALUE!</v>
      </c>
      <c r="AA2651" s="610"/>
      <c r="AB2651" s="150"/>
      <c r="AC2651" s="153">
        <v>470</v>
      </c>
      <c r="AD2651" s="154"/>
      <c r="AE2651" s="155"/>
      <c r="AF2651" s="150"/>
      <c r="AG2651" s="150"/>
      <c r="AJ2651" s="156" t="str">
        <f t="shared" ref="AJ2651:AJ2652" si="683">CONCATENATE(U2651,AK2651,V2651)</f>
        <v>HL2298</v>
      </c>
    </row>
    <row r="2652" spans="1:36" s="156" customFormat="1" ht="11.25" customHeight="1" thickBot="1" x14ac:dyDescent="0.25">
      <c r="A2652" s="1115">
        <v>1</v>
      </c>
      <c r="B2652" s="998"/>
      <c r="C2652" s="579" t="s">
        <v>50</v>
      </c>
      <c r="D2652" s="892" t="s">
        <v>2344</v>
      </c>
      <c r="E2652" s="580">
        <v>1</v>
      </c>
      <c r="F2652" s="582" t="s">
        <v>3790</v>
      </c>
      <c r="G2652" s="692">
        <v>2.9249999999999998</v>
      </c>
      <c r="H2652" s="216">
        <v>24</v>
      </c>
      <c r="I2652" s="582"/>
      <c r="J2652" s="611"/>
      <c r="K2652" s="582"/>
      <c r="L2652" s="582" t="s">
        <v>2483</v>
      </c>
      <c r="M2652" s="216">
        <v>11.95</v>
      </c>
      <c r="N2652" s="579" t="s">
        <v>38</v>
      </c>
      <c r="O2652" s="579" t="s">
        <v>38</v>
      </c>
      <c r="P2652" s="579" t="s">
        <v>38</v>
      </c>
      <c r="Q2652" s="579" t="s">
        <v>38</v>
      </c>
      <c r="R2652" s="579"/>
      <c r="S2652" s="216"/>
      <c r="T2652" s="582" t="s">
        <v>61</v>
      </c>
      <c r="U2652" s="579" t="s">
        <v>44</v>
      </c>
      <c r="V2652" s="579" t="s">
        <v>3791</v>
      </c>
      <c r="W2652" s="579" t="s">
        <v>3792</v>
      </c>
      <c r="X2652" s="499" t="s">
        <v>2344</v>
      </c>
      <c r="Y2652" s="429" t="s">
        <v>47</v>
      </c>
      <c r="Z2652" s="427" t="e">
        <f t="shared" si="682"/>
        <v>#VALUE!</v>
      </c>
      <c r="AA2652" s="610"/>
      <c r="AB2652" s="216"/>
      <c r="AC2652" s="585" t="s">
        <v>74</v>
      </c>
      <c r="AD2652" s="586"/>
      <c r="AE2652" s="587"/>
      <c r="AF2652" s="216"/>
      <c r="AG2652" s="216"/>
      <c r="AJ2652" s="156" t="str">
        <f t="shared" si="683"/>
        <v>HL2298</v>
      </c>
    </row>
    <row r="2653" spans="1:36" s="156" customFormat="1" ht="11.25" customHeight="1" thickBot="1" x14ac:dyDescent="0.25">
      <c r="A2653" s="1115"/>
      <c r="B2653" s="998"/>
      <c r="C2653" s="151"/>
      <c r="D2653" s="945"/>
      <c r="E2653" s="198"/>
      <c r="F2653" s="149"/>
      <c r="G2653" s="691"/>
      <c r="H2653" s="150"/>
      <c r="I2653" s="149"/>
      <c r="J2653" s="199"/>
      <c r="K2653" s="149"/>
      <c r="L2653" s="149"/>
      <c r="M2653" s="150"/>
      <c r="N2653" s="151"/>
      <c r="O2653" s="151"/>
      <c r="P2653" s="151"/>
      <c r="Q2653" s="151"/>
      <c r="R2653" s="151"/>
      <c r="S2653" s="150"/>
      <c r="T2653" s="149"/>
      <c r="U2653" s="151"/>
      <c r="V2653" s="151"/>
      <c r="W2653" s="151"/>
      <c r="X2653" s="508"/>
      <c r="Y2653" s="429"/>
      <c r="Z2653" s="427"/>
      <c r="AA2653" s="876"/>
      <c r="AB2653" s="150"/>
      <c r="AC2653" s="153"/>
      <c r="AD2653" s="154"/>
      <c r="AE2653" s="155"/>
      <c r="AF2653" s="150"/>
      <c r="AG2653" s="150"/>
    </row>
    <row r="2654" spans="1:36" s="147" customFormat="1" ht="11.15" customHeight="1" thickBot="1" x14ac:dyDescent="0.25">
      <c r="A2654" s="1129"/>
      <c r="B2654" s="1113"/>
      <c r="C2654" s="320"/>
      <c r="D2654" s="897" t="s">
        <v>3644</v>
      </c>
      <c r="E2654" s="148">
        <v>1</v>
      </c>
      <c r="F2654" s="149" t="s">
        <v>2130</v>
      </c>
      <c r="G2654" s="246"/>
      <c r="H2654" s="246"/>
      <c r="I2654" s="241"/>
      <c r="J2654" s="510"/>
      <c r="K2654" s="241"/>
      <c r="L2654" s="149" t="s">
        <v>3185</v>
      </c>
      <c r="M2654" s="441">
        <v>9.5</v>
      </c>
      <c r="N2654" s="151" t="s">
        <v>2085</v>
      </c>
      <c r="O2654" s="522"/>
      <c r="P2654" s="522"/>
      <c r="Q2654" s="522"/>
      <c r="R2654" s="151"/>
      <c r="S2654" s="150"/>
      <c r="T2654" s="149" t="s">
        <v>43</v>
      </c>
      <c r="U2654" s="151" t="s">
        <v>44</v>
      </c>
      <c r="V2654" s="151" t="s">
        <v>3793</v>
      </c>
      <c r="W2654" s="151" t="s">
        <v>3794</v>
      </c>
      <c r="X2654" s="498"/>
      <c r="Y2654" s="429" t="s">
        <v>47</v>
      </c>
      <c r="Z2654" s="427" t="e">
        <f t="shared" ref="Z2654:Z2659" si="684">Y2654+366</f>
        <v>#VALUE!</v>
      </c>
      <c r="AA2654" s="269"/>
      <c r="AB2654" s="246"/>
      <c r="AC2654" s="250"/>
      <c r="AD2654" s="251"/>
      <c r="AE2654" s="252"/>
      <c r="AF2654" s="246"/>
      <c r="AG2654" s="246"/>
      <c r="AJ2654" s="255"/>
    </row>
    <row r="2655" spans="1:36" s="147" customFormat="1" ht="11.15" customHeight="1" thickBot="1" x14ac:dyDescent="0.25">
      <c r="A2655" s="1129"/>
      <c r="B2655" s="1113"/>
      <c r="C2655" s="320"/>
      <c r="D2655" s="897" t="s">
        <v>3644</v>
      </c>
      <c r="E2655" s="148">
        <v>1</v>
      </c>
      <c r="F2655" s="149" t="s">
        <v>2130</v>
      </c>
      <c r="G2655" s="246"/>
      <c r="H2655" s="246"/>
      <c r="I2655" s="241"/>
      <c r="J2655" s="510"/>
      <c r="K2655" s="241"/>
      <c r="L2655" s="149" t="s">
        <v>3185</v>
      </c>
      <c r="M2655" s="441">
        <v>9.5</v>
      </c>
      <c r="N2655" s="151" t="s">
        <v>2085</v>
      </c>
      <c r="O2655" s="522"/>
      <c r="P2655" s="522"/>
      <c r="Q2655" s="522"/>
      <c r="R2655" s="151"/>
      <c r="S2655" s="150"/>
      <c r="T2655" s="149" t="s">
        <v>43</v>
      </c>
      <c r="U2655" s="151" t="s">
        <v>44</v>
      </c>
      <c r="V2655" s="151" t="s">
        <v>3795</v>
      </c>
      <c r="W2655" s="151" t="s">
        <v>3794</v>
      </c>
      <c r="X2655" s="498"/>
      <c r="Y2655" s="429" t="s">
        <v>47</v>
      </c>
      <c r="Z2655" s="427" t="e">
        <f t="shared" si="684"/>
        <v>#VALUE!</v>
      </c>
      <c r="AA2655" s="269"/>
      <c r="AB2655" s="246"/>
      <c r="AC2655" s="250"/>
      <c r="AD2655" s="251"/>
      <c r="AE2655" s="252"/>
      <c r="AF2655" s="246"/>
      <c r="AG2655" s="246"/>
      <c r="AJ2655" s="255"/>
    </row>
    <row r="2656" spans="1:36" s="147" customFormat="1" ht="11.15" customHeight="1" thickBot="1" x14ac:dyDescent="0.25">
      <c r="A2656" s="1129"/>
      <c r="B2656" s="1113"/>
      <c r="C2656" s="320"/>
      <c r="D2656" s="897" t="s">
        <v>3644</v>
      </c>
      <c r="E2656" s="148">
        <v>1</v>
      </c>
      <c r="F2656" s="149" t="s">
        <v>2130</v>
      </c>
      <c r="G2656" s="246"/>
      <c r="H2656" s="246"/>
      <c r="I2656" s="241"/>
      <c r="J2656" s="510"/>
      <c r="K2656" s="241"/>
      <c r="L2656" s="149" t="s">
        <v>3185</v>
      </c>
      <c r="M2656" s="441">
        <v>9.5</v>
      </c>
      <c r="N2656" s="151" t="s">
        <v>2085</v>
      </c>
      <c r="O2656" s="522"/>
      <c r="P2656" s="522"/>
      <c r="Q2656" s="522"/>
      <c r="R2656" s="151"/>
      <c r="S2656" s="150"/>
      <c r="T2656" s="149" t="s">
        <v>43</v>
      </c>
      <c r="U2656" s="151" t="s">
        <v>44</v>
      </c>
      <c r="V2656" s="151" t="s">
        <v>3796</v>
      </c>
      <c r="W2656" s="151" t="s">
        <v>3794</v>
      </c>
      <c r="X2656" s="498"/>
      <c r="Y2656" s="429" t="s">
        <v>47</v>
      </c>
      <c r="Z2656" s="427" t="e">
        <f t="shared" si="684"/>
        <v>#VALUE!</v>
      </c>
      <c r="AA2656" s="269"/>
      <c r="AB2656" s="246"/>
      <c r="AC2656" s="250"/>
      <c r="AD2656" s="251"/>
      <c r="AE2656" s="252"/>
      <c r="AF2656" s="246"/>
      <c r="AG2656" s="246"/>
      <c r="AJ2656" s="255"/>
    </row>
    <row r="2657" spans="1:36" s="147" customFormat="1" ht="11.15" customHeight="1" thickBot="1" x14ac:dyDescent="0.25">
      <c r="A2657" s="1129"/>
      <c r="B2657" s="1113"/>
      <c r="C2657" s="320"/>
      <c r="D2657" s="897" t="s">
        <v>3644</v>
      </c>
      <c r="E2657" s="148">
        <v>1</v>
      </c>
      <c r="F2657" s="149" t="s">
        <v>2130</v>
      </c>
      <c r="G2657" s="246"/>
      <c r="H2657" s="246"/>
      <c r="I2657" s="241"/>
      <c r="J2657" s="510"/>
      <c r="K2657" s="241"/>
      <c r="L2657" s="149" t="s">
        <v>3185</v>
      </c>
      <c r="M2657" s="441">
        <v>9.5</v>
      </c>
      <c r="N2657" s="151" t="s">
        <v>2085</v>
      </c>
      <c r="O2657" s="522"/>
      <c r="P2657" s="522"/>
      <c r="Q2657" s="522"/>
      <c r="R2657" s="151"/>
      <c r="S2657" s="150"/>
      <c r="T2657" s="149" t="s">
        <v>43</v>
      </c>
      <c r="U2657" s="151" t="s">
        <v>44</v>
      </c>
      <c r="V2657" s="151" t="s">
        <v>3797</v>
      </c>
      <c r="W2657" s="151" t="s">
        <v>3794</v>
      </c>
      <c r="X2657" s="498"/>
      <c r="Y2657" s="429" t="s">
        <v>47</v>
      </c>
      <c r="Z2657" s="427" t="e">
        <f t="shared" si="684"/>
        <v>#VALUE!</v>
      </c>
      <c r="AA2657" s="269"/>
      <c r="AB2657" s="246"/>
      <c r="AC2657" s="250"/>
      <c r="AD2657" s="251"/>
      <c r="AE2657" s="252"/>
      <c r="AF2657" s="246"/>
      <c r="AG2657" s="246"/>
      <c r="AJ2657" s="255"/>
    </row>
    <row r="2658" spans="1:36" s="147" customFormat="1" ht="11.15" customHeight="1" thickBot="1" x14ac:dyDescent="0.25">
      <c r="A2658" s="1129"/>
      <c r="B2658" s="1113"/>
      <c r="C2658" s="320"/>
      <c r="D2658" s="897" t="s">
        <v>3644</v>
      </c>
      <c r="E2658" s="148">
        <v>1</v>
      </c>
      <c r="F2658" s="149" t="s">
        <v>2130</v>
      </c>
      <c r="G2658" s="246"/>
      <c r="H2658" s="246"/>
      <c r="I2658" s="241"/>
      <c r="J2658" s="510"/>
      <c r="K2658" s="241"/>
      <c r="L2658" s="149" t="s">
        <v>3185</v>
      </c>
      <c r="M2658" s="441">
        <v>9.5</v>
      </c>
      <c r="N2658" s="151" t="s">
        <v>2085</v>
      </c>
      <c r="O2658" s="522"/>
      <c r="P2658" s="522"/>
      <c r="Q2658" s="522"/>
      <c r="R2658" s="151"/>
      <c r="S2658" s="150"/>
      <c r="T2658" s="149" t="s">
        <v>43</v>
      </c>
      <c r="U2658" s="151" t="s">
        <v>44</v>
      </c>
      <c r="V2658" s="151" t="s">
        <v>3798</v>
      </c>
      <c r="W2658" s="151" t="s">
        <v>3794</v>
      </c>
      <c r="X2658" s="498"/>
      <c r="Y2658" s="429" t="s">
        <v>47</v>
      </c>
      <c r="Z2658" s="427" t="e">
        <f t="shared" si="684"/>
        <v>#VALUE!</v>
      </c>
      <c r="AA2658" s="269"/>
      <c r="AB2658" s="246"/>
      <c r="AC2658" s="250"/>
      <c r="AD2658" s="251"/>
      <c r="AE2658" s="252"/>
      <c r="AF2658" s="246"/>
      <c r="AG2658" s="246"/>
      <c r="AJ2658" s="255"/>
    </row>
    <row r="2659" spans="1:36" s="147" customFormat="1" ht="11.15" customHeight="1" thickBot="1" x14ac:dyDescent="0.25">
      <c r="A2659" s="1129"/>
      <c r="B2659" s="1113"/>
      <c r="C2659" s="320"/>
      <c r="D2659" s="897" t="s">
        <v>3644</v>
      </c>
      <c r="E2659" s="148">
        <v>1</v>
      </c>
      <c r="F2659" s="149" t="s">
        <v>2130</v>
      </c>
      <c r="G2659" s="246"/>
      <c r="H2659" s="246"/>
      <c r="I2659" s="241"/>
      <c r="J2659" s="510"/>
      <c r="K2659" s="241"/>
      <c r="L2659" s="149" t="s">
        <v>3185</v>
      </c>
      <c r="M2659" s="441">
        <v>9.5</v>
      </c>
      <c r="N2659" s="151" t="s">
        <v>2085</v>
      </c>
      <c r="O2659" s="522"/>
      <c r="P2659" s="522"/>
      <c r="Q2659" s="522"/>
      <c r="R2659" s="151"/>
      <c r="S2659" s="150"/>
      <c r="T2659" s="149" t="s">
        <v>43</v>
      </c>
      <c r="U2659" s="151" t="s">
        <v>44</v>
      </c>
      <c r="V2659" s="151" t="s">
        <v>3799</v>
      </c>
      <c r="W2659" s="151" t="s">
        <v>3794</v>
      </c>
      <c r="X2659" s="498"/>
      <c r="Y2659" s="429" t="s">
        <v>47</v>
      </c>
      <c r="Z2659" s="427" t="e">
        <f t="shared" si="684"/>
        <v>#VALUE!</v>
      </c>
      <c r="AA2659" s="269"/>
      <c r="AB2659" s="246"/>
      <c r="AC2659" s="250"/>
      <c r="AD2659" s="251"/>
      <c r="AE2659" s="252"/>
      <c r="AF2659" s="246"/>
      <c r="AG2659" s="246"/>
      <c r="AJ2659" s="255"/>
    </row>
    <row r="2660" spans="1:36" s="147" customFormat="1" ht="11.15" customHeight="1" thickBot="1" x14ac:dyDescent="0.25">
      <c r="A2660" s="1129"/>
      <c r="B2660" s="1113"/>
      <c r="C2660" s="320"/>
      <c r="D2660" s="897" t="s">
        <v>3644</v>
      </c>
      <c r="E2660" s="148">
        <v>1</v>
      </c>
      <c r="F2660" s="149" t="s">
        <v>2130</v>
      </c>
      <c r="G2660" s="246"/>
      <c r="H2660" s="246"/>
      <c r="I2660" s="241"/>
      <c r="J2660" s="510"/>
      <c r="K2660" s="241"/>
      <c r="L2660" s="149" t="s">
        <v>3185</v>
      </c>
      <c r="M2660" s="441">
        <v>9.5</v>
      </c>
      <c r="N2660" s="151" t="s">
        <v>2085</v>
      </c>
      <c r="O2660" s="522"/>
      <c r="P2660" s="522"/>
      <c r="Q2660" s="522"/>
      <c r="R2660" s="151"/>
      <c r="S2660" s="150"/>
      <c r="T2660" s="149" t="s">
        <v>43</v>
      </c>
      <c r="U2660" s="151" t="s">
        <v>44</v>
      </c>
      <c r="V2660" s="151" t="s">
        <v>3800</v>
      </c>
      <c r="W2660" s="151" t="s">
        <v>3794</v>
      </c>
      <c r="X2660" s="498"/>
      <c r="Y2660" s="429" t="s">
        <v>47</v>
      </c>
      <c r="Z2660" s="427" t="e">
        <f t="shared" ref="Z2660:Z2664" si="685">Y2660+366</f>
        <v>#VALUE!</v>
      </c>
      <c r="AA2660" s="269"/>
      <c r="AB2660" s="246"/>
      <c r="AC2660" s="250"/>
      <c r="AD2660" s="251"/>
      <c r="AE2660" s="252"/>
      <c r="AF2660" s="246"/>
      <c r="AG2660" s="246"/>
      <c r="AJ2660" s="255"/>
    </row>
    <row r="2661" spans="1:36" s="147" customFormat="1" ht="11.15" customHeight="1" thickBot="1" x14ac:dyDescent="0.25">
      <c r="A2661" s="1129"/>
      <c r="B2661" s="1113"/>
      <c r="C2661" s="320"/>
      <c r="D2661" s="897" t="s">
        <v>3644</v>
      </c>
      <c r="E2661" s="148">
        <v>1</v>
      </c>
      <c r="F2661" s="149" t="s">
        <v>2130</v>
      </c>
      <c r="G2661" s="246"/>
      <c r="H2661" s="246"/>
      <c r="I2661" s="241"/>
      <c r="J2661" s="510"/>
      <c r="K2661" s="241"/>
      <c r="L2661" s="149" t="s">
        <v>3185</v>
      </c>
      <c r="M2661" s="441">
        <v>9.5</v>
      </c>
      <c r="N2661" s="151" t="s">
        <v>2085</v>
      </c>
      <c r="O2661" s="522"/>
      <c r="P2661" s="522"/>
      <c r="Q2661" s="522"/>
      <c r="R2661" s="151"/>
      <c r="S2661" s="150"/>
      <c r="T2661" s="149" t="s">
        <v>43</v>
      </c>
      <c r="U2661" s="151" t="s">
        <v>44</v>
      </c>
      <c r="V2661" s="151" t="s">
        <v>3801</v>
      </c>
      <c r="W2661" s="151" t="s">
        <v>3794</v>
      </c>
      <c r="X2661" s="498"/>
      <c r="Y2661" s="429" t="s">
        <v>47</v>
      </c>
      <c r="Z2661" s="427" t="e">
        <f t="shared" si="685"/>
        <v>#VALUE!</v>
      </c>
      <c r="AA2661" s="269"/>
      <c r="AB2661" s="246"/>
      <c r="AC2661" s="250"/>
      <c r="AD2661" s="251"/>
      <c r="AE2661" s="252"/>
      <c r="AF2661" s="246"/>
      <c r="AG2661" s="246"/>
      <c r="AJ2661" s="255"/>
    </row>
    <row r="2662" spans="1:36" s="147" customFormat="1" ht="11.15" customHeight="1" thickBot="1" x14ac:dyDescent="0.25">
      <c r="A2662" s="1129"/>
      <c r="B2662" s="1113"/>
      <c r="C2662" s="320"/>
      <c r="D2662" s="897" t="s">
        <v>3644</v>
      </c>
      <c r="E2662" s="148">
        <v>1</v>
      </c>
      <c r="F2662" s="149" t="s">
        <v>2130</v>
      </c>
      <c r="G2662" s="246"/>
      <c r="H2662" s="246"/>
      <c r="I2662" s="241"/>
      <c r="J2662" s="510"/>
      <c r="K2662" s="241"/>
      <c r="L2662" s="149" t="s">
        <v>3185</v>
      </c>
      <c r="M2662" s="441">
        <v>9.5</v>
      </c>
      <c r="N2662" s="151" t="s">
        <v>2085</v>
      </c>
      <c r="O2662" s="522"/>
      <c r="P2662" s="522"/>
      <c r="Q2662" s="522"/>
      <c r="R2662" s="151"/>
      <c r="S2662" s="150"/>
      <c r="T2662" s="149" t="s">
        <v>43</v>
      </c>
      <c r="U2662" s="151" t="s">
        <v>44</v>
      </c>
      <c r="V2662" s="151" t="s">
        <v>3802</v>
      </c>
      <c r="W2662" s="151" t="s">
        <v>3794</v>
      </c>
      <c r="X2662" s="498"/>
      <c r="Y2662" s="429" t="s">
        <v>47</v>
      </c>
      <c r="Z2662" s="427" t="e">
        <f t="shared" si="685"/>
        <v>#VALUE!</v>
      </c>
      <c r="AA2662" s="269"/>
      <c r="AB2662" s="246"/>
      <c r="AC2662" s="250"/>
      <c r="AD2662" s="251"/>
      <c r="AE2662" s="252"/>
      <c r="AF2662" s="246"/>
      <c r="AG2662" s="246"/>
      <c r="AJ2662" s="255"/>
    </row>
    <row r="2663" spans="1:36" s="147" customFormat="1" ht="11.15" customHeight="1" thickBot="1" x14ac:dyDescent="0.25">
      <c r="A2663" s="1129"/>
      <c r="B2663" s="1113"/>
      <c r="C2663" s="320"/>
      <c r="D2663" s="897" t="s">
        <v>3644</v>
      </c>
      <c r="E2663" s="148">
        <v>1</v>
      </c>
      <c r="F2663" s="149" t="s">
        <v>2130</v>
      </c>
      <c r="G2663" s="246"/>
      <c r="H2663" s="246"/>
      <c r="I2663" s="241"/>
      <c r="J2663" s="510"/>
      <c r="K2663" s="241"/>
      <c r="L2663" s="149" t="s">
        <v>3185</v>
      </c>
      <c r="M2663" s="441">
        <v>9.5</v>
      </c>
      <c r="N2663" s="151" t="s">
        <v>2085</v>
      </c>
      <c r="O2663" s="522"/>
      <c r="P2663" s="522"/>
      <c r="Q2663" s="522"/>
      <c r="R2663" s="151"/>
      <c r="S2663" s="150"/>
      <c r="T2663" s="149" t="s">
        <v>43</v>
      </c>
      <c r="U2663" s="151" t="s">
        <v>44</v>
      </c>
      <c r="V2663" s="151" t="s">
        <v>3803</v>
      </c>
      <c r="W2663" s="151" t="s">
        <v>3794</v>
      </c>
      <c r="X2663" s="498"/>
      <c r="Y2663" s="429" t="s">
        <v>47</v>
      </c>
      <c r="Z2663" s="427" t="e">
        <f t="shared" si="685"/>
        <v>#VALUE!</v>
      </c>
      <c r="AA2663" s="269"/>
      <c r="AB2663" s="246"/>
      <c r="AC2663" s="250"/>
      <c r="AD2663" s="251"/>
      <c r="AE2663" s="252"/>
      <c r="AF2663" s="246"/>
      <c r="AG2663" s="246"/>
      <c r="AJ2663" s="255"/>
    </row>
    <row r="2664" spans="1:36" s="147" customFormat="1" ht="11.15" customHeight="1" thickBot="1" x14ac:dyDescent="0.25">
      <c r="A2664" s="1129"/>
      <c r="B2664" s="1113"/>
      <c r="C2664" s="320"/>
      <c r="D2664" s="897" t="s">
        <v>3644</v>
      </c>
      <c r="E2664" s="148">
        <v>1</v>
      </c>
      <c r="F2664" s="149" t="s">
        <v>2130</v>
      </c>
      <c r="G2664" s="246"/>
      <c r="H2664" s="246"/>
      <c r="I2664" s="241"/>
      <c r="J2664" s="510"/>
      <c r="K2664" s="241"/>
      <c r="L2664" s="149" t="s">
        <v>3185</v>
      </c>
      <c r="M2664" s="441">
        <v>9.5</v>
      </c>
      <c r="N2664" s="151" t="s">
        <v>2085</v>
      </c>
      <c r="O2664" s="522"/>
      <c r="P2664" s="522"/>
      <c r="Q2664" s="522"/>
      <c r="R2664" s="151"/>
      <c r="S2664" s="150"/>
      <c r="T2664" s="149" t="s">
        <v>43</v>
      </c>
      <c r="U2664" s="151" t="s">
        <v>44</v>
      </c>
      <c r="V2664" s="151" t="s">
        <v>3804</v>
      </c>
      <c r="W2664" s="151" t="s">
        <v>3794</v>
      </c>
      <c r="X2664" s="498"/>
      <c r="Y2664" s="429" t="s">
        <v>47</v>
      </c>
      <c r="Z2664" s="427" t="e">
        <f t="shared" si="685"/>
        <v>#VALUE!</v>
      </c>
      <c r="AA2664" s="269"/>
      <c r="AB2664" s="246"/>
      <c r="AC2664" s="250"/>
      <c r="AD2664" s="251"/>
      <c r="AE2664" s="252"/>
      <c r="AF2664" s="246"/>
      <c r="AG2664" s="246"/>
      <c r="AJ2664" s="255"/>
    </row>
    <row r="2665" spans="1:36" s="147" customFormat="1" ht="11.15" customHeight="1" thickBot="1" x14ac:dyDescent="0.25">
      <c r="A2665" s="1129"/>
      <c r="B2665" s="1113"/>
      <c r="C2665" s="320"/>
      <c r="D2665" s="897" t="s">
        <v>3644</v>
      </c>
      <c r="E2665" s="148">
        <v>1</v>
      </c>
      <c r="F2665" s="149" t="s">
        <v>2130</v>
      </c>
      <c r="G2665" s="246"/>
      <c r="H2665" s="246"/>
      <c r="I2665" s="241"/>
      <c r="J2665" s="510"/>
      <c r="K2665" s="241"/>
      <c r="L2665" s="149" t="s">
        <v>3185</v>
      </c>
      <c r="M2665" s="441">
        <v>9.5</v>
      </c>
      <c r="N2665" s="151" t="s">
        <v>2085</v>
      </c>
      <c r="O2665" s="522"/>
      <c r="P2665" s="522"/>
      <c r="Q2665" s="522"/>
      <c r="R2665" s="151"/>
      <c r="S2665" s="150"/>
      <c r="T2665" s="149" t="s">
        <v>43</v>
      </c>
      <c r="U2665" s="151" t="s">
        <v>44</v>
      </c>
      <c r="V2665" s="151" t="s">
        <v>3805</v>
      </c>
      <c r="W2665" s="151" t="s">
        <v>3794</v>
      </c>
      <c r="X2665" s="498"/>
      <c r="Y2665" s="429" t="s">
        <v>47</v>
      </c>
      <c r="Z2665" s="427" t="e">
        <f t="shared" ref="Z2665:Z2678" si="686">Y2665+366</f>
        <v>#VALUE!</v>
      </c>
      <c r="AA2665" s="269"/>
      <c r="AB2665" s="246"/>
      <c r="AC2665" s="250"/>
      <c r="AD2665" s="251"/>
      <c r="AE2665" s="252"/>
      <c r="AF2665" s="246"/>
      <c r="AG2665" s="246"/>
      <c r="AJ2665" s="255"/>
    </row>
    <row r="2666" spans="1:36" s="147" customFormat="1" ht="11.15" customHeight="1" thickBot="1" x14ac:dyDescent="0.25">
      <c r="A2666" s="1129"/>
      <c r="B2666" s="1113"/>
      <c r="C2666" s="320"/>
      <c r="D2666" s="897" t="s">
        <v>3644</v>
      </c>
      <c r="E2666" s="148">
        <v>1</v>
      </c>
      <c r="F2666" s="149" t="s">
        <v>2130</v>
      </c>
      <c r="G2666" s="246"/>
      <c r="H2666" s="246"/>
      <c r="I2666" s="241"/>
      <c r="J2666" s="510"/>
      <c r="K2666" s="241"/>
      <c r="L2666" s="149" t="s">
        <v>3185</v>
      </c>
      <c r="M2666" s="441">
        <v>9.5</v>
      </c>
      <c r="N2666" s="151" t="s">
        <v>2085</v>
      </c>
      <c r="O2666" s="522"/>
      <c r="P2666" s="522"/>
      <c r="Q2666" s="522"/>
      <c r="R2666" s="151"/>
      <c r="S2666" s="150"/>
      <c r="T2666" s="149" t="s">
        <v>43</v>
      </c>
      <c r="U2666" s="151" t="s">
        <v>44</v>
      </c>
      <c r="V2666" s="151" t="s">
        <v>3806</v>
      </c>
      <c r="W2666" s="151" t="s">
        <v>3794</v>
      </c>
      <c r="X2666" s="498"/>
      <c r="Y2666" s="429" t="s">
        <v>47</v>
      </c>
      <c r="Z2666" s="427" t="e">
        <f t="shared" si="686"/>
        <v>#VALUE!</v>
      </c>
      <c r="AA2666" s="269"/>
      <c r="AB2666" s="246"/>
      <c r="AC2666" s="250"/>
      <c r="AD2666" s="251"/>
      <c r="AE2666" s="252"/>
      <c r="AF2666" s="246"/>
      <c r="AG2666" s="246"/>
      <c r="AJ2666" s="255"/>
    </row>
    <row r="2667" spans="1:36" s="147" customFormat="1" ht="11.15" customHeight="1" thickBot="1" x14ac:dyDescent="0.25">
      <c r="A2667" s="1129"/>
      <c r="B2667" s="1113"/>
      <c r="C2667" s="320"/>
      <c r="D2667" s="897" t="s">
        <v>3644</v>
      </c>
      <c r="E2667" s="148">
        <v>1</v>
      </c>
      <c r="F2667" s="149" t="s">
        <v>2130</v>
      </c>
      <c r="G2667" s="246"/>
      <c r="H2667" s="246"/>
      <c r="I2667" s="241"/>
      <c r="J2667" s="510"/>
      <c r="K2667" s="241"/>
      <c r="L2667" s="149" t="s">
        <v>3185</v>
      </c>
      <c r="M2667" s="441">
        <v>9.5</v>
      </c>
      <c r="N2667" s="151" t="s">
        <v>2085</v>
      </c>
      <c r="O2667" s="522"/>
      <c r="P2667" s="522"/>
      <c r="Q2667" s="522"/>
      <c r="R2667" s="151"/>
      <c r="S2667" s="150"/>
      <c r="T2667" s="149" t="s">
        <v>43</v>
      </c>
      <c r="U2667" s="151" t="s">
        <v>44</v>
      </c>
      <c r="V2667" s="151" t="s">
        <v>3807</v>
      </c>
      <c r="W2667" s="151" t="s">
        <v>3794</v>
      </c>
      <c r="X2667" s="498"/>
      <c r="Y2667" s="429" t="s">
        <v>47</v>
      </c>
      <c r="Z2667" s="427" t="e">
        <f t="shared" si="686"/>
        <v>#VALUE!</v>
      </c>
      <c r="AA2667" s="269"/>
      <c r="AB2667" s="246"/>
      <c r="AC2667" s="250"/>
      <c r="AD2667" s="251"/>
      <c r="AE2667" s="252"/>
      <c r="AF2667" s="246"/>
      <c r="AG2667" s="246"/>
      <c r="AJ2667" s="255"/>
    </row>
    <row r="2668" spans="1:36" s="147" customFormat="1" ht="11.15" customHeight="1" thickBot="1" x14ac:dyDescent="0.25">
      <c r="A2668" s="1129"/>
      <c r="B2668" s="1113"/>
      <c r="C2668" s="320"/>
      <c r="D2668" s="897" t="s">
        <v>3644</v>
      </c>
      <c r="E2668" s="148">
        <v>1</v>
      </c>
      <c r="F2668" s="149" t="s">
        <v>2130</v>
      </c>
      <c r="G2668" s="246"/>
      <c r="H2668" s="246"/>
      <c r="I2668" s="241"/>
      <c r="J2668" s="510"/>
      <c r="K2668" s="241"/>
      <c r="L2668" s="149" t="s">
        <v>3185</v>
      </c>
      <c r="M2668" s="441">
        <v>9.5</v>
      </c>
      <c r="N2668" s="151" t="s">
        <v>2085</v>
      </c>
      <c r="O2668" s="522"/>
      <c r="P2668" s="522"/>
      <c r="Q2668" s="522"/>
      <c r="R2668" s="151"/>
      <c r="S2668" s="150"/>
      <c r="T2668" s="149" t="s">
        <v>43</v>
      </c>
      <c r="U2668" s="151" t="s">
        <v>44</v>
      </c>
      <c r="V2668" s="151" t="s">
        <v>3808</v>
      </c>
      <c r="W2668" s="151" t="s">
        <v>3794</v>
      </c>
      <c r="X2668" s="498"/>
      <c r="Y2668" s="429" t="s">
        <v>47</v>
      </c>
      <c r="Z2668" s="427" t="e">
        <f t="shared" si="686"/>
        <v>#VALUE!</v>
      </c>
      <c r="AA2668" s="269"/>
      <c r="AB2668" s="246"/>
      <c r="AC2668" s="250"/>
      <c r="AD2668" s="251"/>
      <c r="AE2668" s="252"/>
      <c r="AF2668" s="246"/>
      <c r="AG2668" s="246"/>
      <c r="AJ2668" s="255"/>
    </row>
    <row r="2669" spans="1:36" s="147" customFormat="1" ht="11.15" customHeight="1" thickBot="1" x14ac:dyDescent="0.25">
      <c r="A2669" s="1129"/>
      <c r="B2669" s="1113"/>
      <c r="C2669" s="320"/>
      <c r="D2669" s="897" t="s">
        <v>3644</v>
      </c>
      <c r="E2669" s="148">
        <v>1</v>
      </c>
      <c r="F2669" s="149" t="s">
        <v>2130</v>
      </c>
      <c r="G2669" s="246"/>
      <c r="H2669" s="246"/>
      <c r="I2669" s="241"/>
      <c r="J2669" s="510"/>
      <c r="K2669" s="241"/>
      <c r="L2669" s="149" t="s">
        <v>3185</v>
      </c>
      <c r="M2669" s="441">
        <v>9.5</v>
      </c>
      <c r="N2669" s="151" t="s">
        <v>2085</v>
      </c>
      <c r="O2669" s="522"/>
      <c r="P2669" s="522"/>
      <c r="Q2669" s="522"/>
      <c r="R2669" s="151"/>
      <c r="S2669" s="150"/>
      <c r="T2669" s="149" t="s">
        <v>43</v>
      </c>
      <c r="U2669" s="151" t="s">
        <v>44</v>
      </c>
      <c r="V2669" s="151" t="s">
        <v>3809</v>
      </c>
      <c r="W2669" s="151" t="s">
        <v>3794</v>
      </c>
      <c r="X2669" s="498"/>
      <c r="Y2669" s="429" t="s">
        <v>47</v>
      </c>
      <c r="Z2669" s="427" t="e">
        <f t="shared" si="686"/>
        <v>#VALUE!</v>
      </c>
      <c r="AA2669" s="269"/>
      <c r="AB2669" s="246"/>
      <c r="AC2669" s="250"/>
      <c r="AD2669" s="251"/>
      <c r="AE2669" s="252"/>
      <c r="AF2669" s="246"/>
      <c r="AG2669" s="246"/>
      <c r="AJ2669" s="255"/>
    </row>
    <row r="2670" spans="1:36" s="147" customFormat="1" ht="11.15" customHeight="1" thickBot="1" x14ac:dyDescent="0.25">
      <c r="A2670" s="1129"/>
      <c r="B2670" s="1113"/>
      <c r="C2670" s="320"/>
      <c r="D2670" s="897" t="s">
        <v>3644</v>
      </c>
      <c r="E2670" s="148">
        <v>1</v>
      </c>
      <c r="F2670" s="149" t="s">
        <v>2130</v>
      </c>
      <c r="G2670" s="246"/>
      <c r="H2670" s="246"/>
      <c r="I2670" s="241"/>
      <c r="J2670" s="510"/>
      <c r="K2670" s="241"/>
      <c r="L2670" s="149" t="s">
        <v>3185</v>
      </c>
      <c r="M2670" s="441">
        <v>9.5</v>
      </c>
      <c r="N2670" s="151" t="s">
        <v>2085</v>
      </c>
      <c r="O2670" s="522"/>
      <c r="P2670" s="522"/>
      <c r="Q2670" s="522"/>
      <c r="R2670" s="151"/>
      <c r="S2670" s="150"/>
      <c r="T2670" s="149" t="s">
        <v>43</v>
      </c>
      <c r="U2670" s="151" t="s">
        <v>44</v>
      </c>
      <c r="V2670" s="151" t="s">
        <v>3810</v>
      </c>
      <c r="W2670" s="151" t="s">
        <v>3794</v>
      </c>
      <c r="X2670" s="498"/>
      <c r="Y2670" s="429" t="s">
        <v>47</v>
      </c>
      <c r="Z2670" s="427" t="e">
        <f t="shared" si="686"/>
        <v>#VALUE!</v>
      </c>
      <c r="AA2670" s="269"/>
      <c r="AB2670" s="246"/>
      <c r="AC2670" s="250"/>
      <c r="AD2670" s="251"/>
      <c r="AE2670" s="252"/>
      <c r="AF2670" s="246"/>
      <c r="AG2670" s="246"/>
      <c r="AJ2670" s="255"/>
    </row>
    <row r="2671" spans="1:36" s="147" customFormat="1" ht="11.15" customHeight="1" thickBot="1" x14ac:dyDescent="0.25">
      <c r="A2671" s="1129"/>
      <c r="B2671" s="1113"/>
      <c r="C2671" s="320"/>
      <c r="D2671" s="897" t="s">
        <v>3644</v>
      </c>
      <c r="E2671" s="148">
        <v>1</v>
      </c>
      <c r="F2671" s="149" t="s">
        <v>2130</v>
      </c>
      <c r="G2671" s="246"/>
      <c r="H2671" s="246"/>
      <c r="I2671" s="241"/>
      <c r="J2671" s="510"/>
      <c r="K2671" s="241"/>
      <c r="L2671" s="149" t="s">
        <v>3185</v>
      </c>
      <c r="M2671" s="441">
        <v>9.5</v>
      </c>
      <c r="N2671" s="151" t="s">
        <v>2085</v>
      </c>
      <c r="O2671" s="522"/>
      <c r="P2671" s="522"/>
      <c r="Q2671" s="522"/>
      <c r="R2671" s="151"/>
      <c r="S2671" s="150"/>
      <c r="T2671" s="149" t="s">
        <v>43</v>
      </c>
      <c r="U2671" s="151" t="s">
        <v>44</v>
      </c>
      <c r="V2671" s="151" t="s">
        <v>3811</v>
      </c>
      <c r="W2671" s="151" t="s">
        <v>3794</v>
      </c>
      <c r="X2671" s="498"/>
      <c r="Y2671" s="429" t="s">
        <v>47</v>
      </c>
      <c r="Z2671" s="427" t="e">
        <f t="shared" si="686"/>
        <v>#VALUE!</v>
      </c>
      <c r="AA2671" s="269"/>
      <c r="AB2671" s="246"/>
      <c r="AC2671" s="250"/>
      <c r="AD2671" s="251"/>
      <c r="AE2671" s="252"/>
      <c r="AF2671" s="246"/>
      <c r="AG2671" s="246"/>
      <c r="AJ2671" s="255"/>
    </row>
    <row r="2672" spans="1:36" s="147" customFormat="1" ht="11.15" customHeight="1" thickBot="1" x14ac:dyDescent="0.25">
      <c r="A2672" s="1129"/>
      <c r="B2672" s="1113"/>
      <c r="C2672" s="320"/>
      <c r="D2672" s="897" t="s">
        <v>3644</v>
      </c>
      <c r="E2672" s="148">
        <v>1</v>
      </c>
      <c r="F2672" s="149" t="s">
        <v>2130</v>
      </c>
      <c r="G2672" s="246"/>
      <c r="H2672" s="246"/>
      <c r="I2672" s="241"/>
      <c r="J2672" s="510"/>
      <c r="K2672" s="241"/>
      <c r="L2672" s="149" t="s">
        <v>3185</v>
      </c>
      <c r="M2672" s="441">
        <v>9.5</v>
      </c>
      <c r="N2672" s="151" t="s">
        <v>2085</v>
      </c>
      <c r="O2672" s="522"/>
      <c r="P2672" s="522"/>
      <c r="Q2672" s="522"/>
      <c r="R2672" s="151"/>
      <c r="S2672" s="150"/>
      <c r="T2672" s="149" t="s">
        <v>43</v>
      </c>
      <c r="U2672" s="151" t="s">
        <v>44</v>
      </c>
      <c r="V2672" s="151" t="s">
        <v>3812</v>
      </c>
      <c r="W2672" s="151" t="s">
        <v>3794</v>
      </c>
      <c r="X2672" s="498"/>
      <c r="Y2672" s="429" t="s">
        <v>47</v>
      </c>
      <c r="Z2672" s="427" t="e">
        <f t="shared" si="686"/>
        <v>#VALUE!</v>
      </c>
      <c r="AA2672" s="269"/>
      <c r="AB2672" s="246"/>
      <c r="AC2672" s="250"/>
      <c r="AD2672" s="251"/>
      <c r="AE2672" s="252"/>
      <c r="AF2672" s="246"/>
      <c r="AG2672" s="246"/>
      <c r="AJ2672" s="255"/>
    </row>
    <row r="2673" spans="1:36" s="147" customFormat="1" ht="11.15" customHeight="1" thickBot="1" x14ac:dyDescent="0.25">
      <c r="A2673" s="1129"/>
      <c r="B2673" s="1113"/>
      <c r="C2673" s="320"/>
      <c r="D2673" s="897" t="s">
        <v>3644</v>
      </c>
      <c r="E2673" s="148">
        <v>1</v>
      </c>
      <c r="F2673" s="149" t="s">
        <v>2130</v>
      </c>
      <c r="G2673" s="246"/>
      <c r="H2673" s="246"/>
      <c r="I2673" s="241"/>
      <c r="J2673" s="510"/>
      <c r="K2673" s="241"/>
      <c r="L2673" s="149" t="s">
        <v>3185</v>
      </c>
      <c r="M2673" s="441">
        <v>9.5</v>
      </c>
      <c r="N2673" s="151" t="s">
        <v>2085</v>
      </c>
      <c r="O2673" s="522"/>
      <c r="P2673" s="522"/>
      <c r="Q2673" s="522"/>
      <c r="R2673" s="151"/>
      <c r="S2673" s="150"/>
      <c r="T2673" s="149" t="s">
        <v>43</v>
      </c>
      <c r="U2673" s="151" t="s">
        <v>44</v>
      </c>
      <c r="V2673" s="151" t="s">
        <v>3813</v>
      </c>
      <c r="W2673" s="151" t="s">
        <v>3794</v>
      </c>
      <c r="X2673" s="498"/>
      <c r="Y2673" s="429" t="s">
        <v>47</v>
      </c>
      <c r="Z2673" s="427" t="e">
        <f t="shared" si="686"/>
        <v>#VALUE!</v>
      </c>
      <c r="AA2673" s="269"/>
      <c r="AB2673" s="246"/>
      <c r="AC2673" s="250"/>
      <c r="AD2673" s="251"/>
      <c r="AE2673" s="252"/>
      <c r="AF2673" s="246"/>
      <c r="AG2673" s="246"/>
      <c r="AJ2673" s="255"/>
    </row>
    <row r="2674" spans="1:36" s="147" customFormat="1" ht="11.15" customHeight="1" thickBot="1" x14ac:dyDescent="0.25">
      <c r="A2674" s="1129"/>
      <c r="B2674" s="1112"/>
      <c r="C2674" s="320"/>
      <c r="D2674" s="897" t="s">
        <v>3644</v>
      </c>
      <c r="E2674" s="148">
        <v>1</v>
      </c>
      <c r="F2674" s="149" t="s">
        <v>2130</v>
      </c>
      <c r="G2674" s="246"/>
      <c r="H2674" s="246"/>
      <c r="I2674" s="241"/>
      <c r="J2674" s="510"/>
      <c r="K2674" s="241"/>
      <c r="L2674" s="149" t="s">
        <v>3185</v>
      </c>
      <c r="M2674" s="441">
        <v>9.5</v>
      </c>
      <c r="N2674" s="151" t="s">
        <v>2085</v>
      </c>
      <c r="O2674" s="522"/>
      <c r="P2674" s="522"/>
      <c r="Q2674" s="522"/>
      <c r="R2674" s="151"/>
      <c r="S2674" s="150"/>
      <c r="T2674" s="149" t="s">
        <v>43</v>
      </c>
      <c r="U2674" s="151" t="s">
        <v>44</v>
      </c>
      <c r="V2674" s="151" t="s">
        <v>3814</v>
      </c>
      <c r="W2674" s="151" t="s">
        <v>3794</v>
      </c>
      <c r="X2674" s="498"/>
      <c r="Y2674" s="429" t="s">
        <v>47</v>
      </c>
      <c r="Z2674" s="427" t="e">
        <f t="shared" si="686"/>
        <v>#VALUE!</v>
      </c>
      <c r="AA2674" s="269"/>
      <c r="AB2674" s="246"/>
      <c r="AC2674" s="250"/>
      <c r="AD2674" s="251"/>
      <c r="AE2674" s="252"/>
      <c r="AF2674" s="246"/>
      <c r="AG2674" s="246"/>
      <c r="AJ2674" s="255"/>
    </row>
    <row r="2675" spans="1:36" s="147" customFormat="1" ht="11.15" customHeight="1" thickBot="1" x14ac:dyDescent="0.25">
      <c r="A2675" s="1129"/>
      <c r="B2675" s="1112"/>
      <c r="C2675" s="320"/>
      <c r="D2675" s="897" t="s">
        <v>3644</v>
      </c>
      <c r="E2675" s="148">
        <v>1</v>
      </c>
      <c r="F2675" s="149" t="s">
        <v>2130</v>
      </c>
      <c r="G2675" s="246"/>
      <c r="H2675" s="246"/>
      <c r="I2675" s="241"/>
      <c r="J2675" s="510"/>
      <c r="K2675" s="241"/>
      <c r="L2675" s="149" t="s">
        <v>3185</v>
      </c>
      <c r="M2675" s="441">
        <v>9.5</v>
      </c>
      <c r="N2675" s="151" t="s">
        <v>2085</v>
      </c>
      <c r="O2675" s="522"/>
      <c r="P2675" s="522"/>
      <c r="Q2675" s="522"/>
      <c r="R2675" s="151"/>
      <c r="S2675" s="150"/>
      <c r="T2675" s="149" t="s">
        <v>43</v>
      </c>
      <c r="U2675" s="151" t="s">
        <v>44</v>
      </c>
      <c r="V2675" s="151" t="s">
        <v>3815</v>
      </c>
      <c r="W2675" s="151" t="s">
        <v>3794</v>
      </c>
      <c r="X2675" s="498"/>
      <c r="Y2675" s="429" t="s">
        <v>47</v>
      </c>
      <c r="Z2675" s="427" t="e">
        <f t="shared" si="686"/>
        <v>#VALUE!</v>
      </c>
      <c r="AA2675" s="269"/>
      <c r="AB2675" s="246"/>
      <c r="AC2675" s="250"/>
      <c r="AD2675" s="251"/>
      <c r="AE2675" s="252"/>
      <c r="AF2675" s="246"/>
      <c r="AG2675" s="246"/>
      <c r="AJ2675" s="255"/>
    </row>
    <row r="2676" spans="1:36" s="147" customFormat="1" ht="11.15" customHeight="1" thickBot="1" x14ac:dyDescent="0.25">
      <c r="A2676" s="1129"/>
      <c r="B2676" s="1112"/>
      <c r="C2676" s="320"/>
      <c r="D2676" s="897" t="s">
        <v>3644</v>
      </c>
      <c r="E2676" s="148">
        <v>1</v>
      </c>
      <c r="F2676" s="149" t="s">
        <v>2130</v>
      </c>
      <c r="G2676" s="246"/>
      <c r="H2676" s="246"/>
      <c r="I2676" s="241"/>
      <c r="J2676" s="510"/>
      <c r="K2676" s="241"/>
      <c r="L2676" s="149" t="s">
        <v>3185</v>
      </c>
      <c r="M2676" s="441">
        <v>9.5</v>
      </c>
      <c r="N2676" s="151" t="s">
        <v>2085</v>
      </c>
      <c r="O2676" s="522"/>
      <c r="P2676" s="522"/>
      <c r="Q2676" s="522"/>
      <c r="R2676" s="151"/>
      <c r="S2676" s="150"/>
      <c r="T2676" s="149" t="s">
        <v>43</v>
      </c>
      <c r="U2676" s="151" t="s">
        <v>44</v>
      </c>
      <c r="V2676" s="151" t="s">
        <v>3816</v>
      </c>
      <c r="W2676" s="151" t="s">
        <v>3794</v>
      </c>
      <c r="X2676" s="498"/>
      <c r="Y2676" s="429" t="s">
        <v>47</v>
      </c>
      <c r="Z2676" s="427" t="e">
        <f t="shared" si="686"/>
        <v>#VALUE!</v>
      </c>
      <c r="AA2676" s="269"/>
      <c r="AB2676" s="246"/>
      <c r="AC2676" s="250"/>
      <c r="AD2676" s="251"/>
      <c r="AE2676" s="252"/>
      <c r="AF2676" s="246"/>
      <c r="AG2676" s="246"/>
      <c r="AJ2676" s="255"/>
    </row>
    <row r="2677" spans="1:36" s="319" customFormat="1" ht="11.25" customHeight="1" thickBot="1" x14ac:dyDescent="0.25">
      <c r="A2677" s="1129">
        <v>1</v>
      </c>
      <c r="B2677" s="996"/>
      <c r="C2677" s="151"/>
      <c r="D2677" s="897" t="s">
        <v>3644</v>
      </c>
      <c r="E2677" s="148">
        <v>1</v>
      </c>
      <c r="F2677" s="149" t="s">
        <v>2130</v>
      </c>
      <c r="G2677" s="150"/>
      <c r="H2677" s="150"/>
      <c r="I2677" s="149"/>
      <c r="J2677" s="199"/>
      <c r="K2677" s="149"/>
      <c r="L2677" s="149" t="s">
        <v>3185</v>
      </c>
      <c r="M2677" s="441">
        <v>9.5</v>
      </c>
      <c r="N2677" s="151" t="s">
        <v>2085</v>
      </c>
      <c r="O2677" s="522"/>
      <c r="P2677" s="522"/>
      <c r="Q2677" s="522"/>
      <c r="R2677" s="151"/>
      <c r="S2677" s="150"/>
      <c r="T2677" s="149" t="s">
        <v>43</v>
      </c>
      <c r="U2677" s="151" t="s">
        <v>44</v>
      </c>
      <c r="V2677" s="151" t="s">
        <v>3817</v>
      </c>
      <c r="W2677" s="151" t="s">
        <v>3794</v>
      </c>
      <c r="X2677" s="200"/>
      <c r="Y2677" s="429" t="s">
        <v>47</v>
      </c>
      <c r="Z2677" s="427" t="e">
        <f t="shared" si="686"/>
        <v>#VALUE!</v>
      </c>
      <c r="AA2677" s="269"/>
      <c r="AB2677" s="327"/>
      <c r="AC2677" s="362"/>
      <c r="AD2677" s="329"/>
      <c r="AE2677" s="329"/>
      <c r="AF2677" s="326" t="s">
        <v>38</v>
      </c>
      <c r="AG2677" s="326"/>
      <c r="AJ2677" s="255" t="str">
        <f t="shared" ref="AJ2677:AJ2678" si="687">CONCATENATE(U2677,AK2677,V2677)</f>
        <v>HL2658</v>
      </c>
    </row>
    <row r="2678" spans="1:36" ht="11.25" customHeight="1" thickBot="1" x14ac:dyDescent="0.25">
      <c r="A2678" s="1129">
        <v>1</v>
      </c>
      <c r="B2678" s="995"/>
      <c r="C2678" s="579" t="s">
        <v>50</v>
      </c>
      <c r="D2678" s="892" t="s">
        <v>3644</v>
      </c>
      <c r="E2678" s="1174">
        <f>SUM(E2653:E2677)</f>
        <v>24</v>
      </c>
      <c r="F2678" s="582" t="s">
        <v>2130</v>
      </c>
      <c r="G2678" s="216"/>
      <c r="H2678" s="216"/>
      <c r="I2678" s="582"/>
      <c r="J2678" s="611"/>
      <c r="K2678" s="582"/>
      <c r="L2678" s="582" t="s">
        <v>3185</v>
      </c>
      <c r="M2678" s="581">
        <v>9.5</v>
      </c>
      <c r="N2678" s="579" t="s">
        <v>2085</v>
      </c>
      <c r="O2678" s="612"/>
      <c r="P2678" s="612"/>
      <c r="Q2678" s="612"/>
      <c r="R2678" s="579"/>
      <c r="S2678" s="216"/>
      <c r="T2678" s="985" t="s">
        <v>43</v>
      </c>
      <c r="U2678" s="579" t="s">
        <v>44</v>
      </c>
      <c r="V2678" s="579" t="s">
        <v>3818</v>
      </c>
      <c r="W2678" s="1145" t="s">
        <v>1760</v>
      </c>
      <c r="X2678" s="499" t="s">
        <v>3644</v>
      </c>
      <c r="Y2678" s="429" t="s">
        <v>47</v>
      </c>
      <c r="Z2678" s="427" t="e">
        <f t="shared" si="686"/>
        <v>#VALUE!</v>
      </c>
      <c r="AA2678" s="269"/>
      <c r="AB2678" s="257"/>
      <c r="AC2678" s="260"/>
      <c r="AD2678" s="261"/>
      <c r="AE2678" s="262"/>
      <c r="AF2678" s="257"/>
      <c r="AG2678" s="257"/>
      <c r="AJ2678" s="255" t="str">
        <f t="shared" si="687"/>
        <v>HL2635-2658</v>
      </c>
    </row>
    <row r="2679" spans="1:36" ht="11.25" customHeight="1" thickBot="1" x14ac:dyDescent="0.25">
      <c r="A2679" s="1129"/>
      <c r="B2679" s="995"/>
      <c r="C2679" s="151"/>
      <c r="D2679" s="945"/>
      <c r="E2679" s="198"/>
      <c r="F2679" s="149"/>
      <c r="G2679" s="150"/>
      <c r="H2679" s="150"/>
      <c r="I2679" s="149"/>
      <c r="J2679" s="199"/>
      <c r="K2679" s="149"/>
      <c r="L2679" s="149"/>
      <c r="M2679" s="148"/>
      <c r="N2679" s="151"/>
      <c r="O2679" s="522"/>
      <c r="P2679" s="522"/>
      <c r="Q2679" s="522"/>
      <c r="R2679" s="151"/>
      <c r="S2679" s="150"/>
      <c r="T2679" s="149"/>
      <c r="U2679" s="151"/>
      <c r="V2679" s="151"/>
      <c r="W2679" s="151"/>
      <c r="X2679" s="508"/>
      <c r="Y2679" s="429"/>
      <c r="Z2679" s="427"/>
      <c r="AA2679" s="269"/>
      <c r="AB2679" s="246"/>
      <c r="AC2679" s="250"/>
      <c r="AD2679" s="251"/>
      <c r="AE2679" s="252"/>
      <c r="AF2679" s="246"/>
      <c r="AG2679" s="246"/>
    </row>
    <row r="2680" spans="1:36" ht="11.25" customHeight="1" thickBot="1" x14ac:dyDescent="0.25">
      <c r="A2680" s="1129">
        <v>1</v>
      </c>
      <c r="B2680" s="995"/>
      <c r="C2680" s="579" t="s">
        <v>50</v>
      </c>
      <c r="D2680" s="892" t="s">
        <v>508</v>
      </c>
      <c r="E2680" s="1174">
        <v>8</v>
      </c>
      <c r="F2680" s="582" t="s">
        <v>3819</v>
      </c>
      <c r="G2680" s="216"/>
      <c r="H2680" s="216"/>
      <c r="I2680" s="582"/>
      <c r="J2680" s="611"/>
      <c r="K2680" s="582"/>
      <c r="L2680" s="1181" t="s">
        <v>3820</v>
      </c>
      <c r="M2680" s="899">
        <v>3.2</v>
      </c>
      <c r="N2680" s="579"/>
      <c r="O2680" s="612"/>
      <c r="P2680" s="612"/>
      <c r="Q2680" s="612"/>
      <c r="R2680" s="579"/>
      <c r="S2680" s="216"/>
      <c r="T2680" s="985" t="s">
        <v>43</v>
      </c>
      <c r="U2680" s="579" t="s">
        <v>44</v>
      </c>
      <c r="V2680" s="579"/>
      <c r="W2680" s="1145" t="s">
        <v>1760</v>
      </c>
      <c r="X2680" s="499" t="s">
        <v>508</v>
      </c>
      <c r="Y2680" s="429" t="s">
        <v>47</v>
      </c>
      <c r="Z2680" s="427" t="e">
        <f t="shared" ref="Z2680" si="688">Y2680+366</f>
        <v>#VALUE!</v>
      </c>
      <c r="AA2680" s="269"/>
      <c r="AB2680" s="257"/>
      <c r="AC2680" s="260"/>
      <c r="AD2680" s="261"/>
      <c r="AE2680" s="262"/>
      <c r="AF2680" s="257"/>
      <c r="AG2680" s="257"/>
      <c r="AJ2680" s="255" t="str">
        <f t="shared" ref="AJ2680" si="689">CONCATENATE(U2680,AK2680,V2680)</f>
        <v>HL</v>
      </c>
    </row>
    <row r="2681" spans="1:36" ht="11.25" customHeight="1" thickBot="1" x14ac:dyDescent="0.25">
      <c r="A2681" s="1129">
        <v>1</v>
      </c>
      <c r="B2681" s="995"/>
      <c r="C2681" s="579" t="s">
        <v>50</v>
      </c>
      <c r="D2681" s="892" t="s">
        <v>506</v>
      </c>
      <c r="E2681" s="1174">
        <v>8</v>
      </c>
      <c r="F2681" s="582" t="s">
        <v>2130</v>
      </c>
      <c r="G2681" s="216"/>
      <c r="H2681" s="216"/>
      <c r="I2681" s="582"/>
      <c r="J2681" s="611"/>
      <c r="K2681" s="582"/>
      <c r="L2681" s="1181" t="s">
        <v>3821</v>
      </c>
      <c r="M2681" s="899">
        <v>3.25</v>
      </c>
      <c r="N2681" s="579" t="s">
        <v>2085</v>
      </c>
      <c r="O2681" s="612"/>
      <c r="P2681" s="612"/>
      <c r="Q2681" s="612"/>
      <c r="R2681" s="579"/>
      <c r="S2681" s="216"/>
      <c r="T2681" s="985" t="s">
        <v>43</v>
      </c>
      <c r="U2681" s="579" t="s">
        <v>44</v>
      </c>
      <c r="V2681" s="579"/>
      <c r="W2681" s="1145" t="s">
        <v>1760</v>
      </c>
      <c r="X2681" s="499" t="s">
        <v>506</v>
      </c>
      <c r="Y2681" s="429" t="s">
        <v>47</v>
      </c>
      <c r="Z2681" s="427" t="e">
        <f t="shared" ref="Z2681" si="690">Y2681+366</f>
        <v>#VALUE!</v>
      </c>
      <c r="AA2681" s="269"/>
      <c r="AB2681" s="257"/>
      <c r="AC2681" s="260"/>
      <c r="AD2681" s="261"/>
      <c r="AE2681" s="262"/>
      <c r="AF2681" s="257"/>
      <c r="AG2681" s="257"/>
      <c r="AJ2681" s="255" t="str">
        <f t="shared" ref="AJ2681" si="691">CONCATENATE(U2681,AK2681,V2681)</f>
        <v>HL</v>
      </c>
    </row>
    <row r="2682" spans="1:36" s="156" customFormat="1" ht="12" customHeight="1" thickBot="1" x14ac:dyDescent="0.25">
      <c r="A2682" s="1115"/>
      <c r="B2682" s="998"/>
      <c r="C2682" s="151"/>
      <c r="D2682" s="945"/>
      <c r="E2682" s="198"/>
      <c r="F2682" s="149"/>
      <c r="G2682" s="691"/>
      <c r="H2682" s="150"/>
      <c r="I2682" s="149"/>
      <c r="J2682" s="199"/>
      <c r="K2682" s="149"/>
      <c r="L2682" s="149"/>
      <c r="M2682" s="150"/>
      <c r="N2682" s="151"/>
      <c r="O2682" s="151"/>
      <c r="P2682" s="151"/>
      <c r="Q2682" s="151"/>
      <c r="R2682" s="151"/>
      <c r="S2682" s="150"/>
      <c r="T2682" s="149"/>
      <c r="U2682" s="151"/>
      <c r="V2682" s="151"/>
      <c r="W2682" s="151"/>
      <c r="X2682" s="508"/>
      <c r="Y2682" s="429"/>
      <c r="Z2682" s="427"/>
      <c r="AA2682" s="876"/>
      <c r="AB2682" s="150"/>
      <c r="AC2682" s="153"/>
      <c r="AD2682" s="154"/>
      <c r="AE2682" s="155"/>
      <c r="AF2682" s="150"/>
      <c r="AG2682" s="150"/>
    </row>
    <row r="2683" spans="1:36" s="402" customFormat="1" ht="17.25" customHeight="1" thickBot="1" x14ac:dyDescent="0.25">
      <c r="A2683" s="1129"/>
      <c r="B2683" s="1017"/>
      <c r="C2683" s="304"/>
      <c r="D2683" s="471"/>
      <c r="E2683" s="304"/>
      <c r="F2683" s="304"/>
      <c r="G2683" s="305"/>
      <c r="H2683" s="305"/>
      <c r="I2683" s="304"/>
      <c r="J2683" s="306"/>
      <c r="K2683" s="304"/>
      <c r="L2683" s="304"/>
      <c r="M2683" s="305"/>
      <c r="N2683" s="303"/>
      <c r="O2683" s="307"/>
      <c r="P2683" s="308" t="s">
        <v>3822</v>
      </c>
      <c r="Q2683" s="307"/>
      <c r="R2683" s="303"/>
      <c r="S2683" s="305"/>
      <c r="T2683" s="309"/>
      <c r="U2683" s="303"/>
      <c r="V2683" s="303"/>
      <c r="W2683" s="303"/>
      <c r="X2683" s="399"/>
      <c r="Y2683" s="413"/>
      <c r="Z2683" s="435"/>
      <c r="AA2683" s="400"/>
      <c r="AB2683" s="305"/>
      <c r="AC2683" s="311"/>
      <c r="AD2683" s="312"/>
      <c r="AE2683" s="401"/>
      <c r="AF2683" s="399"/>
      <c r="AG2683" s="399"/>
      <c r="AJ2683" s="255" t="str">
        <f t="shared" si="677"/>
        <v/>
      </c>
    </row>
    <row r="2684" spans="1:36" s="4" customFormat="1" ht="10.5" customHeight="1" thickBot="1" x14ac:dyDescent="0.25">
      <c r="A2684" s="1129"/>
      <c r="B2684" s="1014"/>
      <c r="C2684" s="241"/>
      <c r="D2684" s="472"/>
      <c r="E2684" s="241"/>
      <c r="F2684" s="241"/>
      <c r="G2684" s="246"/>
      <c r="H2684" s="246"/>
      <c r="I2684" s="241"/>
      <c r="J2684" s="331"/>
      <c r="K2684" s="241"/>
      <c r="L2684" s="241"/>
      <c r="M2684" s="246"/>
      <c r="N2684" s="238"/>
      <c r="O2684" s="248"/>
      <c r="P2684" s="299"/>
      <c r="Q2684" s="248"/>
      <c r="R2684" s="238"/>
      <c r="S2684" s="246"/>
      <c r="T2684" s="241"/>
      <c r="U2684" s="238"/>
      <c r="V2684" s="238"/>
      <c r="W2684" s="238"/>
      <c r="X2684" s="253"/>
      <c r="Y2684" s="415"/>
      <c r="Z2684" s="416" t="s">
        <v>38</v>
      </c>
      <c r="AA2684" s="269" t="s">
        <v>38</v>
      </c>
      <c r="AB2684" s="246"/>
      <c r="AC2684" s="301"/>
      <c r="AD2684" s="251"/>
      <c r="AE2684" s="252"/>
      <c r="AF2684" s="253"/>
      <c r="AG2684" s="253"/>
      <c r="AJ2684" s="255" t="str">
        <f t="shared" si="677"/>
        <v/>
      </c>
    </row>
    <row r="2685" spans="1:36" s="147" customFormat="1" ht="11.15" customHeight="1" thickBot="1" x14ac:dyDescent="0.25">
      <c r="A2685" s="1129"/>
      <c r="B2685" s="1112"/>
      <c r="C2685" s="320"/>
      <c r="D2685" s="897" t="s">
        <v>2505</v>
      </c>
      <c r="E2685" s="148">
        <v>1</v>
      </c>
      <c r="F2685" s="149" t="s">
        <v>3823</v>
      </c>
      <c r="G2685" s="246"/>
      <c r="H2685" s="246"/>
      <c r="I2685" s="241"/>
      <c r="J2685" s="510"/>
      <c r="K2685" s="241"/>
      <c r="L2685" s="149"/>
      <c r="M2685" s="441"/>
      <c r="N2685" s="151"/>
      <c r="O2685" s="522"/>
      <c r="P2685" s="522"/>
      <c r="Q2685" s="522"/>
      <c r="R2685" s="151"/>
      <c r="S2685" s="150"/>
      <c r="T2685" s="149"/>
      <c r="U2685" s="151" t="s">
        <v>44</v>
      </c>
      <c r="V2685" s="151" t="s">
        <v>3824</v>
      </c>
      <c r="W2685" s="151"/>
      <c r="X2685" s="498"/>
      <c r="Y2685" s="429" t="s">
        <v>47</v>
      </c>
      <c r="Z2685" s="427" t="e">
        <f t="shared" ref="Z2685:Z2687" si="692">Y2685+366</f>
        <v>#VALUE!</v>
      </c>
      <c r="AA2685" s="269"/>
      <c r="AB2685" s="246"/>
      <c r="AC2685" s="260">
        <v>4000</v>
      </c>
      <c r="AD2685" s="251"/>
      <c r="AE2685" s="252"/>
      <c r="AF2685" s="246"/>
      <c r="AG2685" s="246"/>
      <c r="AJ2685" s="255"/>
    </row>
    <row r="2686" spans="1:36" s="319" customFormat="1" ht="11.25" customHeight="1" thickBot="1" x14ac:dyDescent="0.25">
      <c r="A2686" s="1129">
        <v>1</v>
      </c>
      <c r="B2686" s="996"/>
      <c r="C2686" s="151"/>
      <c r="D2686" s="897" t="s">
        <v>2505</v>
      </c>
      <c r="E2686" s="148">
        <v>1</v>
      </c>
      <c r="F2686" s="149" t="s">
        <v>3825</v>
      </c>
      <c r="G2686" s="150"/>
      <c r="H2686" s="150"/>
      <c r="I2686" s="149"/>
      <c r="J2686" s="199"/>
      <c r="K2686" s="149"/>
      <c r="L2686" s="149"/>
      <c r="M2686" s="441"/>
      <c r="N2686" s="151"/>
      <c r="O2686" s="522"/>
      <c r="P2686" s="522"/>
      <c r="Q2686" s="522"/>
      <c r="R2686" s="151"/>
      <c r="S2686" s="150"/>
      <c r="T2686" s="149"/>
      <c r="U2686" s="151" t="s">
        <v>44</v>
      </c>
      <c r="V2686" s="151" t="s">
        <v>3826</v>
      </c>
      <c r="W2686" s="151"/>
      <c r="X2686" s="200"/>
      <c r="Y2686" s="429" t="s">
        <v>47</v>
      </c>
      <c r="Z2686" s="427" t="e">
        <f t="shared" si="692"/>
        <v>#VALUE!</v>
      </c>
      <c r="AA2686" s="269"/>
      <c r="AB2686" s="327"/>
      <c r="AC2686" s="260">
        <v>4000</v>
      </c>
      <c r="AD2686" s="329"/>
      <c r="AE2686" s="329"/>
      <c r="AF2686" s="326" t="s">
        <v>38</v>
      </c>
      <c r="AG2686" s="326"/>
      <c r="AJ2686" s="255" t="str">
        <f t="shared" ref="AJ2686:AJ2687" si="693">CONCATENATE(U2686,AK2686,V2686)</f>
        <v>HL2780</v>
      </c>
    </row>
    <row r="2687" spans="1:36" ht="11.25" customHeight="1" thickBot="1" x14ac:dyDescent="0.25">
      <c r="A2687" s="1129">
        <v>1</v>
      </c>
      <c r="B2687" s="995"/>
      <c r="C2687" s="579" t="s">
        <v>50</v>
      </c>
      <c r="D2687" s="892" t="s">
        <v>2505</v>
      </c>
      <c r="E2687" s="1174">
        <v>2</v>
      </c>
      <c r="F2687" s="985" t="s">
        <v>3827</v>
      </c>
      <c r="G2687" s="216"/>
      <c r="H2687" s="216"/>
      <c r="I2687" s="582"/>
      <c r="J2687" s="611"/>
      <c r="K2687" s="582"/>
      <c r="L2687" s="582"/>
      <c r="M2687" s="581"/>
      <c r="N2687" s="579"/>
      <c r="O2687" s="612"/>
      <c r="P2687" s="612"/>
      <c r="Q2687" s="612"/>
      <c r="R2687" s="579"/>
      <c r="S2687" s="216"/>
      <c r="T2687" s="985"/>
      <c r="U2687" s="579" t="s">
        <v>44</v>
      </c>
      <c r="V2687" s="579" t="s">
        <v>3828</v>
      </c>
      <c r="W2687" s="1145"/>
      <c r="X2687" s="499" t="s">
        <v>2505</v>
      </c>
      <c r="Y2687" s="429" t="s">
        <v>47</v>
      </c>
      <c r="Z2687" s="427" t="e">
        <f t="shared" si="692"/>
        <v>#VALUE!</v>
      </c>
      <c r="AA2687" s="269"/>
      <c r="AB2687" s="257"/>
      <c r="AC2687" s="260">
        <v>4000</v>
      </c>
      <c r="AD2687" s="261"/>
      <c r="AE2687" s="262"/>
      <c r="AF2687" s="257"/>
      <c r="AG2687" s="257"/>
      <c r="AJ2687" s="255" t="str">
        <f t="shared" si="693"/>
        <v>HL2779-2780</v>
      </c>
    </row>
    <row r="2688" spans="1:36" s="4" customFormat="1" ht="10.5" customHeight="1" thickBot="1" x14ac:dyDescent="0.25">
      <c r="A2688" s="1129"/>
      <c r="B2688" s="1014"/>
      <c r="C2688" s="241"/>
      <c r="D2688" s="472"/>
      <c r="E2688" s="241"/>
      <c r="F2688" s="241"/>
      <c r="G2688" s="246"/>
      <c r="H2688" s="246"/>
      <c r="I2688" s="241"/>
      <c r="J2688" s="331"/>
      <c r="K2688" s="241"/>
      <c r="L2688" s="241"/>
      <c r="M2688" s="246"/>
      <c r="N2688" s="238"/>
      <c r="O2688" s="248"/>
      <c r="P2688" s="299"/>
      <c r="Q2688" s="248"/>
      <c r="R2688" s="238"/>
      <c r="S2688" s="246"/>
      <c r="T2688" s="241"/>
      <c r="U2688" s="238"/>
      <c r="V2688" s="238"/>
      <c r="W2688" s="238"/>
      <c r="X2688" s="253"/>
      <c r="Y2688" s="415"/>
      <c r="Z2688" s="416"/>
      <c r="AA2688" s="1279"/>
      <c r="AB2688" s="246"/>
      <c r="AC2688" s="301"/>
      <c r="AD2688" s="251"/>
      <c r="AE2688" s="252"/>
      <c r="AF2688" s="253"/>
      <c r="AG2688" s="253"/>
      <c r="AJ2688" s="255"/>
    </row>
    <row r="2689" spans="1:37" s="4" customFormat="1" ht="10.5" customHeight="1" thickBot="1" x14ac:dyDescent="0.25">
      <c r="A2689" s="1115">
        <v>1</v>
      </c>
      <c r="B2689" s="1113">
        <v>307154</v>
      </c>
      <c r="C2689" s="238"/>
      <c r="D2689" s="904" t="s">
        <v>744</v>
      </c>
      <c r="E2689" s="245">
        <v>1</v>
      </c>
      <c r="F2689" s="241" t="s">
        <v>3829</v>
      </c>
      <c r="G2689" s="246"/>
      <c r="H2689" s="246"/>
      <c r="I2689" s="241"/>
      <c r="J2689" s="331"/>
      <c r="K2689" s="241"/>
      <c r="L2689" s="241" t="s">
        <v>3830</v>
      </c>
      <c r="M2689" s="254"/>
      <c r="N2689" s="162"/>
      <c r="O2689" s="220"/>
      <c r="P2689" s="220"/>
      <c r="Q2689" s="220"/>
      <c r="R2689" s="162"/>
      <c r="S2689" s="246"/>
      <c r="T2689" s="241" t="s">
        <v>61</v>
      </c>
      <c r="U2689" s="238" t="s">
        <v>44</v>
      </c>
      <c r="V2689" s="238" t="s">
        <v>3831</v>
      </c>
      <c r="W2689" s="238"/>
      <c r="X2689" s="280"/>
      <c r="Y2689" s="415">
        <v>44266</v>
      </c>
      <c r="Z2689" s="417">
        <f t="shared" ref="Z2689:Z2690" si="694">Y2689+366</f>
        <v>44632</v>
      </c>
      <c r="AA2689" s="417">
        <f>Z2689+1830</f>
        <v>46462</v>
      </c>
      <c r="AB2689" s="246"/>
      <c r="AC2689" s="250">
        <v>19005</v>
      </c>
      <c r="AD2689" s="251"/>
      <c r="AE2689" s="252"/>
      <c r="AF2689" s="246"/>
      <c r="AG2689" s="246"/>
      <c r="AH2689" s="255"/>
      <c r="AI2689" s="255"/>
      <c r="AJ2689" s="255" t="str">
        <f t="shared" ref="AJ2689:AJ2690" si="695">CONCATENATE(U2689,AK2689,V2689)</f>
        <v>HL2380</v>
      </c>
      <c r="AK2689" s="255"/>
    </row>
    <row r="2690" spans="1:37" s="234" customFormat="1" ht="11.25" customHeight="1" thickBot="1" x14ac:dyDescent="0.25">
      <c r="A2690" s="1115">
        <v>1</v>
      </c>
      <c r="B2690" s="1114">
        <v>307154</v>
      </c>
      <c r="C2690" s="239" t="s">
        <v>50</v>
      </c>
      <c r="D2690" s="892" t="s">
        <v>744</v>
      </c>
      <c r="E2690" s="256">
        <v>1</v>
      </c>
      <c r="F2690" s="240" t="s">
        <v>3832</v>
      </c>
      <c r="G2690" s="257"/>
      <c r="H2690" s="257"/>
      <c r="I2690" s="240"/>
      <c r="J2690" s="368"/>
      <c r="K2690" s="240"/>
      <c r="L2690" s="240" t="s">
        <v>3830</v>
      </c>
      <c r="M2690" s="263" t="s">
        <v>2452</v>
      </c>
      <c r="N2690" s="168"/>
      <c r="O2690" s="694"/>
      <c r="P2690" s="694"/>
      <c r="Q2690" s="694"/>
      <c r="R2690" s="168"/>
      <c r="S2690" s="257"/>
      <c r="T2690" s="240" t="s">
        <v>61</v>
      </c>
      <c r="U2690" s="239" t="s">
        <v>44</v>
      </c>
      <c r="V2690" s="239" t="s">
        <v>3831</v>
      </c>
      <c r="W2690" s="239" t="s">
        <v>3833</v>
      </c>
      <c r="X2690" s="197" t="s">
        <v>744</v>
      </c>
      <c r="Y2690" s="415">
        <v>44266</v>
      </c>
      <c r="Z2690" s="417">
        <f t="shared" si="694"/>
        <v>44632</v>
      </c>
      <c r="AA2690" s="417">
        <f>Z2690+1830</f>
        <v>46462</v>
      </c>
      <c r="AB2690" s="257"/>
      <c r="AC2690" s="260">
        <v>19005</v>
      </c>
      <c r="AD2690" s="261"/>
      <c r="AE2690" s="262"/>
      <c r="AF2690" s="257"/>
      <c r="AG2690" s="257"/>
      <c r="AH2690" s="255"/>
      <c r="AI2690" s="255"/>
      <c r="AJ2690" s="255" t="str">
        <f t="shared" si="695"/>
        <v>HL2380</v>
      </c>
      <c r="AK2690" s="255"/>
    </row>
    <row r="2691" spans="1:37" s="4" customFormat="1" ht="11.25" customHeight="1" thickBot="1" x14ac:dyDescent="0.25">
      <c r="A2691" s="1129"/>
      <c r="B2691" s="1112"/>
      <c r="C2691" s="320"/>
      <c r="D2691" s="906"/>
      <c r="E2691" s="245"/>
      <c r="F2691" s="241"/>
      <c r="G2691" s="246"/>
      <c r="H2691" s="245"/>
      <c r="I2691" s="241"/>
      <c r="J2691" s="242"/>
      <c r="K2691" s="241"/>
      <c r="L2691" s="241"/>
      <c r="M2691" s="245"/>
      <c r="N2691" s="161"/>
      <c r="O2691" s="161"/>
      <c r="P2691" s="161"/>
      <c r="Q2691" s="161"/>
      <c r="R2691" s="161"/>
      <c r="S2691" s="245"/>
      <c r="T2691" s="265"/>
      <c r="U2691" s="238"/>
      <c r="V2691" s="238"/>
      <c r="W2691" s="238"/>
      <c r="X2691" s="315"/>
      <c r="Y2691" s="422"/>
      <c r="Z2691" s="416" t="s">
        <v>38</v>
      </c>
      <c r="AA2691" s="1049"/>
      <c r="AB2691" s="246"/>
      <c r="AC2691" s="316"/>
      <c r="AD2691" s="251"/>
      <c r="AE2691" s="252"/>
      <c r="AF2691" s="253"/>
      <c r="AG2691" s="253"/>
      <c r="AJ2691" s="255" t="str">
        <f t="shared" si="677"/>
        <v/>
      </c>
    </row>
    <row r="2692" spans="1:37" s="4" customFormat="1" ht="11.25" customHeight="1" thickBot="1" x14ac:dyDescent="0.25">
      <c r="A2692" s="1115">
        <v>1</v>
      </c>
      <c r="B2692" s="1113">
        <v>307156</v>
      </c>
      <c r="C2692" s="320"/>
      <c r="D2692" s="916" t="s">
        <v>3834</v>
      </c>
      <c r="E2692" s="245">
        <v>1</v>
      </c>
      <c r="F2692" s="241" t="s">
        <v>3835</v>
      </c>
      <c r="G2692" s="246"/>
      <c r="H2692" s="245"/>
      <c r="I2692" s="241"/>
      <c r="J2692" s="242"/>
      <c r="K2692" s="241"/>
      <c r="L2692" s="241" t="s">
        <v>3835</v>
      </c>
      <c r="M2692" s="245"/>
      <c r="N2692" s="162"/>
      <c r="O2692" s="220"/>
      <c r="P2692" s="220"/>
      <c r="Q2692" s="220"/>
      <c r="R2692" s="162"/>
      <c r="S2692" s="245"/>
      <c r="T2692" s="241" t="s">
        <v>61</v>
      </c>
      <c r="U2692" s="238" t="s">
        <v>44</v>
      </c>
      <c r="V2692" s="238" t="s">
        <v>3836</v>
      </c>
      <c r="W2692" s="238"/>
      <c r="X2692" s="315"/>
      <c r="Y2692" s="415">
        <v>44603</v>
      </c>
      <c r="Z2692" s="417">
        <f t="shared" ref="Z2692:Z2694" si="696">Y2692+366</f>
        <v>44969</v>
      </c>
      <c r="AA2692" s="417">
        <f t="shared" ref="AA2692:AA2703" si="697">Z2692+1830</f>
        <v>46799</v>
      </c>
      <c r="AB2692" s="246"/>
      <c r="AC2692" s="250">
        <v>5370</v>
      </c>
      <c r="AD2692" s="251"/>
      <c r="AE2692" s="252"/>
      <c r="AF2692" s="253"/>
      <c r="AG2692" s="253"/>
      <c r="AJ2692" s="255" t="str">
        <f t="shared" si="677"/>
        <v>HL2381</v>
      </c>
    </row>
    <row r="2693" spans="1:37" s="4" customFormat="1" ht="11.25" customHeight="1" thickBot="1" x14ac:dyDescent="0.25">
      <c r="A2693" s="1115">
        <v>1</v>
      </c>
      <c r="B2693" s="1114">
        <v>307156</v>
      </c>
      <c r="C2693" s="320"/>
      <c r="D2693" s="916" t="s">
        <v>3834</v>
      </c>
      <c r="E2693" s="245">
        <v>1</v>
      </c>
      <c r="F2693" s="241" t="s">
        <v>3837</v>
      </c>
      <c r="G2693" s="246"/>
      <c r="H2693" s="245"/>
      <c r="I2693" s="241"/>
      <c r="J2693" s="242"/>
      <c r="K2693" s="241"/>
      <c r="L2693" s="241" t="s">
        <v>3837</v>
      </c>
      <c r="M2693" s="245"/>
      <c r="N2693" s="162"/>
      <c r="O2693" s="220"/>
      <c r="P2693" s="220"/>
      <c r="Q2693" s="220"/>
      <c r="R2693" s="162"/>
      <c r="S2693" s="245"/>
      <c r="T2693" s="241" t="s">
        <v>61</v>
      </c>
      <c r="U2693" s="238" t="s">
        <v>44</v>
      </c>
      <c r="V2693" s="238" t="s">
        <v>3838</v>
      </c>
      <c r="W2693" s="238"/>
      <c r="X2693" s="315"/>
      <c r="Y2693" s="415">
        <v>44603</v>
      </c>
      <c r="Z2693" s="417">
        <f t="shared" si="696"/>
        <v>44969</v>
      </c>
      <c r="AA2693" s="417">
        <f t="shared" si="697"/>
        <v>46799</v>
      </c>
      <c r="AB2693" s="246"/>
      <c r="AC2693" s="250">
        <v>5370</v>
      </c>
      <c r="AD2693" s="251"/>
      <c r="AE2693" s="252"/>
      <c r="AF2693" s="253"/>
      <c r="AG2693" s="253"/>
      <c r="AJ2693" s="255" t="str">
        <f t="shared" si="677"/>
        <v>HL2382</v>
      </c>
    </row>
    <row r="2694" spans="1:37" s="4" customFormat="1" ht="11.25" customHeight="1" thickBot="1" x14ac:dyDescent="0.25">
      <c r="A2694" s="1115">
        <v>1</v>
      </c>
      <c r="B2694" s="1114">
        <v>307156</v>
      </c>
      <c r="C2694" s="320"/>
      <c r="D2694" s="916" t="s">
        <v>3834</v>
      </c>
      <c r="E2694" s="245">
        <v>1</v>
      </c>
      <c r="F2694" s="241" t="s">
        <v>3839</v>
      </c>
      <c r="G2694" s="246"/>
      <c r="H2694" s="245"/>
      <c r="I2694" s="241"/>
      <c r="J2694" s="242"/>
      <c r="K2694" s="241"/>
      <c r="L2694" s="241" t="s">
        <v>3839</v>
      </c>
      <c r="M2694" s="245"/>
      <c r="N2694" s="162"/>
      <c r="O2694" s="220"/>
      <c r="P2694" s="220"/>
      <c r="Q2694" s="220"/>
      <c r="R2694" s="162"/>
      <c r="S2694" s="245"/>
      <c r="T2694" s="241" t="s">
        <v>61</v>
      </c>
      <c r="U2694" s="238" t="s">
        <v>44</v>
      </c>
      <c r="V2694" s="238" t="s">
        <v>3840</v>
      </c>
      <c r="W2694" s="238"/>
      <c r="X2694" s="315"/>
      <c r="Y2694" s="415">
        <v>44603</v>
      </c>
      <c r="Z2694" s="417">
        <f t="shared" si="696"/>
        <v>44969</v>
      </c>
      <c r="AA2694" s="417">
        <f t="shared" si="697"/>
        <v>46799</v>
      </c>
      <c r="AB2694" s="246"/>
      <c r="AC2694" s="250">
        <v>5370</v>
      </c>
      <c r="AD2694" s="251"/>
      <c r="AE2694" s="252"/>
      <c r="AF2694" s="253"/>
      <c r="AG2694" s="253"/>
      <c r="AJ2694" s="255" t="str">
        <f t="shared" si="677"/>
        <v>HL2383</v>
      </c>
    </row>
    <row r="2695" spans="1:37" s="4" customFormat="1" ht="10.5" customHeight="1" thickBot="1" x14ac:dyDescent="0.25">
      <c r="A2695" s="1115">
        <v>1</v>
      </c>
      <c r="B2695" s="1114">
        <v>307156</v>
      </c>
      <c r="C2695" s="238"/>
      <c r="D2695" s="904" t="s">
        <v>3834</v>
      </c>
      <c r="E2695" s="245">
        <v>1</v>
      </c>
      <c r="F2695" s="241" t="s">
        <v>3841</v>
      </c>
      <c r="G2695" s="246"/>
      <c r="H2695" s="246"/>
      <c r="I2695" s="241"/>
      <c r="J2695" s="331"/>
      <c r="K2695" s="241"/>
      <c r="L2695" s="241" t="s">
        <v>3841</v>
      </c>
      <c r="M2695" s="254"/>
      <c r="N2695" s="162"/>
      <c r="O2695" s="220"/>
      <c r="P2695" s="220"/>
      <c r="Q2695" s="220"/>
      <c r="R2695" s="162"/>
      <c r="S2695" s="246"/>
      <c r="T2695" s="241" t="s">
        <v>61</v>
      </c>
      <c r="U2695" s="238" t="s">
        <v>44</v>
      </c>
      <c r="V2695" s="238" t="s">
        <v>3842</v>
      </c>
      <c r="W2695" s="238"/>
      <c r="X2695" s="280"/>
      <c r="Y2695" s="415">
        <v>44603</v>
      </c>
      <c r="Z2695" s="417">
        <f t="shared" ref="Z2695:Z2696" si="698">Y2695+366</f>
        <v>44969</v>
      </c>
      <c r="AA2695" s="417">
        <f t="shared" si="697"/>
        <v>46799</v>
      </c>
      <c r="AB2695" s="246"/>
      <c r="AC2695" s="250">
        <v>5370</v>
      </c>
      <c r="AD2695" s="251"/>
      <c r="AE2695" s="252"/>
      <c r="AF2695" s="246"/>
      <c r="AG2695" s="246"/>
      <c r="AH2695" s="255"/>
      <c r="AI2695" s="255"/>
      <c r="AJ2695" s="255" t="str">
        <f t="shared" si="677"/>
        <v>HL2384</v>
      </c>
      <c r="AK2695" s="255"/>
    </row>
    <row r="2696" spans="1:37" s="234" customFormat="1" ht="11.25" customHeight="1" thickBot="1" x14ac:dyDescent="0.25">
      <c r="A2696" s="1115">
        <v>1</v>
      </c>
      <c r="B2696" s="1114">
        <v>307156</v>
      </c>
      <c r="C2696" s="239" t="s">
        <v>50</v>
      </c>
      <c r="D2696" s="892" t="s">
        <v>3834</v>
      </c>
      <c r="E2696" s="256">
        <v>4</v>
      </c>
      <c r="F2696" s="240" t="s">
        <v>3843</v>
      </c>
      <c r="G2696" s="257"/>
      <c r="H2696" s="257"/>
      <c r="I2696" s="240"/>
      <c r="J2696" s="368"/>
      <c r="K2696" s="240"/>
      <c r="L2696" s="240" t="s">
        <v>3844</v>
      </c>
      <c r="M2696" s="263" t="s">
        <v>2452</v>
      </c>
      <c r="N2696" s="168"/>
      <c r="O2696" s="694"/>
      <c r="P2696" s="694"/>
      <c r="Q2696" s="694"/>
      <c r="R2696" s="168"/>
      <c r="S2696" s="257"/>
      <c r="T2696" s="240" t="s">
        <v>61</v>
      </c>
      <c r="U2696" s="239" t="s">
        <v>44</v>
      </c>
      <c r="V2696" s="239" t="s">
        <v>3845</v>
      </c>
      <c r="W2696" s="239" t="s">
        <v>3846</v>
      </c>
      <c r="X2696" s="197" t="s">
        <v>3834</v>
      </c>
      <c r="Y2696" s="415">
        <v>44603</v>
      </c>
      <c r="Z2696" s="417">
        <f t="shared" si="698"/>
        <v>44969</v>
      </c>
      <c r="AA2696" s="417">
        <f t="shared" si="697"/>
        <v>46799</v>
      </c>
      <c r="AB2696" s="257"/>
      <c r="AC2696" s="260">
        <v>5370</v>
      </c>
      <c r="AD2696" s="261"/>
      <c r="AE2696" s="262"/>
      <c r="AF2696" s="257"/>
      <c r="AG2696" s="257"/>
      <c r="AH2696" s="255"/>
      <c r="AI2696" s="255"/>
      <c r="AJ2696" s="255" t="str">
        <f t="shared" si="677"/>
        <v>HL2381-2384</v>
      </c>
      <c r="AK2696" s="255"/>
    </row>
    <row r="2697" spans="1:37" s="234" customFormat="1" ht="11.25" customHeight="1" thickBot="1" x14ac:dyDescent="0.25">
      <c r="A2697" s="1129"/>
      <c r="B2697" s="1112"/>
      <c r="C2697" s="238"/>
      <c r="D2697" s="909"/>
      <c r="E2697" s="324"/>
      <c r="F2697" s="241"/>
      <c r="G2697" s="246"/>
      <c r="H2697" s="246"/>
      <c r="I2697" s="241"/>
      <c r="J2697" s="331"/>
      <c r="K2697" s="241"/>
      <c r="L2697" s="241"/>
      <c r="M2697" s="254"/>
      <c r="N2697" s="162"/>
      <c r="O2697" s="220"/>
      <c r="P2697" s="220"/>
      <c r="Q2697" s="220"/>
      <c r="R2697" s="162"/>
      <c r="S2697" s="246"/>
      <c r="T2697" s="241"/>
      <c r="U2697" s="238"/>
      <c r="V2697" s="238"/>
      <c r="W2697" s="238"/>
      <c r="X2697" s="500"/>
      <c r="Y2697" s="415"/>
      <c r="Z2697" s="417" t="s">
        <v>38</v>
      </c>
      <c r="AA2697" s="417"/>
      <c r="AB2697" s="246"/>
      <c r="AC2697" s="250"/>
      <c r="AD2697" s="251"/>
      <c r="AE2697" s="252"/>
      <c r="AF2697" s="246"/>
      <c r="AG2697" s="246"/>
      <c r="AH2697" s="255"/>
      <c r="AI2697" s="255"/>
      <c r="AJ2697" s="255"/>
      <c r="AK2697" s="255"/>
    </row>
    <row r="2698" spans="1:37" s="4" customFormat="1" ht="10.5" customHeight="1" thickBot="1" x14ac:dyDescent="0.25">
      <c r="A2698" s="1115">
        <v>1</v>
      </c>
      <c r="B2698" s="1112"/>
      <c r="C2698" s="238"/>
      <c r="D2698" s="904" t="s">
        <v>3847</v>
      </c>
      <c r="E2698" s="245">
        <v>1</v>
      </c>
      <c r="F2698" s="241" t="s">
        <v>3848</v>
      </c>
      <c r="G2698" s="246"/>
      <c r="H2698" s="246"/>
      <c r="I2698" s="241"/>
      <c r="J2698" s="331"/>
      <c r="K2698" s="241"/>
      <c r="L2698" s="241" t="s">
        <v>3849</v>
      </c>
      <c r="M2698" s="254"/>
      <c r="N2698" s="162"/>
      <c r="O2698" s="220"/>
      <c r="P2698" s="220"/>
      <c r="Q2698" s="220"/>
      <c r="R2698" s="162"/>
      <c r="S2698" s="246"/>
      <c r="T2698" s="241" t="s">
        <v>61</v>
      </c>
      <c r="U2698" s="238" t="s">
        <v>44</v>
      </c>
      <c r="V2698" s="238" t="s">
        <v>3850</v>
      </c>
      <c r="W2698" s="238"/>
      <c r="X2698" s="280"/>
      <c r="Y2698" s="415">
        <v>44287</v>
      </c>
      <c r="Z2698" s="1049">
        <f t="shared" ref="Z2698:Z2699" si="699">Y2698+366</f>
        <v>44653</v>
      </c>
      <c r="AA2698" s="417">
        <f t="shared" si="697"/>
        <v>46483</v>
      </c>
      <c r="AB2698" s="246"/>
      <c r="AC2698" s="250">
        <v>6660</v>
      </c>
      <c r="AD2698" s="251"/>
      <c r="AE2698" s="252"/>
      <c r="AF2698" s="246"/>
      <c r="AG2698" s="246"/>
      <c r="AH2698" s="255"/>
      <c r="AI2698" s="255"/>
      <c r="AJ2698" s="255" t="str">
        <f t="shared" ref="AJ2698:AJ2699" si="700">CONCATENATE(U2698,AK2698,V2698)</f>
        <v>HL2385</v>
      </c>
      <c r="AK2698" s="255"/>
    </row>
    <row r="2699" spans="1:37" s="234" customFormat="1" ht="11.25" customHeight="1" thickBot="1" x14ac:dyDescent="0.25">
      <c r="A2699" s="1115">
        <v>1</v>
      </c>
      <c r="B2699" s="1112"/>
      <c r="C2699" s="239" t="s">
        <v>50</v>
      </c>
      <c r="D2699" s="892" t="s">
        <v>3847</v>
      </c>
      <c r="E2699" s="256">
        <v>1</v>
      </c>
      <c r="F2699" s="240" t="s">
        <v>3848</v>
      </c>
      <c r="G2699" s="257"/>
      <c r="H2699" s="257"/>
      <c r="I2699" s="240"/>
      <c r="J2699" s="368"/>
      <c r="K2699" s="240"/>
      <c r="L2699" s="240" t="s">
        <v>3849</v>
      </c>
      <c r="M2699" s="263">
        <v>300</v>
      </c>
      <c r="N2699" s="168"/>
      <c r="O2699" s="694"/>
      <c r="P2699" s="694"/>
      <c r="Q2699" s="694"/>
      <c r="R2699" s="168"/>
      <c r="S2699" s="257"/>
      <c r="T2699" s="240" t="s">
        <v>61</v>
      </c>
      <c r="U2699" s="239" t="s">
        <v>44</v>
      </c>
      <c r="V2699" s="239" t="s">
        <v>3850</v>
      </c>
      <c r="W2699" s="239" t="s">
        <v>3851</v>
      </c>
      <c r="X2699" s="197" t="s">
        <v>3847</v>
      </c>
      <c r="Y2699" s="415">
        <v>44287</v>
      </c>
      <c r="Z2699" s="1049">
        <f t="shared" si="699"/>
        <v>44653</v>
      </c>
      <c r="AA2699" s="417">
        <f t="shared" si="697"/>
        <v>46483</v>
      </c>
      <c r="AB2699" s="257"/>
      <c r="AC2699" s="260">
        <v>6660</v>
      </c>
      <c r="AD2699" s="261"/>
      <c r="AE2699" s="262"/>
      <c r="AF2699" s="257"/>
      <c r="AG2699" s="257"/>
      <c r="AH2699" s="255"/>
      <c r="AI2699" s="255"/>
      <c r="AJ2699" s="255" t="str">
        <f t="shared" si="700"/>
        <v>HL2385</v>
      </c>
      <c r="AK2699" s="255"/>
    </row>
    <row r="2700" spans="1:37" s="234" customFormat="1" ht="11.25" customHeight="1" thickBot="1" x14ac:dyDescent="0.25">
      <c r="A2700" s="1130"/>
      <c r="B2700" s="1112"/>
      <c r="C2700" s="238"/>
      <c r="D2700" s="909"/>
      <c r="E2700" s="324"/>
      <c r="F2700" s="241"/>
      <c r="G2700" s="246"/>
      <c r="H2700" s="246"/>
      <c r="I2700" s="241"/>
      <c r="J2700" s="331"/>
      <c r="K2700" s="241"/>
      <c r="L2700" s="241"/>
      <c r="M2700" s="254"/>
      <c r="N2700" s="162"/>
      <c r="O2700" s="220"/>
      <c r="P2700" s="220"/>
      <c r="Q2700" s="220"/>
      <c r="R2700" s="162"/>
      <c r="S2700" s="246"/>
      <c r="T2700" s="241"/>
      <c r="U2700" s="238"/>
      <c r="V2700" s="238"/>
      <c r="W2700" s="238"/>
      <c r="X2700" s="500"/>
      <c r="Y2700" s="415"/>
      <c r="Z2700" s="417" t="s">
        <v>38</v>
      </c>
      <c r="AA2700" s="417"/>
      <c r="AB2700" s="246"/>
      <c r="AC2700" s="250"/>
      <c r="AD2700" s="251"/>
      <c r="AE2700" s="252"/>
      <c r="AF2700" s="246"/>
      <c r="AG2700" s="246"/>
      <c r="AH2700" s="255"/>
      <c r="AI2700" s="255"/>
      <c r="AJ2700" s="255"/>
      <c r="AK2700" s="255"/>
    </row>
    <row r="2701" spans="1:37" s="4" customFormat="1" ht="10.5" customHeight="1" thickBot="1" x14ac:dyDescent="0.25">
      <c r="A2701" s="1115">
        <v>1</v>
      </c>
      <c r="B2701" s="1113">
        <v>307158</v>
      </c>
      <c r="C2701" s="238"/>
      <c r="D2701" s="904" t="s">
        <v>3852</v>
      </c>
      <c r="E2701" s="245">
        <v>1</v>
      </c>
      <c r="F2701" s="241" t="s">
        <v>3853</v>
      </c>
      <c r="G2701" s="246">
        <v>150</v>
      </c>
      <c r="H2701" s="246">
        <v>24</v>
      </c>
      <c r="I2701" s="241"/>
      <c r="J2701" s="331">
        <v>41</v>
      </c>
      <c r="K2701" s="1048" t="s">
        <v>3854</v>
      </c>
      <c r="L2701" s="241" t="s">
        <v>3855</v>
      </c>
      <c r="M2701" s="889">
        <v>30</v>
      </c>
      <c r="N2701" s="162"/>
      <c r="O2701" s="220"/>
      <c r="P2701" s="220"/>
      <c r="Q2701" s="220"/>
      <c r="R2701" s="162"/>
      <c r="S2701" s="246"/>
      <c r="T2701" s="241" t="s">
        <v>61</v>
      </c>
      <c r="U2701" s="238" t="s">
        <v>44</v>
      </c>
      <c r="V2701" s="238" t="s">
        <v>3856</v>
      </c>
      <c r="W2701" s="4" t="s">
        <v>3857</v>
      </c>
      <c r="X2701" s="280"/>
      <c r="Y2701" s="429">
        <v>44515</v>
      </c>
      <c r="Z2701" s="417">
        <f t="shared" ref="Z2701" si="701">Y2701+366</f>
        <v>44881</v>
      </c>
      <c r="AA2701" s="417">
        <f t="shared" si="697"/>
        <v>46711</v>
      </c>
      <c r="AB2701" s="246"/>
      <c r="AC2701" s="250">
        <v>1800</v>
      </c>
      <c r="AD2701" s="251"/>
      <c r="AE2701" s="252"/>
      <c r="AF2701" s="246"/>
      <c r="AG2701" s="246"/>
      <c r="AH2701" s="255"/>
      <c r="AI2701" s="255"/>
      <c r="AJ2701" s="255" t="str">
        <f t="shared" ref="AJ2701" si="702">CONCATENATE(U2701,AK2701,V2701)</f>
        <v>HL2386</v>
      </c>
      <c r="AK2701" s="255"/>
    </row>
    <row r="2702" spans="1:37" s="4" customFormat="1" ht="10.5" customHeight="1" thickBot="1" x14ac:dyDescent="0.25">
      <c r="A2702" s="1115">
        <v>1</v>
      </c>
      <c r="B2702" s="1114">
        <v>307158</v>
      </c>
      <c r="C2702" s="238"/>
      <c r="D2702" s="904" t="s">
        <v>3852</v>
      </c>
      <c r="E2702" s="245">
        <v>1</v>
      </c>
      <c r="F2702" s="241" t="s">
        <v>3853</v>
      </c>
      <c r="G2702" s="246">
        <v>150</v>
      </c>
      <c r="H2702" s="246">
        <v>24</v>
      </c>
      <c r="I2702" s="241"/>
      <c r="J2702" s="331">
        <v>41</v>
      </c>
      <c r="K2702" s="1048" t="s">
        <v>3854</v>
      </c>
      <c r="L2702" s="888" t="s">
        <v>3855</v>
      </c>
      <c r="M2702" s="891">
        <v>30</v>
      </c>
      <c r="N2702" s="162"/>
      <c r="O2702" s="220"/>
      <c r="P2702" s="220"/>
      <c r="Q2702" s="220"/>
      <c r="R2702" s="162"/>
      <c r="S2702" s="246"/>
      <c r="T2702" s="241" t="s">
        <v>61</v>
      </c>
      <c r="U2702" s="238" t="s">
        <v>44</v>
      </c>
      <c r="V2702" s="238" t="s">
        <v>3858</v>
      </c>
      <c r="W2702" s="4" t="s">
        <v>3857</v>
      </c>
      <c r="X2702" s="280"/>
      <c r="Y2702" s="429">
        <v>44515</v>
      </c>
      <c r="Z2702" s="417">
        <f t="shared" ref="Z2702:Z2703" si="703">Y2702+366</f>
        <v>44881</v>
      </c>
      <c r="AA2702" s="417">
        <f t="shared" si="697"/>
        <v>46711</v>
      </c>
      <c r="AB2702" s="246"/>
      <c r="AC2702" s="250">
        <v>1800</v>
      </c>
      <c r="AD2702" s="251"/>
      <c r="AE2702" s="252"/>
      <c r="AF2702" s="246"/>
      <c r="AG2702" s="246"/>
      <c r="AH2702" s="255"/>
      <c r="AI2702" s="255"/>
      <c r="AJ2702" s="255" t="str">
        <f t="shared" ref="AJ2702:AJ2703" si="704">CONCATENATE(U2702,AK2702,V2702)</f>
        <v>HL2387</v>
      </c>
      <c r="AK2702" s="255"/>
    </row>
    <row r="2703" spans="1:37" s="234" customFormat="1" ht="11.25" customHeight="1" thickBot="1" x14ac:dyDescent="0.25">
      <c r="A2703" s="1115">
        <v>1</v>
      </c>
      <c r="B2703" s="1114">
        <v>307158</v>
      </c>
      <c r="C2703" s="239" t="s">
        <v>50</v>
      </c>
      <c r="D2703" s="892" t="s">
        <v>3852</v>
      </c>
      <c r="E2703" s="256">
        <v>2</v>
      </c>
      <c r="F2703" s="240" t="s">
        <v>3853</v>
      </c>
      <c r="G2703" s="257">
        <v>150</v>
      </c>
      <c r="H2703" s="257">
        <v>24</v>
      </c>
      <c r="I2703" s="240"/>
      <c r="J2703" s="368">
        <v>41</v>
      </c>
      <c r="K2703" s="1048" t="s">
        <v>3854</v>
      </c>
      <c r="L2703" s="887" t="s">
        <v>3855</v>
      </c>
      <c r="M2703" s="890">
        <v>30</v>
      </c>
      <c r="N2703" s="168"/>
      <c r="O2703" s="694"/>
      <c r="P2703" s="694"/>
      <c r="Q2703" s="694"/>
      <c r="R2703" s="168"/>
      <c r="S2703" s="257"/>
      <c r="T2703" s="240" t="s">
        <v>61</v>
      </c>
      <c r="U2703" s="239" t="s">
        <v>44</v>
      </c>
      <c r="V2703" s="239" t="s">
        <v>3859</v>
      </c>
      <c r="W2703" s="239" t="s">
        <v>3860</v>
      </c>
      <c r="X2703" s="197" t="s">
        <v>3852</v>
      </c>
      <c r="Y2703" s="429">
        <v>44515</v>
      </c>
      <c r="Z2703" s="417">
        <f t="shared" si="703"/>
        <v>44881</v>
      </c>
      <c r="AA2703" s="417">
        <f t="shared" si="697"/>
        <v>46711</v>
      </c>
      <c r="AB2703" s="257"/>
      <c r="AC2703" s="260">
        <v>1800</v>
      </c>
      <c r="AD2703" s="261"/>
      <c r="AE2703" s="262"/>
      <c r="AF2703" s="257"/>
      <c r="AG2703" s="257"/>
      <c r="AH2703" s="255"/>
      <c r="AI2703" s="255"/>
      <c r="AJ2703" s="255" t="str">
        <f t="shared" si="704"/>
        <v>HL2386-2387</v>
      </c>
      <c r="AK2703" s="255"/>
    </row>
    <row r="2704" spans="1:37" s="4" customFormat="1" ht="11.25" customHeight="1" x14ac:dyDescent="0.2">
      <c r="A2704" s="1131">
        <f>SUBTOTAL(9,A19:A2703)</f>
        <v>2113</v>
      </c>
      <c r="C2704" s="320"/>
      <c r="D2704" s="272"/>
      <c r="E2704" s="324"/>
      <c r="F2704" s="265"/>
      <c r="G2704" s="327"/>
      <c r="H2704" s="326"/>
      <c r="I2704" s="238"/>
      <c r="J2704" s="242"/>
      <c r="K2704" s="265"/>
      <c r="L2704" s="265"/>
      <c r="M2704" s="326"/>
      <c r="N2704" s="326"/>
      <c r="O2704" s="326"/>
      <c r="P2704" s="326"/>
      <c r="Q2704" s="326"/>
      <c r="R2704" s="326"/>
      <c r="S2704" s="326"/>
      <c r="T2704" s="265"/>
      <c r="U2704" s="320"/>
      <c r="V2704" s="320"/>
      <c r="W2704" s="320"/>
      <c r="X2704" s="272"/>
      <c r="Y2704" s="422"/>
      <c r="Z2704" s="416" t="s">
        <v>38</v>
      </c>
      <c r="AA2704" s="269" t="s">
        <v>38</v>
      </c>
      <c r="AB2704" s="327"/>
      <c r="AC2704" s="403"/>
      <c r="AD2704" s="327"/>
      <c r="AE2704" s="302"/>
      <c r="AF2704" s="253"/>
      <c r="AG2704" s="253"/>
      <c r="AJ2704" s="255" t="str">
        <f t="shared" si="677"/>
        <v/>
      </c>
    </row>
    <row r="2705" spans="1:37" s="4" customFormat="1" ht="10.5" customHeight="1" thickBot="1" x14ac:dyDescent="0.25">
      <c r="A2705" s="1115">
        <v>1</v>
      </c>
      <c r="B2705" s="1114"/>
      <c r="C2705" s="238"/>
      <c r="D2705" s="904" t="s">
        <v>1077</v>
      </c>
      <c r="E2705" s="245">
        <v>1</v>
      </c>
      <c r="F2705" s="241" t="s">
        <v>3861</v>
      </c>
      <c r="G2705" s="246"/>
      <c r="H2705" s="246"/>
      <c r="I2705" s="241"/>
      <c r="J2705" s="331"/>
      <c r="K2705" s="241"/>
      <c r="L2705" s="241" t="s">
        <v>3862</v>
      </c>
      <c r="M2705" s="254"/>
      <c r="N2705" s="162"/>
      <c r="O2705" s="220"/>
      <c r="P2705" s="220"/>
      <c r="Q2705" s="220"/>
      <c r="R2705" s="162"/>
      <c r="S2705" s="246"/>
      <c r="T2705" s="241" t="s">
        <v>61</v>
      </c>
      <c r="U2705" s="238" t="s">
        <v>44</v>
      </c>
      <c r="V2705" s="238" t="s">
        <v>3863</v>
      </c>
      <c r="W2705" s="238"/>
      <c r="X2705" s="280"/>
      <c r="Y2705" s="415">
        <v>44804</v>
      </c>
      <c r="Z2705" s="417">
        <f t="shared" ref="Z2705:Z2706" si="705">Y2705+366</f>
        <v>45170</v>
      </c>
      <c r="AA2705" s="417">
        <f t="shared" ref="AA2705:AA2706" si="706">Z2705+1830</f>
        <v>47000</v>
      </c>
      <c r="AB2705" s="246"/>
      <c r="AC2705" s="250">
        <v>10000</v>
      </c>
      <c r="AD2705" s="251"/>
      <c r="AE2705" s="252"/>
      <c r="AF2705" s="246"/>
      <c r="AG2705" s="246"/>
      <c r="AH2705" s="255"/>
      <c r="AI2705" s="255"/>
      <c r="AJ2705" s="255" t="str">
        <f t="shared" ref="AJ2705:AJ2706" si="707">CONCATENATE(U2705,AK2705,V2705)</f>
        <v>HL2734</v>
      </c>
      <c r="AK2705" s="255"/>
    </row>
    <row r="2706" spans="1:37" s="234" customFormat="1" ht="11.25" customHeight="1" thickBot="1" x14ac:dyDescent="0.25">
      <c r="A2706" s="1115">
        <v>1</v>
      </c>
      <c r="B2706" s="1114"/>
      <c r="C2706" s="239" t="s">
        <v>50</v>
      </c>
      <c r="D2706" s="892" t="s">
        <v>1077</v>
      </c>
      <c r="E2706" s="256">
        <v>4</v>
      </c>
      <c r="F2706" s="1183" t="s">
        <v>3861</v>
      </c>
      <c r="G2706" s="257"/>
      <c r="H2706" s="257"/>
      <c r="I2706" s="240"/>
      <c r="J2706" s="368"/>
      <c r="K2706" s="240"/>
      <c r="L2706" s="1183" t="s">
        <v>3862</v>
      </c>
      <c r="M2706" s="263" t="s">
        <v>2452</v>
      </c>
      <c r="N2706" s="168"/>
      <c r="O2706" s="694"/>
      <c r="P2706" s="694"/>
      <c r="Q2706" s="694"/>
      <c r="R2706" s="168"/>
      <c r="S2706" s="257"/>
      <c r="T2706" s="240" t="s">
        <v>61</v>
      </c>
      <c r="U2706" s="239" t="s">
        <v>44</v>
      </c>
      <c r="V2706" s="1182" t="s">
        <v>3863</v>
      </c>
      <c r="W2706" s="239" t="s">
        <v>3864</v>
      </c>
      <c r="X2706" s="197" t="s">
        <v>1077</v>
      </c>
      <c r="Y2706" s="415">
        <v>44804</v>
      </c>
      <c r="Z2706" s="417">
        <f t="shared" si="705"/>
        <v>45170</v>
      </c>
      <c r="AA2706" s="417">
        <f t="shared" si="706"/>
        <v>47000</v>
      </c>
      <c r="AB2706" s="257"/>
      <c r="AC2706" s="1184">
        <v>10000</v>
      </c>
      <c r="AD2706" s="261"/>
      <c r="AE2706" s="262"/>
      <c r="AF2706" s="257"/>
      <c r="AG2706" s="257"/>
      <c r="AH2706" s="255"/>
      <c r="AI2706" s="255"/>
      <c r="AJ2706" s="255" t="str">
        <f t="shared" si="707"/>
        <v>HL2734</v>
      </c>
      <c r="AK2706" s="255"/>
    </row>
    <row r="2707" spans="1:37" s="234" customFormat="1" ht="11.25" customHeight="1" x14ac:dyDescent="0.2">
      <c r="A2707" s="1115"/>
      <c r="B2707" s="1185"/>
      <c r="C2707" s="238"/>
      <c r="D2707" s="945"/>
      <c r="E2707" s="324"/>
      <c r="F2707" s="241"/>
      <c r="G2707" s="246"/>
      <c r="H2707" s="246"/>
      <c r="I2707" s="241"/>
      <c r="J2707" s="331"/>
      <c r="K2707" s="241"/>
      <c r="L2707" s="241"/>
      <c r="M2707" s="254"/>
      <c r="N2707" s="162"/>
      <c r="O2707" s="220"/>
      <c r="P2707" s="220"/>
      <c r="Q2707" s="220"/>
      <c r="R2707" s="162"/>
      <c r="S2707" s="246"/>
      <c r="T2707" s="241"/>
      <c r="U2707" s="238"/>
      <c r="V2707" s="238"/>
      <c r="W2707" s="238"/>
      <c r="X2707" s="500"/>
      <c r="Y2707" s="415"/>
      <c r="Z2707" s="1186"/>
      <c r="AA2707" s="1186"/>
      <c r="AB2707" s="246"/>
      <c r="AC2707" s="250"/>
      <c r="AD2707" s="251"/>
      <c r="AE2707" s="252"/>
      <c r="AF2707" s="246"/>
      <c r="AG2707" s="246"/>
      <c r="AH2707" s="255"/>
      <c r="AI2707" s="255"/>
      <c r="AJ2707" s="255"/>
      <c r="AK2707" s="255"/>
    </row>
    <row r="2708" spans="1:37" s="4" customFormat="1" ht="10.5" customHeight="1" thickBot="1" x14ac:dyDescent="0.25">
      <c r="A2708" s="1115">
        <v>1</v>
      </c>
      <c r="B2708" s="1114"/>
      <c r="C2708" s="238"/>
      <c r="D2708" s="904" t="s">
        <v>1080</v>
      </c>
      <c r="E2708" s="245">
        <v>1</v>
      </c>
      <c r="F2708" s="241" t="s">
        <v>3865</v>
      </c>
      <c r="G2708" s="246"/>
      <c r="H2708" s="246"/>
      <c r="I2708" s="241"/>
      <c r="J2708" s="331"/>
      <c r="K2708" s="241"/>
      <c r="L2708" s="241" t="s">
        <v>3866</v>
      </c>
      <c r="M2708" s="254"/>
      <c r="N2708" s="162"/>
      <c r="O2708" s="220"/>
      <c r="P2708" s="220"/>
      <c r="Q2708" s="220"/>
      <c r="R2708" s="162"/>
      <c r="S2708" s="246"/>
      <c r="T2708" s="241" t="s">
        <v>61</v>
      </c>
      <c r="U2708" s="238" t="s">
        <v>44</v>
      </c>
      <c r="V2708" s="238" t="s">
        <v>3867</v>
      </c>
      <c r="W2708" s="238"/>
      <c r="X2708" s="280"/>
      <c r="Y2708" s="415">
        <v>44804</v>
      </c>
      <c r="Z2708" s="417">
        <f t="shared" ref="Z2708" si="708">Y2708+366</f>
        <v>45170</v>
      </c>
      <c r="AA2708" s="417">
        <f t="shared" ref="AA2708" si="709">Z2708+1830</f>
        <v>47000</v>
      </c>
      <c r="AB2708" s="246"/>
      <c r="AC2708" s="250">
        <v>35000</v>
      </c>
      <c r="AD2708" s="251"/>
      <c r="AE2708" s="252"/>
      <c r="AF2708" s="246"/>
      <c r="AG2708" s="246"/>
      <c r="AH2708" s="255"/>
      <c r="AI2708" s="255"/>
      <c r="AJ2708" s="255" t="str">
        <f t="shared" ref="AJ2708" si="710">CONCATENATE(U2708,AK2708,V2708)</f>
        <v>HL2735</v>
      </c>
      <c r="AK2708" s="255"/>
    </row>
    <row r="2709" spans="1:37" s="4" customFormat="1" ht="10.5" customHeight="1" thickBot="1" x14ac:dyDescent="0.25">
      <c r="A2709" s="1115">
        <v>1</v>
      </c>
      <c r="B2709" s="1114"/>
      <c r="C2709" s="238"/>
      <c r="D2709" s="904" t="s">
        <v>1080</v>
      </c>
      <c r="E2709" s="245">
        <v>1</v>
      </c>
      <c r="F2709" s="241" t="s">
        <v>3865</v>
      </c>
      <c r="G2709" s="246"/>
      <c r="H2709" s="246"/>
      <c r="I2709" s="241"/>
      <c r="J2709" s="331"/>
      <c r="K2709" s="241"/>
      <c r="L2709" s="241" t="s">
        <v>3866</v>
      </c>
      <c r="M2709" s="254"/>
      <c r="N2709" s="162"/>
      <c r="O2709" s="220"/>
      <c r="P2709" s="220"/>
      <c r="Q2709" s="220"/>
      <c r="R2709" s="162"/>
      <c r="S2709" s="246"/>
      <c r="T2709" s="241" t="s">
        <v>61</v>
      </c>
      <c r="U2709" s="238" t="s">
        <v>44</v>
      </c>
      <c r="V2709" s="238" t="s">
        <v>3868</v>
      </c>
      <c r="W2709" s="238"/>
      <c r="X2709" s="280"/>
      <c r="Y2709" s="415">
        <v>44804</v>
      </c>
      <c r="Z2709" s="417">
        <f t="shared" ref="Z2709:Z2710" si="711">Y2709+366</f>
        <v>45170</v>
      </c>
      <c r="AA2709" s="417">
        <f t="shared" ref="AA2709:AA2710" si="712">Z2709+1830</f>
        <v>47000</v>
      </c>
      <c r="AB2709" s="246"/>
      <c r="AC2709" s="250">
        <v>35000</v>
      </c>
      <c r="AD2709" s="251"/>
      <c r="AE2709" s="252"/>
      <c r="AF2709" s="246"/>
      <c r="AG2709" s="246"/>
      <c r="AH2709" s="255"/>
      <c r="AI2709" s="255"/>
      <c r="AJ2709" s="255" t="str">
        <f t="shared" ref="AJ2709:AJ2710" si="713">CONCATENATE(U2709,AK2709,V2709)</f>
        <v>HL2736</v>
      </c>
      <c r="AK2709" s="255"/>
    </row>
    <row r="2710" spans="1:37" s="234" customFormat="1" ht="11.25" customHeight="1" thickBot="1" x14ac:dyDescent="0.25">
      <c r="A2710" s="1115">
        <v>1</v>
      </c>
      <c r="B2710" s="1114"/>
      <c r="C2710" s="239" t="s">
        <v>50</v>
      </c>
      <c r="D2710" s="892" t="s">
        <v>1080</v>
      </c>
      <c r="E2710" s="256">
        <v>2</v>
      </c>
      <c r="F2710" s="1183" t="s">
        <v>3865</v>
      </c>
      <c r="G2710" s="257"/>
      <c r="H2710" s="257"/>
      <c r="I2710" s="240"/>
      <c r="J2710" s="368"/>
      <c r="K2710" s="240"/>
      <c r="L2710" s="1183" t="s">
        <v>3866</v>
      </c>
      <c r="M2710" s="263" t="s">
        <v>2452</v>
      </c>
      <c r="N2710" s="168"/>
      <c r="O2710" s="694"/>
      <c r="P2710" s="694"/>
      <c r="Q2710" s="694"/>
      <c r="R2710" s="168"/>
      <c r="S2710" s="257"/>
      <c r="T2710" s="240" t="s">
        <v>61</v>
      </c>
      <c r="U2710" s="239" t="s">
        <v>44</v>
      </c>
      <c r="V2710" s="1182" t="s">
        <v>3869</v>
      </c>
      <c r="W2710" s="239" t="s">
        <v>3864</v>
      </c>
      <c r="X2710" s="197" t="s">
        <v>1080</v>
      </c>
      <c r="Y2710" s="415">
        <v>44804</v>
      </c>
      <c r="Z2710" s="417">
        <f t="shared" si="711"/>
        <v>45170</v>
      </c>
      <c r="AA2710" s="417">
        <f t="shared" si="712"/>
        <v>47000</v>
      </c>
      <c r="AB2710" s="257"/>
      <c r="AC2710" s="1184">
        <v>35000</v>
      </c>
      <c r="AD2710" s="261"/>
      <c r="AE2710" s="262"/>
      <c r="AF2710" s="257"/>
      <c r="AG2710" s="257"/>
      <c r="AH2710" s="255"/>
      <c r="AI2710" s="255"/>
      <c r="AJ2710" s="255" t="str">
        <f t="shared" si="713"/>
        <v>HL2735+2736</v>
      </c>
      <c r="AK2710" s="255"/>
    </row>
    <row r="2711" spans="1:37" s="4" customFormat="1" ht="11.25" customHeight="1" x14ac:dyDescent="0.2">
      <c r="C2711" s="320"/>
      <c r="D2711" s="243"/>
      <c r="E2711" s="245"/>
      <c r="F2711" s="241"/>
      <c r="G2711" s="246"/>
      <c r="H2711" s="246"/>
      <c r="I2711" s="241"/>
      <c r="J2711" s="331"/>
      <c r="K2711" s="241"/>
      <c r="L2711" s="241"/>
      <c r="M2711" s="245"/>
      <c r="N2711" s="238"/>
      <c r="O2711" s="65"/>
      <c r="P2711" s="65"/>
      <c r="Q2711" s="65"/>
      <c r="R2711" s="238"/>
      <c r="S2711" s="246"/>
      <c r="T2711" s="241"/>
      <c r="U2711" s="238"/>
      <c r="V2711" s="238"/>
      <c r="W2711" s="238"/>
      <c r="X2711" s="280"/>
      <c r="Y2711" s="415"/>
      <c r="Z2711" s="434"/>
      <c r="AA2711" s="404"/>
      <c r="AB2711" s="246"/>
      <c r="AC2711" s="250"/>
      <c r="AD2711" s="251"/>
      <c r="AE2711" s="252"/>
      <c r="AF2711" s="246"/>
      <c r="AG2711" s="145"/>
      <c r="AJ2711" s="255" t="str">
        <f t="shared" ref="AJ2711:AJ2767" si="714">CONCATENATE(U2711,AK2711,V2711)</f>
        <v/>
      </c>
    </row>
    <row r="2712" spans="1:37" s="4" customFormat="1" ht="11.25" customHeight="1" x14ac:dyDescent="0.2">
      <c r="C2712" s="320"/>
      <c r="D2712" s="243"/>
      <c r="E2712" s="245"/>
      <c r="F2712" s="241"/>
      <c r="G2712" s="246"/>
      <c r="H2712" s="246"/>
      <c r="I2712" s="241"/>
      <c r="J2712" s="331"/>
      <c r="K2712" s="241"/>
      <c r="L2712" s="241"/>
      <c r="M2712" s="245"/>
      <c r="N2712" s="238"/>
      <c r="O2712" s="65"/>
      <c r="P2712" s="65"/>
      <c r="Q2712" s="65"/>
      <c r="R2712" s="238"/>
      <c r="S2712" s="246"/>
      <c r="T2712" s="241"/>
      <c r="U2712" s="238"/>
      <c r="V2712" s="238"/>
      <c r="W2712" s="238"/>
      <c r="X2712" s="280"/>
      <c r="Y2712" s="415"/>
      <c r="Z2712" s="434"/>
      <c r="AA2712" s="404"/>
      <c r="AB2712" s="246"/>
      <c r="AC2712" s="250"/>
      <c r="AD2712" s="251"/>
      <c r="AE2712" s="252"/>
      <c r="AF2712" s="246"/>
      <c r="AG2712" s="145"/>
      <c r="AJ2712" s="255" t="str">
        <f t="shared" si="714"/>
        <v/>
      </c>
    </row>
    <row r="2713" spans="1:37" s="4" customFormat="1" ht="11.25" customHeight="1" x14ac:dyDescent="0.2">
      <c r="C2713" s="320"/>
      <c r="D2713" s="243"/>
      <c r="E2713" s="245"/>
      <c r="F2713" s="241"/>
      <c r="G2713" s="246"/>
      <c r="H2713" s="246"/>
      <c r="I2713" s="241"/>
      <c r="J2713" s="331"/>
      <c r="K2713" s="241"/>
      <c r="L2713" s="241"/>
      <c r="M2713" s="245"/>
      <c r="N2713" s="238"/>
      <c r="O2713" s="65"/>
      <c r="P2713" s="65"/>
      <c r="Q2713" s="65"/>
      <c r="R2713" s="238"/>
      <c r="S2713" s="246"/>
      <c r="T2713" s="241"/>
      <c r="U2713" s="238"/>
      <c r="V2713" s="238"/>
      <c r="W2713" s="238"/>
      <c r="X2713" s="280"/>
      <c r="Y2713" s="415"/>
      <c r="Z2713" s="434"/>
      <c r="AA2713" s="404"/>
      <c r="AB2713" s="246"/>
      <c r="AC2713" s="250"/>
      <c r="AD2713" s="251"/>
      <c r="AE2713" s="252"/>
      <c r="AF2713" s="246"/>
      <c r="AG2713" s="145"/>
      <c r="AJ2713" s="255" t="str">
        <f t="shared" si="714"/>
        <v/>
      </c>
    </row>
    <row r="2714" spans="1:37" s="4" customFormat="1" ht="11.25" customHeight="1" x14ac:dyDescent="0.2">
      <c r="C2714" s="320"/>
      <c r="D2714" s="243"/>
      <c r="E2714" s="245"/>
      <c r="F2714" s="241"/>
      <c r="G2714" s="246"/>
      <c r="H2714" s="246"/>
      <c r="I2714" s="241"/>
      <c r="J2714" s="331"/>
      <c r="K2714" s="241"/>
      <c r="L2714" s="241"/>
      <c r="M2714" s="245"/>
      <c r="N2714" s="238"/>
      <c r="O2714" s="65"/>
      <c r="P2714" s="65"/>
      <c r="Q2714" s="65"/>
      <c r="R2714" s="238"/>
      <c r="S2714" s="246"/>
      <c r="T2714" s="241"/>
      <c r="U2714" s="238"/>
      <c r="V2714" s="238"/>
      <c r="W2714" s="238"/>
      <c r="X2714" s="280"/>
      <c r="Y2714" s="415"/>
      <c r="Z2714" s="434"/>
      <c r="AA2714" s="404"/>
      <c r="AB2714" s="246"/>
      <c r="AC2714" s="250"/>
      <c r="AD2714" s="251"/>
      <c r="AE2714" s="252"/>
      <c r="AF2714" s="246"/>
      <c r="AG2714" s="145"/>
      <c r="AJ2714" s="255" t="str">
        <f t="shared" si="714"/>
        <v/>
      </c>
    </row>
    <row r="2715" spans="1:37" s="4" customFormat="1" ht="11.25" customHeight="1" x14ac:dyDescent="0.2">
      <c r="C2715" s="320"/>
      <c r="D2715" s="243"/>
      <c r="E2715" s="245"/>
      <c r="F2715" s="241"/>
      <c r="G2715" s="246"/>
      <c r="H2715" s="246"/>
      <c r="I2715" s="241"/>
      <c r="J2715" s="331"/>
      <c r="K2715" s="241"/>
      <c r="L2715" s="241"/>
      <c r="M2715" s="245"/>
      <c r="N2715" s="238"/>
      <c r="O2715" s="65"/>
      <c r="P2715" s="65"/>
      <c r="Q2715" s="65"/>
      <c r="R2715" s="238"/>
      <c r="S2715" s="246"/>
      <c r="T2715" s="241"/>
      <c r="U2715" s="238"/>
      <c r="V2715" s="238"/>
      <c r="W2715" s="238"/>
      <c r="X2715" s="280"/>
      <c r="Y2715" s="415"/>
      <c r="Z2715" s="434"/>
      <c r="AA2715" s="404"/>
      <c r="AB2715" s="246"/>
      <c r="AC2715" s="250"/>
      <c r="AD2715" s="251"/>
      <c r="AE2715" s="252"/>
      <c r="AF2715" s="246"/>
      <c r="AG2715" s="145"/>
      <c r="AJ2715" s="255" t="str">
        <f t="shared" si="714"/>
        <v/>
      </c>
    </row>
    <row r="2716" spans="1:37" s="4" customFormat="1" ht="11.25" customHeight="1" x14ac:dyDescent="0.2">
      <c r="C2716" s="320"/>
      <c r="D2716" s="243"/>
      <c r="E2716" s="245"/>
      <c r="F2716" s="241"/>
      <c r="G2716" s="246"/>
      <c r="H2716" s="246"/>
      <c r="I2716" s="241"/>
      <c r="J2716" s="331"/>
      <c r="K2716" s="241"/>
      <c r="L2716" s="241"/>
      <c r="M2716" s="245"/>
      <c r="N2716" s="238"/>
      <c r="O2716" s="65"/>
      <c r="P2716" s="65"/>
      <c r="Q2716" s="65"/>
      <c r="R2716" s="238"/>
      <c r="S2716" s="246"/>
      <c r="T2716" s="241"/>
      <c r="U2716" s="238"/>
      <c r="V2716" s="238"/>
      <c r="W2716" s="238"/>
      <c r="X2716" s="280"/>
      <c r="Y2716" s="415"/>
      <c r="Z2716" s="434"/>
      <c r="AA2716" s="404"/>
      <c r="AB2716" s="246"/>
      <c r="AC2716" s="250"/>
      <c r="AD2716" s="251"/>
      <c r="AE2716" s="252"/>
      <c r="AF2716" s="246"/>
      <c r="AG2716" s="145"/>
      <c r="AJ2716" s="255" t="str">
        <f t="shared" si="714"/>
        <v/>
      </c>
    </row>
    <row r="2717" spans="1:37" s="4" customFormat="1" ht="11.25" customHeight="1" x14ac:dyDescent="0.2">
      <c r="C2717" s="320"/>
      <c r="D2717" s="243"/>
      <c r="E2717" s="245"/>
      <c r="F2717" s="241"/>
      <c r="G2717" s="246"/>
      <c r="H2717" s="246"/>
      <c r="I2717" s="241"/>
      <c r="J2717" s="331"/>
      <c r="K2717" s="241"/>
      <c r="L2717" s="241"/>
      <c r="M2717" s="245"/>
      <c r="N2717" s="238"/>
      <c r="O2717" s="65"/>
      <c r="P2717" s="65"/>
      <c r="Q2717" s="65"/>
      <c r="R2717" s="238"/>
      <c r="S2717" s="246"/>
      <c r="T2717" s="241"/>
      <c r="U2717" s="238"/>
      <c r="V2717" s="238"/>
      <c r="W2717" s="238"/>
      <c r="X2717" s="280"/>
      <c r="Y2717" s="415"/>
      <c r="Z2717" s="434"/>
      <c r="AA2717" s="404"/>
      <c r="AB2717" s="246"/>
      <c r="AC2717" s="250"/>
      <c r="AD2717" s="251"/>
      <c r="AE2717" s="252"/>
      <c r="AF2717" s="246"/>
      <c r="AG2717" s="145"/>
      <c r="AJ2717" s="255" t="str">
        <f t="shared" si="714"/>
        <v/>
      </c>
    </row>
    <row r="2718" spans="1:37" s="4" customFormat="1" ht="11.25" customHeight="1" x14ac:dyDescent="0.2">
      <c r="C2718" s="320"/>
      <c r="D2718" s="243"/>
      <c r="E2718" s="245"/>
      <c r="F2718" s="241"/>
      <c r="G2718" s="246"/>
      <c r="H2718" s="246"/>
      <c r="I2718" s="241"/>
      <c r="J2718" s="331"/>
      <c r="K2718" s="241"/>
      <c r="L2718" s="241"/>
      <c r="M2718" s="245"/>
      <c r="N2718" s="238"/>
      <c r="O2718" s="65"/>
      <c r="P2718" s="65"/>
      <c r="Q2718" s="65"/>
      <c r="R2718" s="238"/>
      <c r="S2718" s="246"/>
      <c r="T2718" s="241"/>
      <c r="U2718" s="238"/>
      <c r="V2718" s="238"/>
      <c r="W2718" s="238"/>
      <c r="X2718" s="280"/>
      <c r="Y2718" s="415"/>
      <c r="Z2718" s="434"/>
      <c r="AA2718" s="404"/>
      <c r="AB2718" s="246"/>
      <c r="AC2718" s="250"/>
      <c r="AD2718" s="251"/>
      <c r="AE2718" s="252"/>
      <c r="AF2718" s="246"/>
      <c r="AG2718" s="145"/>
      <c r="AJ2718" s="255" t="str">
        <f t="shared" si="714"/>
        <v/>
      </c>
    </row>
    <row r="2719" spans="1:37" s="4" customFormat="1" ht="11.25" customHeight="1" x14ac:dyDescent="0.2">
      <c r="C2719" s="320"/>
      <c r="D2719" s="243"/>
      <c r="E2719" s="245"/>
      <c r="F2719" s="241"/>
      <c r="G2719" s="246"/>
      <c r="H2719" s="246"/>
      <c r="I2719" s="241"/>
      <c r="J2719" s="331"/>
      <c r="K2719" s="241"/>
      <c r="L2719" s="241"/>
      <c r="M2719" s="245"/>
      <c r="N2719" s="238"/>
      <c r="O2719" s="65"/>
      <c r="P2719" s="65"/>
      <c r="Q2719" s="65"/>
      <c r="R2719" s="238"/>
      <c r="S2719" s="246"/>
      <c r="T2719" s="241"/>
      <c r="U2719" s="238"/>
      <c r="V2719" s="238"/>
      <c r="W2719" s="238"/>
      <c r="X2719" s="280"/>
      <c r="Y2719" s="415"/>
      <c r="Z2719" s="434"/>
      <c r="AA2719" s="404"/>
      <c r="AB2719" s="246"/>
      <c r="AC2719" s="250"/>
      <c r="AD2719" s="251"/>
      <c r="AE2719" s="252"/>
      <c r="AF2719" s="246"/>
      <c r="AG2719" s="145"/>
      <c r="AJ2719" s="255" t="str">
        <f t="shared" si="714"/>
        <v/>
      </c>
    </row>
    <row r="2720" spans="1:37" s="4" customFormat="1" ht="11.25" customHeight="1" x14ac:dyDescent="0.2">
      <c r="C2720" s="320"/>
      <c r="D2720" s="243"/>
      <c r="E2720" s="245"/>
      <c r="F2720" s="241"/>
      <c r="G2720" s="246"/>
      <c r="H2720" s="246"/>
      <c r="I2720" s="241"/>
      <c r="J2720" s="331"/>
      <c r="K2720" s="241"/>
      <c r="L2720" s="241"/>
      <c r="M2720" s="245"/>
      <c r="N2720" s="238"/>
      <c r="O2720" s="65"/>
      <c r="P2720" s="65"/>
      <c r="Q2720" s="65"/>
      <c r="R2720" s="238"/>
      <c r="S2720" s="246"/>
      <c r="T2720" s="241"/>
      <c r="U2720" s="238"/>
      <c r="V2720" s="238"/>
      <c r="W2720" s="238"/>
      <c r="X2720" s="280"/>
      <c r="Y2720" s="415"/>
      <c r="Z2720" s="434"/>
      <c r="AA2720" s="404"/>
      <c r="AB2720" s="246"/>
      <c r="AC2720" s="250"/>
      <c r="AD2720" s="251"/>
      <c r="AE2720" s="252"/>
      <c r="AF2720" s="246"/>
      <c r="AG2720" s="145"/>
      <c r="AJ2720" s="255" t="str">
        <f t="shared" si="714"/>
        <v/>
      </c>
    </row>
    <row r="2721" spans="3:36" s="4" customFormat="1" ht="11.25" customHeight="1" x14ac:dyDescent="0.2">
      <c r="C2721" s="320"/>
      <c r="D2721" s="243"/>
      <c r="E2721" s="245"/>
      <c r="F2721" s="241"/>
      <c r="G2721" s="246"/>
      <c r="H2721" s="246"/>
      <c r="I2721" s="241"/>
      <c r="J2721" s="331"/>
      <c r="K2721" s="241"/>
      <c r="L2721" s="241"/>
      <c r="M2721" s="245"/>
      <c r="N2721" s="238"/>
      <c r="O2721" s="65"/>
      <c r="P2721" s="65"/>
      <c r="Q2721" s="65"/>
      <c r="R2721" s="238"/>
      <c r="S2721" s="246"/>
      <c r="T2721" s="241"/>
      <c r="U2721" s="238"/>
      <c r="V2721" s="238"/>
      <c r="W2721" s="238"/>
      <c r="X2721" s="280"/>
      <c r="Y2721" s="415"/>
      <c r="Z2721" s="434"/>
      <c r="AA2721" s="404"/>
      <c r="AB2721" s="246"/>
      <c r="AC2721" s="250"/>
      <c r="AD2721" s="251"/>
      <c r="AE2721" s="252"/>
      <c r="AF2721" s="246"/>
      <c r="AG2721" s="145"/>
      <c r="AJ2721" s="255" t="str">
        <f t="shared" si="714"/>
        <v/>
      </c>
    </row>
    <row r="2722" spans="3:36" s="4" customFormat="1" ht="11.25" customHeight="1" x14ac:dyDescent="0.2">
      <c r="C2722" s="320"/>
      <c r="D2722" s="243"/>
      <c r="E2722" s="245"/>
      <c r="F2722" s="241"/>
      <c r="G2722" s="246"/>
      <c r="H2722" s="246"/>
      <c r="I2722" s="241"/>
      <c r="J2722" s="331"/>
      <c r="K2722" s="241"/>
      <c r="L2722" s="241"/>
      <c r="M2722" s="245"/>
      <c r="N2722" s="238"/>
      <c r="O2722" s="65"/>
      <c r="P2722" s="65"/>
      <c r="Q2722" s="65"/>
      <c r="R2722" s="238"/>
      <c r="S2722" s="246"/>
      <c r="T2722" s="241"/>
      <c r="U2722" s="238"/>
      <c r="V2722" s="238"/>
      <c r="W2722" s="238"/>
      <c r="X2722" s="280"/>
      <c r="Y2722" s="415"/>
      <c r="Z2722" s="434"/>
      <c r="AA2722" s="404"/>
      <c r="AB2722" s="246"/>
      <c r="AC2722" s="250"/>
      <c r="AD2722" s="251"/>
      <c r="AE2722" s="252"/>
      <c r="AF2722" s="246"/>
      <c r="AG2722" s="145"/>
      <c r="AJ2722" s="255" t="str">
        <f t="shared" si="714"/>
        <v/>
      </c>
    </row>
    <row r="2723" spans="3:36" s="4" customFormat="1" ht="11.25" customHeight="1" x14ac:dyDescent="0.2">
      <c r="C2723" s="320"/>
      <c r="D2723" s="243"/>
      <c r="E2723" s="245"/>
      <c r="F2723" s="241"/>
      <c r="G2723" s="246"/>
      <c r="H2723" s="246"/>
      <c r="I2723" s="241"/>
      <c r="J2723" s="331"/>
      <c r="K2723" s="241"/>
      <c r="L2723" s="241"/>
      <c r="M2723" s="245"/>
      <c r="N2723" s="238"/>
      <c r="O2723" s="65"/>
      <c r="P2723" s="65"/>
      <c r="Q2723" s="65"/>
      <c r="R2723" s="238"/>
      <c r="S2723" s="246"/>
      <c r="T2723" s="241"/>
      <c r="U2723" s="238"/>
      <c r="V2723" s="238"/>
      <c r="W2723" s="238"/>
      <c r="X2723" s="280"/>
      <c r="Y2723" s="415"/>
      <c r="Z2723" s="434"/>
      <c r="AA2723" s="404"/>
      <c r="AB2723" s="246"/>
      <c r="AC2723" s="250"/>
      <c r="AD2723" s="251"/>
      <c r="AE2723" s="252"/>
      <c r="AF2723" s="246"/>
      <c r="AG2723" s="145"/>
      <c r="AJ2723" s="255" t="str">
        <f t="shared" si="714"/>
        <v/>
      </c>
    </row>
    <row r="2724" spans="3:36" s="4" customFormat="1" ht="11.25" customHeight="1" x14ac:dyDescent="0.2">
      <c r="C2724" s="320"/>
      <c r="D2724" s="243"/>
      <c r="E2724" s="245"/>
      <c r="F2724" s="241"/>
      <c r="G2724" s="246"/>
      <c r="H2724" s="246"/>
      <c r="I2724" s="241"/>
      <c r="J2724" s="331"/>
      <c r="K2724" s="241"/>
      <c r="L2724" s="241"/>
      <c r="M2724" s="245"/>
      <c r="N2724" s="238"/>
      <c r="O2724" s="65"/>
      <c r="P2724" s="65"/>
      <c r="Q2724" s="65"/>
      <c r="R2724" s="238"/>
      <c r="S2724" s="246"/>
      <c r="T2724" s="241"/>
      <c r="U2724" s="238"/>
      <c r="V2724" s="238"/>
      <c r="W2724" s="238"/>
      <c r="X2724" s="280"/>
      <c r="Y2724" s="415"/>
      <c r="Z2724" s="434"/>
      <c r="AA2724" s="404"/>
      <c r="AB2724" s="246"/>
      <c r="AC2724" s="250"/>
      <c r="AD2724" s="251"/>
      <c r="AE2724" s="252"/>
      <c r="AF2724" s="246"/>
      <c r="AG2724" s="145"/>
      <c r="AJ2724" s="255" t="str">
        <f t="shared" si="714"/>
        <v/>
      </c>
    </row>
    <row r="2725" spans="3:36" s="4" customFormat="1" ht="11.25" customHeight="1" x14ac:dyDescent="0.2">
      <c r="C2725" s="320"/>
      <c r="D2725" s="243"/>
      <c r="E2725" s="245"/>
      <c r="F2725" s="241"/>
      <c r="G2725" s="246"/>
      <c r="H2725" s="246"/>
      <c r="I2725" s="241"/>
      <c r="J2725" s="331"/>
      <c r="K2725" s="241"/>
      <c r="L2725" s="241"/>
      <c r="M2725" s="245"/>
      <c r="N2725" s="238"/>
      <c r="O2725" s="65"/>
      <c r="P2725" s="65"/>
      <c r="Q2725" s="65"/>
      <c r="R2725" s="238"/>
      <c r="S2725" s="246"/>
      <c r="T2725" s="241"/>
      <c r="U2725" s="238"/>
      <c r="V2725" s="238"/>
      <c r="W2725" s="238"/>
      <c r="X2725" s="280"/>
      <c r="Y2725" s="415"/>
      <c r="Z2725" s="434"/>
      <c r="AA2725" s="404"/>
      <c r="AB2725" s="246"/>
      <c r="AC2725" s="250"/>
      <c r="AD2725" s="251"/>
      <c r="AE2725" s="252"/>
      <c r="AF2725" s="246"/>
      <c r="AG2725" s="145"/>
      <c r="AJ2725" s="255" t="str">
        <f t="shared" si="714"/>
        <v/>
      </c>
    </row>
    <row r="2726" spans="3:36" s="4" customFormat="1" ht="11.25" customHeight="1" x14ac:dyDescent="0.2">
      <c r="C2726" s="320"/>
      <c r="D2726" s="243"/>
      <c r="E2726" s="245"/>
      <c r="F2726" s="241"/>
      <c r="G2726" s="246"/>
      <c r="H2726" s="246"/>
      <c r="I2726" s="241"/>
      <c r="J2726" s="331"/>
      <c r="K2726" s="241"/>
      <c r="L2726" s="241"/>
      <c r="M2726" s="245"/>
      <c r="N2726" s="238"/>
      <c r="O2726" s="65"/>
      <c r="P2726" s="65"/>
      <c r="Q2726" s="65"/>
      <c r="R2726" s="238"/>
      <c r="S2726" s="246"/>
      <c r="T2726" s="241"/>
      <c r="U2726" s="238"/>
      <c r="V2726" s="238"/>
      <c r="W2726" s="238"/>
      <c r="X2726" s="280"/>
      <c r="Y2726" s="415"/>
      <c r="Z2726" s="434"/>
      <c r="AA2726" s="404"/>
      <c r="AB2726" s="246"/>
      <c r="AC2726" s="250"/>
      <c r="AD2726" s="251"/>
      <c r="AE2726" s="252"/>
      <c r="AF2726" s="246"/>
      <c r="AG2726" s="145"/>
      <c r="AJ2726" s="255" t="str">
        <f t="shared" si="714"/>
        <v/>
      </c>
    </row>
    <row r="2727" spans="3:36" s="4" customFormat="1" ht="11.25" customHeight="1" x14ac:dyDescent="0.2">
      <c r="C2727" s="320"/>
      <c r="D2727" s="243"/>
      <c r="E2727" s="245"/>
      <c r="F2727" s="241"/>
      <c r="G2727" s="246"/>
      <c r="H2727" s="246"/>
      <c r="I2727" s="241"/>
      <c r="J2727" s="331"/>
      <c r="K2727" s="241"/>
      <c r="L2727" s="241"/>
      <c r="M2727" s="245"/>
      <c r="N2727" s="238"/>
      <c r="O2727" s="65"/>
      <c r="P2727" s="65"/>
      <c r="Q2727" s="65"/>
      <c r="R2727" s="238"/>
      <c r="S2727" s="246"/>
      <c r="T2727" s="241"/>
      <c r="U2727" s="238"/>
      <c r="V2727" s="238"/>
      <c r="W2727" s="238"/>
      <c r="X2727" s="280"/>
      <c r="Y2727" s="415"/>
      <c r="Z2727" s="434"/>
      <c r="AA2727" s="404"/>
      <c r="AB2727" s="246"/>
      <c r="AC2727" s="250"/>
      <c r="AD2727" s="251"/>
      <c r="AE2727" s="252"/>
      <c r="AF2727" s="246"/>
      <c r="AG2727" s="145"/>
      <c r="AJ2727" s="255" t="str">
        <f t="shared" si="714"/>
        <v/>
      </c>
    </row>
    <row r="2728" spans="3:36" s="4" customFormat="1" ht="11.25" customHeight="1" x14ac:dyDescent="0.2">
      <c r="C2728" s="320"/>
      <c r="D2728" s="243"/>
      <c r="E2728" s="245"/>
      <c r="F2728" s="241"/>
      <c r="G2728" s="246"/>
      <c r="H2728" s="246"/>
      <c r="I2728" s="241"/>
      <c r="J2728" s="331"/>
      <c r="K2728" s="241"/>
      <c r="L2728" s="241"/>
      <c r="M2728" s="245"/>
      <c r="N2728" s="238"/>
      <c r="O2728" s="65"/>
      <c r="P2728" s="65"/>
      <c r="Q2728" s="65"/>
      <c r="R2728" s="238"/>
      <c r="S2728" s="246"/>
      <c r="T2728" s="241"/>
      <c r="U2728" s="238"/>
      <c r="V2728" s="238"/>
      <c r="W2728" s="238"/>
      <c r="X2728" s="280"/>
      <c r="Y2728" s="415"/>
      <c r="Z2728" s="434"/>
      <c r="AA2728" s="404"/>
      <c r="AB2728" s="246"/>
      <c r="AC2728" s="250"/>
      <c r="AD2728" s="251"/>
      <c r="AE2728" s="252"/>
      <c r="AF2728" s="246"/>
      <c r="AG2728" s="145"/>
      <c r="AJ2728" s="255" t="str">
        <f t="shared" si="714"/>
        <v/>
      </c>
    </row>
    <row r="2729" spans="3:36" s="4" customFormat="1" ht="11.25" customHeight="1" x14ac:dyDescent="0.2">
      <c r="C2729" s="320"/>
      <c r="D2729" s="243"/>
      <c r="E2729" s="245"/>
      <c r="F2729" s="241"/>
      <c r="G2729" s="246"/>
      <c r="H2729" s="246"/>
      <c r="I2729" s="241"/>
      <c r="J2729" s="331"/>
      <c r="K2729" s="241"/>
      <c r="L2729" s="241"/>
      <c r="M2729" s="245"/>
      <c r="N2729" s="238"/>
      <c r="O2729" s="65"/>
      <c r="P2729" s="65"/>
      <c r="Q2729" s="65"/>
      <c r="R2729" s="238"/>
      <c r="S2729" s="246"/>
      <c r="T2729" s="241"/>
      <c r="U2729" s="238"/>
      <c r="V2729" s="238"/>
      <c r="W2729" s="238"/>
      <c r="X2729" s="280"/>
      <c r="Y2729" s="415"/>
      <c r="Z2729" s="434"/>
      <c r="AA2729" s="404"/>
      <c r="AB2729" s="246"/>
      <c r="AC2729" s="250"/>
      <c r="AD2729" s="251"/>
      <c r="AE2729" s="252"/>
      <c r="AF2729" s="246"/>
      <c r="AG2729" s="145"/>
      <c r="AJ2729" s="255" t="str">
        <f t="shared" si="714"/>
        <v/>
      </c>
    </row>
    <row r="2730" spans="3:36" s="4" customFormat="1" ht="11.25" customHeight="1" x14ac:dyDescent="0.2">
      <c r="C2730" s="320"/>
      <c r="D2730" s="243"/>
      <c r="E2730" s="245"/>
      <c r="F2730" s="241"/>
      <c r="G2730" s="246"/>
      <c r="H2730" s="246"/>
      <c r="I2730" s="241"/>
      <c r="J2730" s="331"/>
      <c r="K2730" s="241"/>
      <c r="L2730" s="241"/>
      <c r="M2730" s="245"/>
      <c r="N2730" s="238"/>
      <c r="O2730" s="65"/>
      <c r="P2730" s="65"/>
      <c r="Q2730" s="65"/>
      <c r="R2730" s="238"/>
      <c r="S2730" s="246"/>
      <c r="T2730" s="241"/>
      <c r="U2730" s="238"/>
      <c r="V2730" s="238"/>
      <c r="W2730" s="238"/>
      <c r="X2730" s="280"/>
      <c r="Y2730" s="415"/>
      <c r="Z2730" s="434"/>
      <c r="AA2730" s="404"/>
      <c r="AB2730" s="246"/>
      <c r="AC2730" s="250"/>
      <c r="AD2730" s="251"/>
      <c r="AE2730" s="252"/>
      <c r="AF2730" s="246"/>
      <c r="AG2730" s="145"/>
      <c r="AJ2730" s="255" t="str">
        <f t="shared" si="714"/>
        <v/>
      </c>
    </row>
    <row r="2731" spans="3:36" s="4" customFormat="1" ht="11.25" customHeight="1" x14ac:dyDescent="0.2">
      <c r="C2731" s="320"/>
      <c r="D2731" s="243"/>
      <c r="E2731" s="245"/>
      <c r="F2731" s="241"/>
      <c r="G2731" s="246"/>
      <c r="H2731" s="246"/>
      <c r="I2731" s="241"/>
      <c r="J2731" s="331"/>
      <c r="K2731" s="241"/>
      <c r="L2731" s="241"/>
      <c r="M2731" s="245"/>
      <c r="N2731" s="238"/>
      <c r="O2731" s="65"/>
      <c r="P2731" s="65"/>
      <c r="Q2731" s="65"/>
      <c r="R2731" s="238"/>
      <c r="S2731" s="246"/>
      <c r="T2731" s="241"/>
      <c r="U2731" s="238"/>
      <c r="V2731" s="238"/>
      <c r="W2731" s="238"/>
      <c r="X2731" s="280"/>
      <c r="Y2731" s="415"/>
      <c r="Z2731" s="434"/>
      <c r="AA2731" s="404"/>
      <c r="AB2731" s="246"/>
      <c r="AC2731" s="250"/>
      <c r="AD2731" s="251"/>
      <c r="AE2731" s="252"/>
      <c r="AF2731" s="246"/>
      <c r="AG2731" s="145"/>
      <c r="AJ2731" s="255" t="str">
        <f t="shared" si="714"/>
        <v/>
      </c>
    </row>
    <row r="2732" spans="3:36" s="4" customFormat="1" ht="11.25" customHeight="1" x14ac:dyDescent="0.2">
      <c r="C2732" s="320"/>
      <c r="D2732" s="243"/>
      <c r="E2732" s="245"/>
      <c r="F2732" s="241"/>
      <c r="G2732" s="246"/>
      <c r="H2732" s="246"/>
      <c r="I2732" s="241"/>
      <c r="J2732" s="331"/>
      <c r="K2732" s="241"/>
      <c r="L2732" s="241"/>
      <c r="M2732" s="245"/>
      <c r="N2732" s="238"/>
      <c r="O2732" s="65"/>
      <c r="P2732" s="65"/>
      <c r="Q2732" s="65"/>
      <c r="R2732" s="238"/>
      <c r="S2732" s="246"/>
      <c r="T2732" s="241"/>
      <c r="U2732" s="238"/>
      <c r="V2732" s="238"/>
      <c r="W2732" s="238"/>
      <c r="X2732" s="280"/>
      <c r="Y2732" s="415"/>
      <c r="Z2732" s="434"/>
      <c r="AA2732" s="404"/>
      <c r="AB2732" s="246"/>
      <c r="AC2732" s="250"/>
      <c r="AD2732" s="251"/>
      <c r="AE2732" s="252"/>
      <c r="AF2732" s="246"/>
      <c r="AG2732" s="145"/>
      <c r="AJ2732" s="255" t="str">
        <f t="shared" si="714"/>
        <v/>
      </c>
    </row>
    <row r="2733" spans="3:36" s="4" customFormat="1" ht="11.25" customHeight="1" x14ac:dyDescent="0.2">
      <c r="C2733" s="320"/>
      <c r="D2733" s="243"/>
      <c r="E2733" s="245"/>
      <c r="F2733" s="241"/>
      <c r="G2733" s="246"/>
      <c r="H2733" s="246"/>
      <c r="I2733" s="241"/>
      <c r="J2733" s="331"/>
      <c r="K2733" s="241"/>
      <c r="L2733" s="241"/>
      <c r="M2733" s="245"/>
      <c r="N2733" s="238"/>
      <c r="O2733" s="65"/>
      <c r="P2733" s="65"/>
      <c r="Q2733" s="65"/>
      <c r="R2733" s="238"/>
      <c r="S2733" s="246"/>
      <c r="T2733" s="241"/>
      <c r="U2733" s="238"/>
      <c r="V2733" s="238"/>
      <c r="W2733" s="238"/>
      <c r="X2733" s="280"/>
      <c r="Y2733" s="415"/>
      <c r="Z2733" s="434"/>
      <c r="AA2733" s="404"/>
      <c r="AB2733" s="246"/>
      <c r="AC2733" s="250"/>
      <c r="AD2733" s="251"/>
      <c r="AE2733" s="252"/>
      <c r="AF2733" s="246"/>
      <c r="AG2733" s="145"/>
      <c r="AJ2733" s="255" t="str">
        <f t="shared" si="714"/>
        <v/>
      </c>
    </row>
    <row r="2734" spans="3:36" s="4" customFormat="1" ht="11.25" customHeight="1" x14ac:dyDescent="0.2">
      <c r="C2734" s="320"/>
      <c r="D2734" s="243"/>
      <c r="E2734" s="245"/>
      <c r="F2734" s="241"/>
      <c r="G2734" s="246"/>
      <c r="H2734" s="246"/>
      <c r="I2734" s="241"/>
      <c r="J2734" s="331"/>
      <c r="K2734" s="241"/>
      <c r="L2734" s="241"/>
      <c r="M2734" s="245"/>
      <c r="N2734" s="238"/>
      <c r="O2734" s="65"/>
      <c r="P2734" s="65"/>
      <c r="Q2734" s="65"/>
      <c r="R2734" s="238"/>
      <c r="S2734" s="246"/>
      <c r="T2734" s="241"/>
      <c r="U2734" s="238"/>
      <c r="V2734" s="238"/>
      <c r="W2734" s="238"/>
      <c r="X2734" s="280"/>
      <c r="Y2734" s="415"/>
      <c r="Z2734" s="434"/>
      <c r="AA2734" s="404"/>
      <c r="AB2734" s="246"/>
      <c r="AC2734" s="250"/>
      <c r="AD2734" s="251"/>
      <c r="AE2734" s="252"/>
      <c r="AF2734" s="246"/>
      <c r="AG2734" s="145"/>
      <c r="AJ2734" s="255" t="str">
        <f t="shared" si="714"/>
        <v/>
      </c>
    </row>
    <row r="2735" spans="3:36" s="4" customFormat="1" ht="11.25" customHeight="1" x14ac:dyDescent="0.2">
      <c r="C2735" s="320"/>
      <c r="D2735" s="243"/>
      <c r="E2735" s="245"/>
      <c r="F2735" s="241"/>
      <c r="G2735" s="246"/>
      <c r="H2735" s="246"/>
      <c r="I2735" s="241"/>
      <c r="J2735" s="331"/>
      <c r="K2735" s="241"/>
      <c r="L2735" s="241"/>
      <c r="M2735" s="245"/>
      <c r="N2735" s="238"/>
      <c r="O2735" s="65"/>
      <c r="P2735" s="65"/>
      <c r="Q2735" s="65"/>
      <c r="R2735" s="238"/>
      <c r="S2735" s="246"/>
      <c r="T2735" s="241"/>
      <c r="U2735" s="238"/>
      <c r="V2735" s="238"/>
      <c r="W2735" s="238"/>
      <c r="X2735" s="280"/>
      <c r="Y2735" s="415"/>
      <c r="Z2735" s="434"/>
      <c r="AA2735" s="404"/>
      <c r="AB2735" s="246"/>
      <c r="AC2735" s="250"/>
      <c r="AD2735" s="251"/>
      <c r="AE2735" s="252"/>
      <c r="AF2735" s="246"/>
      <c r="AG2735" s="145"/>
      <c r="AJ2735" s="255" t="str">
        <f t="shared" si="714"/>
        <v/>
      </c>
    </row>
    <row r="2736" spans="3:36" s="4" customFormat="1" ht="11.25" customHeight="1" x14ac:dyDescent="0.2">
      <c r="C2736" s="320"/>
      <c r="D2736" s="243"/>
      <c r="E2736" s="245"/>
      <c r="F2736" s="241"/>
      <c r="G2736" s="246"/>
      <c r="H2736" s="246"/>
      <c r="I2736" s="241"/>
      <c r="J2736" s="331"/>
      <c r="K2736" s="241"/>
      <c r="L2736" s="241"/>
      <c r="M2736" s="245"/>
      <c r="N2736" s="238"/>
      <c r="O2736" s="65"/>
      <c r="P2736" s="65"/>
      <c r="Q2736" s="65"/>
      <c r="R2736" s="238"/>
      <c r="S2736" s="246"/>
      <c r="T2736" s="241"/>
      <c r="U2736" s="238"/>
      <c r="V2736" s="238"/>
      <c r="W2736" s="238"/>
      <c r="X2736" s="280"/>
      <c r="Y2736" s="415"/>
      <c r="Z2736" s="434"/>
      <c r="AA2736" s="404"/>
      <c r="AB2736" s="246"/>
      <c r="AC2736" s="250"/>
      <c r="AD2736" s="251"/>
      <c r="AE2736" s="252"/>
      <c r="AF2736" s="246"/>
      <c r="AG2736" s="145"/>
      <c r="AJ2736" s="255" t="str">
        <f t="shared" si="714"/>
        <v/>
      </c>
    </row>
    <row r="2737" spans="3:36" s="4" customFormat="1" ht="11.25" customHeight="1" x14ac:dyDescent="0.2">
      <c r="C2737" s="320"/>
      <c r="D2737" s="243"/>
      <c r="E2737" s="245"/>
      <c r="F2737" s="241"/>
      <c r="G2737" s="246"/>
      <c r="H2737" s="246"/>
      <c r="I2737" s="241"/>
      <c r="J2737" s="331"/>
      <c r="K2737" s="241"/>
      <c r="L2737" s="241"/>
      <c r="M2737" s="245"/>
      <c r="N2737" s="238"/>
      <c r="O2737" s="65"/>
      <c r="P2737" s="65"/>
      <c r="Q2737" s="65"/>
      <c r="R2737" s="238"/>
      <c r="S2737" s="246"/>
      <c r="T2737" s="241"/>
      <c r="U2737" s="238"/>
      <c r="V2737" s="238"/>
      <c r="W2737" s="238"/>
      <c r="X2737" s="280"/>
      <c r="Y2737" s="415"/>
      <c r="Z2737" s="434"/>
      <c r="AA2737" s="404"/>
      <c r="AB2737" s="246"/>
      <c r="AC2737" s="250"/>
      <c r="AD2737" s="251"/>
      <c r="AE2737" s="252"/>
      <c r="AF2737" s="246"/>
      <c r="AG2737" s="145"/>
      <c r="AJ2737" s="255" t="str">
        <f t="shared" si="714"/>
        <v/>
      </c>
    </row>
    <row r="2738" spans="3:36" s="4" customFormat="1" ht="11.25" customHeight="1" x14ac:dyDescent="0.2">
      <c r="C2738" s="320"/>
      <c r="D2738" s="243"/>
      <c r="E2738" s="245"/>
      <c r="F2738" s="241"/>
      <c r="G2738" s="246"/>
      <c r="H2738" s="246"/>
      <c r="I2738" s="241"/>
      <c r="J2738" s="331"/>
      <c r="K2738" s="241"/>
      <c r="L2738" s="241"/>
      <c r="M2738" s="245"/>
      <c r="N2738" s="238"/>
      <c r="O2738" s="65"/>
      <c r="P2738" s="65"/>
      <c r="Q2738" s="65"/>
      <c r="R2738" s="238"/>
      <c r="S2738" s="246"/>
      <c r="T2738" s="241"/>
      <c r="U2738" s="238"/>
      <c r="V2738" s="238"/>
      <c r="W2738" s="238"/>
      <c r="X2738" s="280"/>
      <c r="Y2738" s="415"/>
      <c r="Z2738" s="434"/>
      <c r="AA2738" s="404"/>
      <c r="AB2738" s="246"/>
      <c r="AC2738" s="250"/>
      <c r="AD2738" s="251"/>
      <c r="AE2738" s="252"/>
      <c r="AF2738" s="246"/>
      <c r="AG2738" s="145"/>
      <c r="AJ2738" s="255" t="str">
        <f t="shared" si="714"/>
        <v/>
      </c>
    </row>
    <row r="2739" spans="3:36" s="4" customFormat="1" ht="11.25" customHeight="1" x14ac:dyDescent="0.2">
      <c r="C2739" s="320"/>
      <c r="D2739" s="243"/>
      <c r="E2739" s="245"/>
      <c r="F2739" s="241"/>
      <c r="G2739" s="246"/>
      <c r="H2739" s="246"/>
      <c r="I2739" s="241"/>
      <c r="J2739" s="331"/>
      <c r="K2739" s="241"/>
      <c r="L2739" s="241"/>
      <c r="M2739" s="245"/>
      <c r="N2739" s="238"/>
      <c r="O2739" s="65"/>
      <c r="P2739" s="65"/>
      <c r="Q2739" s="65"/>
      <c r="R2739" s="238"/>
      <c r="S2739" s="246"/>
      <c r="T2739" s="241"/>
      <c r="U2739" s="238"/>
      <c r="V2739" s="238"/>
      <c r="W2739" s="238"/>
      <c r="X2739" s="280"/>
      <c r="Y2739" s="415"/>
      <c r="Z2739" s="434"/>
      <c r="AA2739" s="404"/>
      <c r="AB2739" s="246"/>
      <c r="AC2739" s="250"/>
      <c r="AD2739" s="251"/>
      <c r="AE2739" s="252"/>
      <c r="AF2739" s="246"/>
      <c r="AG2739" s="145"/>
      <c r="AJ2739" s="255" t="str">
        <f t="shared" si="714"/>
        <v/>
      </c>
    </row>
    <row r="2740" spans="3:36" s="4" customFormat="1" ht="11.25" customHeight="1" x14ac:dyDescent="0.2">
      <c r="C2740" s="320"/>
      <c r="D2740" s="243"/>
      <c r="E2740" s="245"/>
      <c r="F2740" s="241"/>
      <c r="G2740" s="246"/>
      <c r="H2740" s="246"/>
      <c r="I2740" s="241"/>
      <c r="J2740" s="331"/>
      <c r="K2740" s="241"/>
      <c r="L2740" s="241"/>
      <c r="M2740" s="245"/>
      <c r="N2740" s="238"/>
      <c r="O2740" s="65"/>
      <c r="P2740" s="65"/>
      <c r="Q2740" s="65"/>
      <c r="R2740" s="238"/>
      <c r="S2740" s="246"/>
      <c r="T2740" s="241"/>
      <c r="U2740" s="238"/>
      <c r="V2740" s="238"/>
      <c r="W2740" s="238"/>
      <c r="X2740" s="280"/>
      <c r="Y2740" s="415"/>
      <c r="Z2740" s="434"/>
      <c r="AA2740" s="404"/>
      <c r="AB2740" s="246"/>
      <c r="AC2740" s="250"/>
      <c r="AD2740" s="251"/>
      <c r="AE2740" s="252"/>
      <c r="AF2740" s="246"/>
      <c r="AG2740" s="145"/>
      <c r="AJ2740" s="255" t="str">
        <f t="shared" si="714"/>
        <v/>
      </c>
    </row>
    <row r="2741" spans="3:36" s="4" customFormat="1" ht="11.25" customHeight="1" x14ac:dyDescent="0.2">
      <c r="C2741" s="320"/>
      <c r="D2741" s="243"/>
      <c r="E2741" s="245"/>
      <c r="F2741" s="241"/>
      <c r="G2741" s="246"/>
      <c r="H2741" s="246"/>
      <c r="I2741" s="241"/>
      <c r="J2741" s="331"/>
      <c r="K2741" s="241"/>
      <c r="L2741" s="241"/>
      <c r="M2741" s="245"/>
      <c r="N2741" s="238"/>
      <c r="O2741" s="65"/>
      <c r="P2741" s="65"/>
      <c r="Q2741" s="65"/>
      <c r="R2741" s="238"/>
      <c r="S2741" s="246"/>
      <c r="T2741" s="241"/>
      <c r="U2741" s="238"/>
      <c r="V2741" s="238"/>
      <c r="W2741" s="238"/>
      <c r="X2741" s="280"/>
      <c r="Y2741" s="415"/>
      <c r="Z2741" s="434"/>
      <c r="AA2741" s="404"/>
      <c r="AB2741" s="246"/>
      <c r="AC2741" s="250"/>
      <c r="AD2741" s="251"/>
      <c r="AE2741" s="252"/>
      <c r="AF2741" s="246"/>
      <c r="AG2741" s="145"/>
      <c r="AJ2741" s="255" t="str">
        <f t="shared" si="714"/>
        <v/>
      </c>
    </row>
    <row r="2742" spans="3:36" s="4" customFormat="1" ht="11.25" customHeight="1" x14ac:dyDescent="0.2">
      <c r="C2742" s="320"/>
      <c r="D2742" s="243"/>
      <c r="E2742" s="245"/>
      <c r="F2742" s="241"/>
      <c r="G2742" s="246"/>
      <c r="H2742" s="246"/>
      <c r="I2742" s="241"/>
      <c r="J2742" s="331"/>
      <c r="K2742" s="241"/>
      <c r="L2742" s="241"/>
      <c r="M2742" s="245"/>
      <c r="N2742" s="238"/>
      <c r="O2742" s="65"/>
      <c r="P2742" s="65"/>
      <c r="Q2742" s="65"/>
      <c r="R2742" s="238"/>
      <c r="S2742" s="246"/>
      <c r="T2742" s="241"/>
      <c r="U2742" s="238"/>
      <c r="V2742" s="238"/>
      <c r="W2742" s="238"/>
      <c r="X2742" s="280"/>
      <c r="Y2742" s="415"/>
      <c r="Z2742" s="434"/>
      <c r="AA2742" s="404"/>
      <c r="AB2742" s="246"/>
      <c r="AC2742" s="250"/>
      <c r="AD2742" s="251"/>
      <c r="AE2742" s="252"/>
      <c r="AF2742" s="246"/>
      <c r="AG2742" s="145"/>
      <c r="AJ2742" s="255" t="str">
        <f t="shared" si="714"/>
        <v/>
      </c>
    </row>
    <row r="2743" spans="3:36" s="4" customFormat="1" ht="11.25" customHeight="1" x14ac:dyDescent="0.2">
      <c r="C2743" s="320"/>
      <c r="D2743" s="243"/>
      <c r="E2743" s="245"/>
      <c r="F2743" s="241"/>
      <c r="G2743" s="246"/>
      <c r="H2743" s="246"/>
      <c r="I2743" s="241"/>
      <c r="J2743" s="331"/>
      <c r="K2743" s="241"/>
      <c r="L2743" s="241"/>
      <c r="M2743" s="245"/>
      <c r="N2743" s="238"/>
      <c r="O2743" s="65"/>
      <c r="P2743" s="65"/>
      <c r="Q2743" s="65"/>
      <c r="R2743" s="238"/>
      <c r="S2743" s="246"/>
      <c r="T2743" s="241"/>
      <c r="U2743" s="238"/>
      <c r="V2743" s="238"/>
      <c r="W2743" s="238"/>
      <c r="X2743" s="280"/>
      <c r="Y2743" s="415"/>
      <c r="Z2743" s="434"/>
      <c r="AA2743" s="404"/>
      <c r="AB2743" s="246"/>
      <c r="AC2743" s="250"/>
      <c r="AD2743" s="251"/>
      <c r="AE2743" s="252"/>
      <c r="AF2743" s="246"/>
      <c r="AG2743" s="145"/>
      <c r="AJ2743" s="255" t="str">
        <f t="shared" si="714"/>
        <v/>
      </c>
    </row>
    <row r="2744" spans="3:36" s="4" customFormat="1" ht="11.25" customHeight="1" x14ac:dyDescent="0.2">
      <c r="C2744" s="320"/>
      <c r="D2744" s="243"/>
      <c r="E2744" s="245"/>
      <c r="F2744" s="241"/>
      <c r="G2744" s="246"/>
      <c r="H2744" s="246"/>
      <c r="I2744" s="241"/>
      <c r="J2744" s="331"/>
      <c r="K2744" s="241"/>
      <c r="L2744" s="241"/>
      <c r="M2744" s="245"/>
      <c r="N2744" s="238"/>
      <c r="O2744" s="65"/>
      <c r="P2744" s="65"/>
      <c r="Q2744" s="65"/>
      <c r="R2744" s="238"/>
      <c r="S2744" s="246"/>
      <c r="T2744" s="241"/>
      <c r="U2744" s="238"/>
      <c r="V2744" s="238"/>
      <c r="W2744" s="238"/>
      <c r="X2744" s="280"/>
      <c r="Y2744" s="415"/>
      <c r="Z2744" s="434"/>
      <c r="AA2744" s="404"/>
      <c r="AB2744" s="246"/>
      <c r="AC2744" s="250"/>
      <c r="AD2744" s="251"/>
      <c r="AE2744" s="252"/>
      <c r="AF2744" s="246"/>
      <c r="AG2744" s="145"/>
      <c r="AJ2744" s="255" t="str">
        <f t="shared" si="714"/>
        <v/>
      </c>
    </row>
    <row r="2745" spans="3:36" s="4" customFormat="1" ht="11.25" customHeight="1" x14ac:dyDescent="0.2">
      <c r="C2745" s="320"/>
      <c r="D2745" s="243"/>
      <c r="E2745" s="245"/>
      <c r="F2745" s="241"/>
      <c r="G2745" s="246"/>
      <c r="H2745" s="246"/>
      <c r="I2745" s="241"/>
      <c r="J2745" s="331"/>
      <c r="K2745" s="241"/>
      <c r="L2745" s="241"/>
      <c r="M2745" s="245"/>
      <c r="N2745" s="238"/>
      <c r="O2745" s="65"/>
      <c r="P2745" s="65"/>
      <c r="Q2745" s="65"/>
      <c r="R2745" s="238"/>
      <c r="S2745" s="246"/>
      <c r="T2745" s="241"/>
      <c r="U2745" s="238"/>
      <c r="V2745" s="238"/>
      <c r="W2745" s="238"/>
      <c r="X2745" s="280"/>
      <c r="Y2745" s="415"/>
      <c r="Z2745" s="434"/>
      <c r="AA2745" s="404"/>
      <c r="AB2745" s="246"/>
      <c r="AC2745" s="250"/>
      <c r="AD2745" s="251"/>
      <c r="AE2745" s="252"/>
      <c r="AF2745" s="246"/>
      <c r="AG2745" s="145"/>
      <c r="AJ2745" s="255" t="str">
        <f t="shared" si="714"/>
        <v/>
      </c>
    </row>
    <row r="2746" spans="3:36" s="4" customFormat="1" ht="11.25" customHeight="1" x14ac:dyDescent="0.2">
      <c r="C2746" s="320"/>
      <c r="D2746" s="243"/>
      <c r="E2746" s="245"/>
      <c r="F2746" s="241"/>
      <c r="G2746" s="246"/>
      <c r="H2746" s="246"/>
      <c r="I2746" s="241"/>
      <c r="J2746" s="331"/>
      <c r="K2746" s="241"/>
      <c r="L2746" s="241"/>
      <c r="M2746" s="245"/>
      <c r="N2746" s="238"/>
      <c r="O2746" s="65"/>
      <c r="P2746" s="65"/>
      <c r="Q2746" s="65"/>
      <c r="R2746" s="238"/>
      <c r="S2746" s="246"/>
      <c r="T2746" s="241"/>
      <c r="U2746" s="238"/>
      <c r="V2746" s="238"/>
      <c r="W2746" s="238"/>
      <c r="X2746" s="280"/>
      <c r="Y2746" s="415"/>
      <c r="Z2746" s="434"/>
      <c r="AA2746" s="404"/>
      <c r="AB2746" s="246"/>
      <c r="AC2746" s="250"/>
      <c r="AD2746" s="251"/>
      <c r="AE2746" s="252"/>
      <c r="AF2746" s="246"/>
      <c r="AG2746" s="145"/>
      <c r="AJ2746" s="255" t="str">
        <f t="shared" si="714"/>
        <v/>
      </c>
    </row>
    <row r="2747" spans="3:36" s="4" customFormat="1" ht="11.25" customHeight="1" x14ac:dyDescent="0.2">
      <c r="C2747" s="320"/>
      <c r="D2747" s="243"/>
      <c r="E2747" s="245"/>
      <c r="F2747" s="241"/>
      <c r="G2747" s="246"/>
      <c r="H2747" s="246"/>
      <c r="I2747" s="241"/>
      <c r="J2747" s="331"/>
      <c r="K2747" s="241"/>
      <c r="L2747" s="241"/>
      <c r="M2747" s="245"/>
      <c r="N2747" s="238"/>
      <c r="O2747" s="65"/>
      <c r="P2747" s="65"/>
      <c r="Q2747" s="65"/>
      <c r="R2747" s="238"/>
      <c r="S2747" s="246"/>
      <c r="T2747" s="241"/>
      <c r="U2747" s="238"/>
      <c r="V2747" s="238"/>
      <c r="W2747" s="238"/>
      <c r="X2747" s="280"/>
      <c r="Y2747" s="415"/>
      <c r="Z2747" s="434"/>
      <c r="AA2747" s="404"/>
      <c r="AB2747" s="246"/>
      <c r="AC2747" s="250"/>
      <c r="AD2747" s="251"/>
      <c r="AE2747" s="252"/>
      <c r="AF2747" s="246"/>
      <c r="AG2747" s="145"/>
      <c r="AJ2747" s="255" t="str">
        <f t="shared" si="714"/>
        <v/>
      </c>
    </row>
    <row r="2748" spans="3:36" s="4" customFormat="1" ht="11.25" customHeight="1" x14ac:dyDescent="0.2">
      <c r="C2748" s="320"/>
      <c r="D2748" s="243"/>
      <c r="E2748" s="245"/>
      <c r="F2748" s="241"/>
      <c r="G2748" s="246"/>
      <c r="H2748" s="246"/>
      <c r="I2748" s="241"/>
      <c r="J2748" s="331"/>
      <c r="K2748" s="241"/>
      <c r="L2748" s="241"/>
      <c r="M2748" s="245"/>
      <c r="N2748" s="238"/>
      <c r="O2748" s="65"/>
      <c r="P2748" s="65"/>
      <c r="Q2748" s="65"/>
      <c r="R2748" s="238"/>
      <c r="S2748" s="246"/>
      <c r="T2748" s="241"/>
      <c r="U2748" s="238"/>
      <c r="V2748" s="238"/>
      <c r="W2748" s="238"/>
      <c r="X2748" s="280"/>
      <c r="Y2748" s="415"/>
      <c r="Z2748" s="434"/>
      <c r="AA2748" s="404"/>
      <c r="AB2748" s="246"/>
      <c r="AC2748" s="250"/>
      <c r="AD2748" s="251"/>
      <c r="AE2748" s="252"/>
      <c r="AF2748" s="246"/>
      <c r="AG2748" s="145"/>
      <c r="AJ2748" s="255" t="str">
        <f t="shared" si="714"/>
        <v/>
      </c>
    </row>
    <row r="2749" spans="3:36" s="4" customFormat="1" ht="11.25" customHeight="1" x14ac:dyDescent="0.2">
      <c r="C2749" s="320"/>
      <c r="D2749" s="243"/>
      <c r="E2749" s="245"/>
      <c r="F2749" s="241"/>
      <c r="G2749" s="246"/>
      <c r="H2749" s="246"/>
      <c r="I2749" s="241"/>
      <c r="J2749" s="331"/>
      <c r="K2749" s="241"/>
      <c r="L2749" s="241"/>
      <c r="M2749" s="245"/>
      <c r="N2749" s="238"/>
      <c r="O2749" s="65"/>
      <c r="P2749" s="65"/>
      <c r="Q2749" s="65"/>
      <c r="R2749" s="238"/>
      <c r="S2749" s="246"/>
      <c r="T2749" s="241"/>
      <c r="U2749" s="238"/>
      <c r="V2749" s="238"/>
      <c r="W2749" s="238"/>
      <c r="X2749" s="280"/>
      <c r="Y2749" s="415"/>
      <c r="Z2749" s="434"/>
      <c r="AA2749" s="404"/>
      <c r="AB2749" s="246"/>
      <c r="AC2749" s="250"/>
      <c r="AD2749" s="251"/>
      <c r="AE2749" s="252"/>
      <c r="AF2749" s="246"/>
      <c r="AG2749" s="145"/>
      <c r="AJ2749" s="255" t="str">
        <f t="shared" si="714"/>
        <v/>
      </c>
    </row>
    <row r="2750" spans="3:36" s="4" customFormat="1" ht="11.25" customHeight="1" x14ac:dyDescent="0.2">
      <c r="C2750" s="320"/>
      <c r="D2750" s="243"/>
      <c r="E2750" s="245"/>
      <c r="F2750" s="241"/>
      <c r="G2750" s="246"/>
      <c r="H2750" s="246"/>
      <c r="I2750" s="241"/>
      <c r="J2750" s="331"/>
      <c r="K2750" s="241"/>
      <c r="L2750" s="241"/>
      <c r="M2750" s="245"/>
      <c r="N2750" s="238"/>
      <c r="O2750" s="65"/>
      <c r="P2750" s="65"/>
      <c r="Q2750" s="65"/>
      <c r="R2750" s="238"/>
      <c r="S2750" s="246"/>
      <c r="T2750" s="241"/>
      <c r="U2750" s="238"/>
      <c r="V2750" s="238"/>
      <c r="W2750" s="238"/>
      <c r="X2750" s="280"/>
      <c r="Y2750" s="415"/>
      <c r="Z2750" s="434"/>
      <c r="AA2750" s="404"/>
      <c r="AB2750" s="246"/>
      <c r="AC2750" s="250"/>
      <c r="AD2750" s="251"/>
      <c r="AE2750" s="252"/>
      <c r="AF2750" s="246"/>
      <c r="AG2750" s="145"/>
      <c r="AJ2750" s="255" t="str">
        <f t="shared" si="714"/>
        <v/>
      </c>
    </row>
    <row r="2751" spans="3:36" s="4" customFormat="1" ht="11.25" customHeight="1" x14ac:dyDescent="0.2">
      <c r="C2751" s="320"/>
      <c r="D2751" s="243"/>
      <c r="E2751" s="245"/>
      <c r="F2751" s="241"/>
      <c r="G2751" s="246"/>
      <c r="H2751" s="246"/>
      <c r="I2751" s="241"/>
      <c r="J2751" s="331"/>
      <c r="K2751" s="241"/>
      <c r="L2751" s="241"/>
      <c r="M2751" s="245"/>
      <c r="N2751" s="238"/>
      <c r="O2751" s="65"/>
      <c r="P2751" s="65"/>
      <c r="Q2751" s="65"/>
      <c r="R2751" s="238"/>
      <c r="S2751" s="246"/>
      <c r="T2751" s="241"/>
      <c r="U2751" s="238"/>
      <c r="V2751" s="238"/>
      <c r="W2751" s="238"/>
      <c r="X2751" s="280"/>
      <c r="Y2751" s="415"/>
      <c r="Z2751" s="434"/>
      <c r="AA2751" s="404"/>
      <c r="AB2751" s="246"/>
      <c r="AC2751" s="250"/>
      <c r="AD2751" s="251"/>
      <c r="AE2751" s="252"/>
      <c r="AF2751" s="246"/>
      <c r="AG2751" s="145"/>
      <c r="AJ2751" s="255" t="str">
        <f t="shared" si="714"/>
        <v/>
      </c>
    </row>
    <row r="2752" spans="3:36" s="4" customFormat="1" ht="11.25" customHeight="1" x14ac:dyDescent="0.2">
      <c r="C2752" s="320"/>
      <c r="D2752" s="243"/>
      <c r="E2752" s="245"/>
      <c r="F2752" s="241"/>
      <c r="G2752" s="246"/>
      <c r="H2752" s="246"/>
      <c r="I2752" s="241"/>
      <c r="J2752" s="331"/>
      <c r="K2752" s="241"/>
      <c r="L2752" s="241"/>
      <c r="M2752" s="245"/>
      <c r="N2752" s="238"/>
      <c r="O2752" s="65"/>
      <c r="P2752" s="65"/>
      <c r="Q2752" s="65"/>
      <c r="R2752" s="238"/>
      <c r="S2752" s="246"/>
      <c r="T2752" s="241"/>
      <c r="U2752" s="238"/>
      <c r="V2752" s="238"/>
      <c r="W2752" s="238"/>
      <c r="X2752" s="280"/>
      <c r="Y2752" s="415"/>
      <c r="Z2752" s="434"/>
      <c r="AA2752" s="404"/>
      <c r="AB2752" s="246"/>
      <c r="AC2752" s="250"/>
      <c r="AD2752" s="251"/>
      <c r="AE2752" s="252"/>
      <c r="AF2752" s="246"/>
      <c r="AG2752" s="145"/>
      <c r="AJ2752" s="255" t="str">
        <f t="shared" si="714"/>
        <v/>
      </c>
    </row>
    <row r="2753" spans="3:36" s="4" customFormat="1" ht="11.25" customHeight="1" x14ac:dyDescent="0.2">
      <c r="C2753" s="320"/>
      <c r="D2753" s="243"/>
      <c r="E2753" s="245"/>
      <c r="F2753" s="241"/>
      <c r="G2753" s="246"/>
      <c r="H2753" s="246"/>
      <c r="I2753" s="241"/>
      <c r="J2753" s="331"/>
      <c r="K2753" s="241"/>
      <c r="L2753" s="241"/>
      <c r="M2753" s="245"/>
      <c r="N2753" s="238"/>
      <c r="O2753" s="65"/>
      <c r="P2753" s="65"/>
      <c r="Q2753" s="65"/>
      <c r="R2753" s="238"/>
      <c r="S2753" s="246"/>
      <c r="T2753" s="241"/>
      <c r="U2753" s="238"/>
      <c r="V2753" s="238"/>
      <c r="W2753" s="238"/>
      <c r="X2753" s="280"/>
      <c r="Y2753" s="415"/>
      <c r="Z2753" s="434"/>
      <c r="AA2753" s="404"/>
      <c r="AB2753" s="246"/>
      <c r="AC2753" s="250"/>
      <c r="AD2753" s="251"/>
      <c r="AE2753" s="252"/>
      <c r="AF2753" s="246"/>
      <c r="AG2753" s="145"/>
      <c r="AJ2753" s="255" t="str">
        <f t="shared" si="714"/>
        <v/>
      </c>
    </row>
    <row r="2754" spans="3:36" s="4" customFormat="1" ht="11.25" customHeight="1" x14ac:dyDescent="0.2">
      <c r="C2754" s="320"/>
      <c r="D2754" s="243"/>
      <c r="E2754" s="245"/>
      <c r="F2754" s="241"/>
      <c r="G2754" s="246"/>
      <c r="H2754" s="246"/>
      <c r="I2754" s="241"/>
      <c r="J2754" s="331"/>
      <c r="K2754" s="241"/>
      <c r="L2754" s="241"/>
      <c r="M2754" s="245"/>
      <c r="N2754" s="238"/>
      <c r="O2754" s="65"/>
      <c r="P2754" s="65"/>
      <c r="Q2754" s="65"/>
      <c r="R2754" s="238"/>
      <c r="S2754" s="246"/>
      <c r="T2754" s="241"/>
      <c r="U2754" s="238"/>
      <c r="V2754" s="238"/>
      <c r="W2754" s="238"/>
      <c r="X2754" s="280"/>
      <c r="Y2754" s="415"/>
      <c r="Z2754" s="434"/>
      <c r="AA2754" s="404"/>
      <c r="AB2754" s="246"/>
      <c r="AC2754" s="250"/>
      <c r="AD2754" s="251"/>
      <c r="AE2754" s="252"/>
      <c r="AF2754" s="246"/>
      <c r="AG2754" s="145"/>
      <c r="AJ2754" s="255" t="str">
        <f t="shared" si="714"/>
        <v/>
      </c>
    </row>
    <row r="2755" spans="3:36" s="4" customFormat="1" ht="11.25" customHeight="1" x14ac:dyDescent="0.2">
      <c r="C2755" s="320"/>
      <c r="D2755" s="243"/>
      <c r="E2755" s="245"/>
      <c r="F2755" s="241"/>
      <c r="G2755" s="246"/>
      <c r="H2755" s="246"/>
      <c r="I2755" s="241"/>
      <c r="J2755" s="331"/>
      <c r="K2755" s="241"/>
      <c r="L2755" s="241"/>
      <c r="M2755" s="245"/>
      <c r="N2755" s="238"/>
      <c r="O2755" s="65"/>
      <c r="P2755" s="65"/>
      <c r="Q2755" s="65"/>
      <c r="R2755" s="238"/>
      <c r="S2755" s="246"/>
      <c r="T2755" s="241"/>
      <c r="U2755" s="238"/>
      <c r="V2755" s="238"/>
      <c r="W2755" s="238"/>
      <c r="X2755" s="280"/>
      <c r="Y2755" s="415"/>
      <c r="Z2755" s="434"/>
      <c r="AA2755" s="404"/>
      <c r="AB2755" s="246"/>
      <c r="AC2755" s="250"/>
      <c r="AD2755" s="251"/>
      <c r="AE2755" s="252"/>
      <c r="AF2755" s="246"/>
      <c r="AG2755" s="145"/>
      <c r="AJ2755" s="255" t="str">
        <f t="shared" si="714"/>
        <v/>
      </c>
    </row>
    <row r="2756" spans="3:36" s="4" customFormat="1" ht="11.25" customHeight="1" x14ac:dyDescent="0.2">
      <c r="C2756" s="320"/>
      <c r="D2756" s="243"/>
      <c r="E2756" s="245"/>
      <c r="F2756" s="241"/>
      <c r="G2756" s="246"/>
      <c r="H2756" s="246"/>
      <c r="I2756" s="241"/>
      <c r="J2756" s="331"/>
      <c r="K2756" s="241"/>
      <c r="L2756" s="241"/>
      <c r="M2756" s="245"/>
      <c r="N2756" s="238"/>
      <c r="O2756" s="65"/>
      <c r="P2756" s="65"/>
      <c r="Q2756" s="65"/>
      <c r="R2756" s="238"/>
      <c r="S2756" s="246"/>
      <c r="T2756" s="241"/>
      <c r="U2756" s="238"/>
      <c r="V2756" s="238"/>
      <c r="W2756" s="238"/>
      <c r="X2756" s="280"/>
      <c r="Y2756" s="415"/>
      <c r="Z2756" s="434"/>
      <c r="AA2756" s="404"/>
      <c r="AB2756" s="246"/>
      <c r="AC2756" s="250"/>
      <c r="AD2756" s="251"/>
      <c r="AE2756" s="252"/>
      <c r="AF2756" s="246"/>
      <c r="AG2756" s="145"/>
      <c r="AJ2756" s="255" t="str">
        <f t="shared" si="714"/>
        <v/>
      </c>
    </row>
    <row r="2757" spans="3:36" s="4" customFormat="1" ht="11.25" customHeight="1" x14ac:dyDescent="0.2">
      <c r="C2757" s="320"/>
      <c r="D2757" s="243"/>
      <c r="E2757" s="245"/>
      <c r="F2757" s="241"/>
      <c r="G2757" s="246"/>
      <c r="H2757" s="246"/>
      <c r="I2757" s="241"/>
      <c r="J2757" s="331"/>
      <c r="K2757" s="241"/>
      <c r="L2757" s="241"/>
      <c r="M2757" s="245"/>
      <c r="N2757" s="238"/>
      <c r="O2757" s="65"/>
      <c r="P2757" s="65"/>
      <c r="Q2757" s="65"/>
      <c r="R2757" s="238"/>
      <c r="S2757" s="246"/>
      <c r="T2757" s="241"/>
      <c r="U2757" s="238"/>
      <c r="V2757" s="238"/>
      <c r="W2757" s="238"/>
      <c r="X2757" s="280"/>
      <c r="Y2757" s="415"/>
      <c r="Z2757" s="434"/>
      <c r="AA2757" s="404"/>
      <c r="AB2757" s="246"/>
      <c r="AC2757" s="250"/>
      <c r="AD2757" s="251"/>
      <c r="AE2757" s="252"/>
      <c r="AF2757" s="246"/>
      <c r="AG2757" s="145"/>
      <c r="AJ2757" s="255" t="str">
        <f t="shared" si="714"/>
        <v/>
      </c>
    </row>
    <row r="2758" spans="3:36" s="4" customFormat="1" ht="11.25" customHeight="1" x14ac:dyDescent="0.2">
      <c r="C2758" s="320"/>
      <c r="D2758" s="243"/>
      <c r="E2758" s="245"/>
      <c r="F2758" s="241"/>
      <c r="G2758" s="246"/>
      <c r="H2758" s="246"/>
      <c r="I2758" s="241"/>
      <c r="J2758" s="331"/>
      <c r="K2758" s="241"/>
      <c r="L2758" s="241"/>
      <c r="M2758" s="245"/>
      <c r="N2758" s="238"/>
      <c r="O2758" s="65"/>
      <c r="P2758" s="65"/>
      <c r="Q2758" s="65"/>
      <c r="R2758" s="238"/>
      <c r="S2758" s="246"/>
      <c r="T2758" s="241"/>
      <c r="U2758" s="238"/>
      <c r="V2758" s="238"/>
      <c r="W2758" s="238"/>
      <c r="X2758" s="280"/>
      <c r="Y2758" s="415"/>
      <c r="Z2758" s="434"/>
      <c r="AA2758" s="404"/>
      <c r="AB2758" s="246"/>
      <c r="AC2758" s="250"/>
      <c r="AD2758" s="251"/>
      <c r="AE2758" s="252"/>
      <c r="AF2758" s="246"/>
      <c r="AG2758" s="145"/>
      <c r="AJ2758" s="255" t="str">
        <f t="shared" si="714"/>
        <v/>
      </c>
    </row>
    <row r="2759" spans="3:36" s="4" customFormat="1" ht="11.25" customHeight="1" x14ac:dyDescent="0.2">
      <c r="C2759" s="320"/>
      <c r="D2759" s="243"/>
      <c r="E2759" s="245"/>
      <c r="F2759" s="241"/>
      <c r="G2759" s="246"/>
      <c r="H2759" s="246"/>
      <c r="I2759" s="241"/>
      <c r="J2759" s="331"/>
      <c r="K2759" s="241"/>
      <c r="L2759" s="241"/>
      <c r="M2759" s="245"/>
      <c r="N2759" s="238"/>
      <c r="O2759" s="65"/>
      <c r="P2759" s="65"/>
      <c r="Q2759" s="65"/>
      <c r="R2759" s="238"/>
      <c r="S2759" s="246"/>
      <c r="T2759" s="241"/>
      <c r="U2759" s="238"/>
      <c r="V2759" s="238"/>
      <c r="W2759" s="238"/>
      <c r="X2759" s="280"/>
      <c r="Y2759" s="415"/>
      <c r="Z2759" s="434"/>
      <c r="AA2759" s="404"/>
      <c r="AB2759" s="246"/>
      <c r="AC2759" s="250"/>
      <c r="AD2759" s="251"/>
      <c r="AE2759" s="252"/>
      <c r="AF2759" s="246"/>
      <c r="AG2759" s="145"/>
      <c r="AJ2759" s="255" t="str">
        <f t="shared" si="714"/>
        <v/>
      </c>
    </row>
    <row r="2760" spans="3:36" s="4" customFormat="1" ht="11.25" customHeight="1" x14ac:dyDescent="0.2">
      <c r="C2760" s="320"/>
      <c r="D2760" s="243"/>
      <c r="E2760" s="245"/>
      <c r="F2760" s="241"/>
      <c r="G2760" s="246"/>
      <c r="H2760" s="246"/>
      <c r="I2760" s="241"/>
      <c r="J2760" s="331"/>
      <c r="K2760" s="241"/>
      <c r="L2760" s="241"/>
      <c r="M2760" s="245"/>
      <c r="N2760" s="238"/>
      <c r="O2760" s="65"/>
      <c r="P2760" s="65"/>
      <c r="Q2760" s="65"/>
      <c r="R2760" s="238"/>
      <c r="S2760" s="246"/>
      <c r="T2760" s="241"/>
      <c r="U2760" s="238"/>
      <c r="V2760" s="238"/>
      <c r="W2760" s="238"/>
      <c r="X2760" s="280"/>
      <c r="Y2760" s="415"/>
      <c r="Z2760" s="434"/>
      <c r="AA2760" s="404"/>
      <c r="AB2760" s="246"/>
      <c r="AC2760" s="250"/>
      <c r="AD2760" s="251"/>
      <c r="AE2760" s="252"/>
      <c r="AF2760" s="246"/>
      <c r="AG2760" s="145"/>
      <c r="AJ2760" s="255" t="str">
        <f t="shared" si="714"/>
        <v/>
      </c>
    </row>
    <row r="2761" spans="3:36" s="4" customFormat="1" ht="11.25" customHeight="1" x14ac:dyDescent="0.2">
      <c r="C2761" s="320"/>
      <c r="D2761" s="243"/>
      <c r="E2761" s="245"/>
      <c r="F2761" s="241"/>
      <c r="G2761" s="246"/>
      <c r="H2761" s="246"/>
      <c r="I2761" s="241"/>
      <c r="J2761" s="331"/>
      <c r="K2761" s="241"/>
      <c r="L2761" s="241"/>
      <c r="M2761" s="245"/>
      <c r="N2761" s="238"/>
      <c r="O2761" s="65"/>
      <c r="P2761" s="65"/>
      <c r="Q2761" s="65"/>
      <c r="R2761" s="238"/>
      <c r="S2761" s="246"/>
      <c r="T2761" s="241"/>
      <c r="U2761" s="238"/>
      <c r="V2761" s="238"/>
      <c r="W2761" s="238"/>
      <c r="X2761" s="280"/>
      <c r="Y2761" s="415"/>
      <c r="Z2761" s="434"/>
      <c r="AA2761" s="404"/>
      <c r="AB2761" s="246"/>
      <c r="AC2761" s="250"/>
      <c r="AD2761" s="251"/>
      <c r="AE2761" s="252"/>
      <c r="AF2761" s="246"/>
      <c r="AG2761" s="145"/>
      <c r="AJ2761" s="255" t="str">
        <f t="shared" si="714"/>
        <v/>
      </c>
    </row>
    <row r="2762" spans="3:36" s="4" customFormat="1" ht="11.25" customHeight="1" x14ac:dyDescent="0.2">
      <c r="C2762" s="320"/>
      <c r="D2762" s="243"/>
      <c r="E2762" s="245"/>
      <c r="F2762" s="241"/>
      <c r="G2762" s="246"/>
      <c r="H2762" s="246"/>
      <c r="I2762" s="241"/>
      <c r="J2762" s="331"/>
      <c r="K2762" s="241"/>
      <c r="L2762" s="241"/>
      <c r="M2762" s="245"/>
      <c r="N2762" s="238"/>
      <c r="O2762" s="65"/>
      <c r="P2762" s="65"/>
      <c r="Q2762" s="65"/>
      <c r="R2762" s="238"/>
      <c r="S2762" s="246"/>
      <c r="T2762" s="241"/>
      <c r="U2762" s="238"/>
      <c r="V2762" s="238"/>
      <c r="W2762" s="238"/>
      <c r="X2762" s="280"/>
      <c r="Y2762" s="415"/>
      <c r="Z2762" s="434"/>
      <c r="AA2762" s="404"/>
      <c r="AB2762" s="246"/>
      <c r="AC2762" s="250"/>
      <c r="AD2762" s="251"/>
      <c r="AE2762" s="252"/>
      <c r="AF2762" s="246"/>
      <c r="AG2762" s="145"/>
      <c r="AJ2762" s="255" t="str">
        <f t="shared" si="714"/>
        <v/>
      </c>
    </row>
    <row r="2763" spans="3:36" s="4" customFormat="1" ht="11.25" customHeight="1" x14ac:dyDescent="0.2">
      <c r="C2763" s="320"/>
      <c r="D2763" s="243"/>
      <c r="E2763" s="245"/>
      <c r="F2763" s="241"/>
      <c r="G2763" s="246"/>
      <c r="H2763" s="246"/>
      <c r="I2763" s="241"/>
      <c r="J2763" s="331"/>
      <c r="K2763" s="241"/>
      <c r="L2763" s="241"/>
      <c r="M2763" s="245"/>
      <c r="N2763" s="238"/>
      <c r="O2763" s="65"/>
      <c r="P2763" s="65"/>
      <c r="Q2763" s="65"/>
      <c r="R2763" s="238"/>
      <c r="S2763" s="246"/>
      <c r="T2763" s="241"/>
      <c r="U2763" s="238"/>
      <c r="V2763" s="238"/>
      <c r="W2763" s="238"/>
      <c r="X2763" s="280"/>
      <c r="Y2763" s="415"/>
      <c r="Z2763" s="434"/>
      <c r="AA2763" s="404"/>
      <c r="AB2763" s="246"/>
      <c r="AC2763" s="250"/>
      <c r="AD2763" s="251"/>
      <c r="AE2763" s="252"/>
      <c r="AF2763" s="246"/>
      <c r="AG2763" s="145"/>
      <c r="AJ2763" s="255" t="str">
        <f t="shared" si="714"/>
        <v/>
      </c>
    </row>
    <row r="2764" spans="3:36" s="4" customFormat="1" ht="11.25" customHeight="1" x14ac:dyDescent="0.2">
      <c r="C2764" s="320"/>
      <c r="D2764" s="243"/>
      <c r="E2764" s="245"/>
      <c r="F2764" s="241"/>
      <c r="G2764" s="246"/>
      <c r="H2764" s="246"/>
      <c r="I2764" s="241"/>
      <c r="J2764" s="331"/>
      <c r="K2764" s="241"/>
      <c r="L2764" s="241"/>
      <c r="M2764" s="245"/>
      <c r="N2764" s="238"/>
      <c r="O2764" s="65"/>
      <c r="P2764" s="65"/>
      <c r="Q2764" s="65"/>
      <c r="R2764" s="238"/>
      <c r="S2764" s="246"/>
      <c r="T2764" s="241"/>
      <c r="U2764" s="238"/>
      <c r="V2764" s="238"/>
      <c r="W2764" s="238"/>
      <c r="X2764" s="280"/>
      <c r="Y2764" s="415"/>
      <c r="Z2764" s="434"/>
      <c r="AA2764" s="404"/>
      <c r="AB2764" s="246"/>
      <c r="AC2764" s="250"/>
      <c r="AD2764" s="251"/>
      <c r="AE2764" s="252"/>
      <c r="AF2764" s="246"/>
      <c r="AG2764" s="145"/>
      <c r="AJ2764" s="255" t="str">
        <f t="shared" si="714"/>
        <v/>
      </c>
    </row>
    <row r="2765" spans="3:36" s="4" customFormat="1" ht="11.25" customHeight="1" x14ac:dyDescent="0.2">
      <c r="C2765" s="320"/>
      <c r="D2765" s="243"/>
      <c r="E2765" s="245"/>
      <c r="F2765" s="241"/>
      <c r="G2765" s="246"/>
      <c r="H2765" s="246"/>
      <c r="I2765" s="241"/>
      <c r="J2765" s="331"/>
      <c r="K2765" s="241"/>
      <c r="L2765" s="241"/>
      <c r="M2765" s="245"/>
      <c r="N2765" s="238"/>
      <c r="O2765" s="65"/>
      <c r="P2765" s="65"/>
      <c r="Q2765" s="65"/>
      <c r="R2765" s="238"/>
      <c r="S2765" s="246"/>
      <c r="T2765" s="241"/>
      <c r="U2765" s="238"/>
      <c r="V2765" s="238"/>
      <c r="W2765" s="238"/>
      <c r="X2765" s="280"/>
      <c r="Y2765" s="415"/>
      <c r="Z2765" s="434"/>
      <c r="AA2765" s="404"/>
      <c r="AB2765" s="246"/>
      <c r="AC2765" s="250"/>
      <c r="AD2765" s="251"/>
      <c r="AE2765" s="252"/>
      <c r="AF2765" s="246"/>
      <c r="AG2765" s="145"/>
      <c r="AJ2765" s="255" t="str">
        <f t="shared" si="714"/>
        <v/>
      </c>
    </row>
    <row r="2766" spans="3:36" s="4" customFormat="1" ht="11.25" customHeight="1" x14ac:dyDescent="0.2">
      <c r="C2766" s="320"/>
      <c r="D2766" s="243"/>
      <c r="E2766" s="245"/>
      <c r="F2766" s="241"/>
      <c r="G2766" s="246"/>
      <c r="H2766" s="246"/>
      <c r="I2766" s="241"/>
      <c r="J2766" s="331"/>
      <c r="K2766" s="241"/>
      <c r="L2766" s="241"/>
      <c r="M2766" s="245"/>
      <c r="N2766" s="238"/>
      <c r="O2766" s="65"/>
      <c r="P2766" s="65"/>
      <c r="Q2766" s="65"/>
      <c r="R2766" s="238"/>
      <c r="S2766" s="246"/>
      <c r="T2766" s="241"/>
      <c r="U2766" s="238"/>
      <c r="V2766" s="238"/>
      <c r="W2766" s="238"/>
      <c r="X2766" s="280"/>
      <c r="Y2766" s="415"/>
      <c r="Z2766" s="434"/>
      <c r="AA2766" s="404"/>
      <c r="AB2766" s="246"/>
      <c r="AC2766" s="250"/>
      <c r="AD2766" s="251"/>
      <c r="AE2766" s="252"/>
      <c r="AF2766" s="246"/>
      <c r="AG2766" s="145"/>
      <c r="AJ2766" s="255" t="str">
        <f t="shared" si="714"/>
        <v/>
      </c>
    </row>
    <row r="2767" spans="3:36" s="4" customFormat="1" ht="11.25" customHeight="1" x14ac:dyDescent="0.2">
      <c r="C2767" s="320"/>
      <c r="D2767" s="243"/>
      <c r="E2767" s="245"/>
      <c r="F2767" s="241"/>
      <c r="G2767" s="246"/>
      <c r="H2767" s="246"/>
      <c r="I2767" s="241"/>
      <c r="J2767" s="331"/>
      <c r="K2767" s="241"/>
      <c r="L2767" s="241"/>
      <c r="M2767" s="245"/>
      <c r="N2767" s="238"/>
      <c r="O2767" s="65"/>
      <c r="P2767" s="65"/>
      <c r="Q2767" s="65"/>
      <c r="R2767" s="238"/>
      <c r="S2767" s="246"/>
      <c r="T2767" s="241"/>
      <c r="U2767" s="238"/>
      <c r="V2767" s="238"/>
      <c r="W2767" s="238"/>
      <c r="X2767" s="280"/>
      <c r="Y2767" s="415"/>
      <c r="Z2767" s="434"/>
      <c r="AA2767" s="404"/>
      <c r="AB2767" s="246"/>
      <c r="AC2767" s="250"/>
      <c r="AD2767" s="251"/>
      <c r="AE2767" s="252"/>
      <c r="AF2767" s="246"/>
      <c r="AG2767" s="145"/>
      <c r="AJ2767" s="255" t="str">
        <f t="shared" si="714"/>
        <v/>
      </c>
    </row>
    <row r="2768" spans="3:36" s="4" customFormat="1" ht="11.25" customHeight="1" x14ac:dyDescent="0.2">
      <c r="C2768" s="320"/>
      <c r="D2768" s="243"/>
      <c r="E2768" s="245"/>
      <c r="F2768" s="241"/>
      <c r="G2768" s="246"/>
      <c r="H2768" s="246"/>
      <c r="I2768" s="241"/>
      <c r="J2768" s="331"/>
      <c r="K2768" s="241"/>
      <c r="L2768" s="241"/>
      <c r="M2768" s="245"/>
      <c r="N2768" s="238"/>
      <c r="O2768" s="65"/>
      <c r="P2768" s="65"/>
      <c r="Q2768" s="65"/>
      <c r="R2768" s="238"/>
      <c r="S2768" s="246"/>
      <c r="T2768" s="241"/>
      <c r="U2768" s="238"/>
      <c r="V2768" s="238"/>
      <c r="W2768" s="238"/>
      <c r="X2768" s="280"/>
      <c r="Y2768" s="415"/>
      <c r="Z2768" s="434"/>
      <c r="AA2768" s="404"/>
      <c r="AB2768" s="246"/>
      <c r="AC2768" s="250"/>
      <c r="AD2768" s="251"/>
      <c r="AE2768" s="252"/>
      <c r="AF2768" s="246"/>
      <c r="AG2768" s="145"/>
      <c r="AJ2768" s="255" t="str">
        <f t="shared" ref="AJ2768:AJ2770" si="715">CONCATENATE(U2768,AK2768,V2768)</f>
        <v/>
      </c>
    </row>
    <row r="2769" spans="3:36" s="4" customFormat="1" ht="11.25" customHeight="1" x14ac:dyDescent="0.2">
      <c r="C2769" s="320"/>
      <c r="D2769" s="243"/>
      <c r="E2769" s="245"/>
      <c r="F2769" s="241"/>
      <c r="G2769" s="246"/>
      <c r="H2769" s="246"/>
      <c r="I2769" s="241"/>
      <c r="J2769" s="331"/>
      <c r="K2769" s="241"/>
      <c r="L2769" s="241"/>
      <c r="M2769" s="245"/>
      <c r="N2769" s="238"/>
      <c r="O2769" s="65"/>
      <c r="P2769" s="65"/>
      <c r="Q2769" s="65"/>
      <c r="R2769" s="238"/>
      <c r="S2769" s="246"/>
      <c r="T2769" s="241"/>
      <c r="U2769" s="238"/>
      <c r="V2769" s="238"/>
      <c r="W2769" s="238"/>
      <c r="X2769" s="280"/>
      <c r="Y2769" s="415"/>
      <c r="Z2769" s="434"/>
      <c r="AA2769" s="404"/>
      <c r="AB2769" s="246"/>
      <c r="AC2769" s="250"/>
      <c r="AD2769" s="251"/>
      <c r="AE2769" s="252"/>
      <c r="AF2769" s="246"/>
      <c r="AG2769" s="145"/>
      <c r="AJ2769" s="255" t="str">
        <f t="shared" si="715"/>
        <v/>
      </c>
    </row>
    <row r="2770" spans="3:36" s="4" customFormat="1" ht="11.25" customHeight="1" x14ac:dyDescent="0.2">
      <c r="C2770" s="320"/>
      <c r="D2770" s="243"/>
      <c r="E2770" s="245"/>
      <c r="F2770" s="241"/>
      <c r="G2770" s="246"/>
      <c r="H2770" s="246"/>
      <c r="I2770" s="241"/>
      <c r="J2770" s="331"/>
      <c r="K2770" s="241"/>
      <c r="L2770" s="241"/>
      <c r="M2770" s="245"/>
      <c r="N2770" s="238"/>
      <c r="O2770" s="65"/>
      <c r="P2770" s="65"/>
      <c r="Q2770" s="65"/>
      <c r="R2770" s="238"/>
      <c r="S2770" s="246"/>
      <c r="T2770" s="241"/>
      <c r="U2770" s="238"/>
      <c r="V2770" s="238"/>
      <c r="W2770" s="238"/>
      <c r="X2770" s="280"/>
      <c r="Y2770" s="415"/>
      <c r="Z2770" s="434"/>
      <c r="AA2770" s="404"/>
      <c r="AB2770" s="246"/>
      <c r="AC2770" s="250"/>
      <c r="AD2770" s="251"/>
      <c r="AE2770" s="252"/>
      <c r="AF2770" s="246"/>
      <c r="AG2770" s="145"/>
      <c r="AJ2770" s="255" t="str">
        <f t="shared" si="715"/>
        <v/>
      </c>
    </row>
    <row r="2771" spans="3:36" s="4" customFormat="1" ht="11.25" customHeight="1" x14ac:dyDescent="0.2">
      <c r="C2771" s="320"/>
      <c r="D2771" s="243"/>
      <c r="E2771" s="245"/>
      <c r="F2771" s="241"/>
      <c r="G2771" s="246"/>
      <c r="H2771" s="246"/>
      <c r="I2771" s="241"/>
      <c r="J2771" s="331"/>
      <c r="K2771" s="241"/>
      <c r="L2771" s="241"/>
      <c r="M2771" s="245"/>
      <c r="N2771" s="238"/>
      <c r="O2771" s="65"/>
      <c r="P2771" s="65"/>
      <c r="Q2771" s="65"/>
      <c r="R2771" s="238"/>
      <c r="S2771" s="246"/>
      <c r="T2771" s="241"/>
      <c r="U2771" s="238"/>
      <c r="V2771" s="238"/>
      <c r="W2771" s="238"/>
      <c r="X2771" s="280"/>
      <c r="Y2771" s="415"/>
      <c r="Z2771" s="434"/>
      <c r="AA2771" s="404"/>
      <c r="AB2771" s="246"/>
      <c r="AC2771" s="250"/>
      <c r="AD2771" s="251"/>
      <c r="AE2771" s="252"/>
      <c r="AF2771" s="246"/>
      <c r="AG2771" s="145"/>
      <c r="AJ2771" s="147"/>
    </row>
    <row r="2772" spans="3:36" s="4" customFormat="1" ht="11.25" customHeight="1" x14ac:dyDescent="0.2">
      <c r="C2772" s="320"/>
      <c r="D2772" s="243"/>
      <c r="E2772" s="245"/>
      <c r="F2772" s="241"/>
      <c r="G2772" s="246"/>
      <c r="H2772" s="246"/>
      <c r="I2772" s="241"/>
      <c r="J2772" s="331"/>
      <c r="K2772" s="241"/>
      <c r="L2772" s="241"/>
      <c r="M2772" s="245"/>
      <c r="N2772" s="238"/>
      <c r="O2772" s="65"/>
      <c r="P2772" s="65"/>
      <c r="Q2772" s="65"/>
      <c r="R2772" s="238"/>
      <c r="S2772" s="246"/>
      <c r="T2772" s="241"/>
      <c r="U2772" s="238"/>
      <c r="V2772" s="238"/>
      <c r="W2772" s="238"/>
      <c r="X2772" s="280"/>
      <c r="Y2772" s="415"/>
      <c r="Z2772" s="434"/>
      <c r="AA2772" s="404"/>
      <c r="AB2772" s="246"/>
      <c r="AC2772" s="250"/>
      <c r="AD2772" s="251"/>
      <c r="AE2772" s="252"/>
      <c r="AF2772" s="246"/>
      <c r="AG2772" s="145"/>
      <c r="AJ2772" s="147"/>
    </row>
    <row r="2773" spans="3:36" s="4" customFormat="1" ht="11.25" customHeight="1" x14ac:dyDescent="0.2">
      <c r="C2773" s="320"/>
      <c r="D2773" s="243"/>
      <c r="E2773" s="245"/>
      <c r="F2773" s="241"/>
      <c r="G2773" s="246"/>
      <c r="H2773" s="246"/>
      <c r="I2773" s="241"/>
      <c r="J2773" s="331"/>
      <c r="K2773" s="241"/>
      <c r="L2773" s="241"/>
      <c r="M2773" s="245"/>
      <c r="N2773" s="238"/>
      <c r="O2773" s="65"/>
      <c r="P2773" s="65"/>
      <c r="Q2773" s="65"/>
      <c r="R2773" s="238"/>
      <c r="S2773" s="246"/>
      <c r="T2773" s="241"/>
      <c r="U2773" s="238"/>
      <c r="V2773" s="238"/>
      <c r="W2773" s="238"/>
      <c r="X2773" s="280"/>
      <c r="Y2773" s="415"/>
      <c r="Z2773" s="434"/>
      <c r="AA2773" s="404"/>
      <c r="AB2773" s="246"/>
      <c r="AC2773" s="250"/>
      <c r="AD2773" s="251"/>
      <c r="AE2773" s="252"/>
      <c r="AF2773" s="246"/>
      <c r="AG2773" s="145"/>
      <c r="AJ2773" s="147"/>
    </row>
    <row r="2774" spans="3:36" s="4" customFormat="1" ht="11.25" customHeight="1" x14ac:dyDescent="0.2">
      <c r="C2774" s="320"/>
      <c r="D2774" s="243"/>
      <c r="E2774" s="245"/>
      <c r="F2774" s="241"/>
      <c r="G2774" s="246"/>
      <c r="H2774" s="246"/>
      <c r="I2774" s="241"/>
      <c r="J2774" s="331"/>
      <c r="K2774" s="241"/>
      <c r="L2774" s="241"/>
      <c r="M2774" s="245"/>
      <c r="N2774" s="238"/>
      <c r="O2774" s="65"/>
      <c r="P2774" s="65"/>
      <c r="Q2774" s="65"/>
      <c r="R2774" s="238"/>
      <c r="S2774" s="246"/>
      <c r="T2774" s="241"/>
      <c r="U2774" s="238"/>
      <c r="V2774" s="238"/>
      <c r="W2774" s="238"/>
      <c r="X2774" s="280"/>
      <c r="Y2774" s="415"/>
      <c r="Z2774" s="434"/>
      <c r="AA2774" s="404"/>
      <c r="AB2774" s="246"/>
      <c r="AC2774" s="250"/>
      <c r="AD2774" s="251"/>
      <c r="AE2774" s="252"/>
      <c r="AF2774" s="246"/>
      <c r="AG2774" s="145"/>
      <c r="AJ2774" s="147"/>
    </row>
    <row r="2775" spans="3:36" s="4" customFormat="1" ht="11.25" customHeight="1" x14ac:dyDescent="0.2">
      <c r="C2775" s="320"/>
      <c r="D2775" s="243"/>
      <c r="E2775" s="245"/>
      <c r="F2775" s="241"/>
      <c r="G2775" s="246"/>
      <c r="H2775" s="246"/>
      <c r="I2775" s="241"/>
      <c r="J2775" s="331"/>
      <c r="K2775" s="241"/>
      <c r="L2775" s="241"/>
      <c r="M2775" s="245"/>
      <c r="N2775" s="238"/>
      <c r="O2775" s="65"/>
      <c r="P2775" s="65"/>
      <c r="Q2775" s="65"/>
      <c r="R2775" s="238"/>
      <c r="S2775" s="246"/>
      <c r="T2775" s="241"/>
      <c r="U2775" s="238"/>
      <c r="V2775" s="238"/>
      <c r="W2775" s="238"/>
      <c r="X2775" s="280"/>
      <c r="Y2775" s="415"/>
      <c r="Z2775" s="434"/>
      <c r="AA2775" s="404"/>
      <c r="AB2775" s="246"/>
      <c r="AC2775" s="250"/>
      <c r="AD2775" s="251"/>
      <c r="AE2775" s="252"/>
      <c r="AF2775" s="246"/>
      <c r="AG2775" s="145"/>
      <c r="AJ2775" s="147"/>
    </row>
    <row r="2776" spans="3:36" s="4" customFormat="1" ht="11.25" customHeight="1" x14ac:dyDescent="0.2">
      <c r="C2776" s="320"/>
      <c r="D2776" s="243"/>
      <c r="E2776" s="245"/>
      <c r="F2776" s="241"/>
      <c r="G2776" s="246"/>
      <c r="H2776" s="246"/>
      <c r="I2776" s="241"/>
      <c r="J2776" s="331"/>
      <c r="K2776" s="241"/>
      <c r="L2776" s="241"/>
      <c r="M2776" s="245"/>
      <c r="N2776" s="238"/>
      <c r="O2776" s="65"/>
      <c r="P2776" s="65"/>
      <c r="Q2776" s="65"/>
      <c r="R2776" s="238"/>
      <c r="S2776" s="246"/>
      <c r="T2776" s="241"/>
      <c r="U2776" s="238"/>
      <c r="V2776" s="238"/>
      <c r="W2776" s="238"/>
      <c r="X2776" s="280"/>
      <c r="Y2776" s="415"/>
      <c r="Z2776" s="434"/>
      <c r="AA2776" s="404"/>
      <c r="AB2776" s="246"/>
      <c r="AC2776" s="250"/>
      <c r="AD2776" s="251"/>
      <c r="AE2776" s="252"/>
      <c r="AF2776" s="246"/>
      <c r="AG2776" s="145"/>
      <c r="AJ2776" s="147"/>
    </row>
    <row r="2777" spans="3:36" s="4" customFormat="1" ht="11.25" customHeight="1" x14ac:dyDescent="0.2">
      <c r="C2777" s="320"/>
      <c r="D2777" s="243"/>
      <c r="E2777" s="245"/>
      <c r="F2777" s="241"/>
      <c r="G2777" s="246"/>
      <c r="H2777" s="246"/>
      <c r="I2777" s="241"/>
      <c r="J2777" s="331"/>
      <c r="K2777" s="241"/>
      <c r="L2777" s="241"/>
      <c r="M2777" s="245"/>
      <c r="N2777" s="238"/>
      <c r="O2777" s="65"/>
      <c r="P2777" s="65"/>
      <c r="Q2777" s="65"/>
      <c r="R2777" s="238"/>
      <c r="S2777" s="246"/>
      <c r="T2777" s="241"/>
      <c r="U2777" s="238"/>
      <c r="V2777" s="238"/>
      <c r="W2777" s="238"/>
      <c r="X2777" s="280"/>
      <c r="Y2777" s="415"/>
      <c r="Z2777" s="434"/>
      <c r="AA2777" s="404"/>
      <c r="AB2777" s="246"/>
      <c r="AC2777" s="250"/>
      <c r="AD2777" s="251"/>
      <c r="AE2777" s="252"/>
      <c r="AF2777" s="246"/>
      <c r="AG2777" s="145"/>
      <c r="AJ2777" s="147"/>
    </row>
    <row r="2778" spans="3:36" s="4" customFormat="1" ht="11.25" customHeight="1" x14ac:dyDescent="0.2">
      <c r="C2778" s="320"/>
      <c r="D2778" s="243"/>
      <c r="E2778" s="245"/>
      <c r="F2778" s="241"/>
      <c r="G2778" s="246"/>
      <c r="H2778" s="246"/>
      <c r="I2778" s="241"/>
      <c r="J2778" s="331"/>
      <c r="K2778" s="241"/>
      <c r="L2778" s="241"/>
      <c r="M2778" s="245"/>
      <c r="N2778" s="238"/>
      <c r="O2778" s="65"/>
      <c r="P2778" s="65"/>
      <c r="Q2778" s="65"/>
      <c r="R2778" s="238"/>
      <c r="S2778" s="246"/>
      <c r="T2778" s="241"/>
      <c r="U2778" s="238"/>
      <c r="V2778" s="238"/>
      <c r="W2778" s="238"/>
      <c r="X2778" s="280"/>
      <c r="Y2778" s="415"/>
      <c r="Z2778" s="434"/>
      <c r="AA2778" s="404"/>
      <c r="AB2778" s="246"/>
      <c r="AC2778" s="250"/>
      <c r="AD2778" s="251"/>
      <c r="AE2778" s="252"/>
      <c r="AF2778" s="246"/>
      <c r="AG2778" s="145"/>
      <c r="AJ2778" s="147"/>
    </row>
    <row r="2779" spans="3:36" s="4" customFormat="1" ht="11.25" customHeight="1" x14ac:dyDescent="0.2">
      <c r="C2779" s="320"/>
      <c r="D2779" s="243"/>
      <c r="E2779" s="245"/>
      <c r="F2779" s="241"/>
      <c r="G2779" s="246"/>
      <c r="H2779" s="246"/>
      <c r="I2779" s="241"/>
      <c r="J2779" s="331"/>
      <c r="K2779" s="241"/>
      <c r="L2779" s="241"/>
      <c r="M2779" s="245"/>
      <c r="N2779" s="238"/>
      <c r="O2779" s="65"/>
      <c r="P2779" s="65"/>
      <c r="Q2779" s="65"/>
      <c r="R2779" s="238"/>
      <c r="S2779" s="246"/>
      <c r="T2779" s="241"/>
      <c r="U2779" s="238"/>
      <c r="V2779" s="238"/>
      <c r="W2779" s="238"/>
      <c r="X2779" s="280"/>
      <c r="Y2779" s="415"/>
      <c r="Z2779" s="434"/>
      <c r="AA2779" s="404"/>
      <c r="AB2779" s="246"/>
      <c r="AC2779" s="250"/>
      <c r="AD2779" s="251"/>
      <c r="AE2779" s="252"/>
      <c r="AF2779" s="246"/>
      <c r="AG2779" s="145"/>
      <c r="AJ2779" s="147"/>
    </row>
    <row r="2780" spans="3:36" s="4" customFormat="1" ht="11.25" customHeight="1" x14ac:dyDescent="0.2">
      <c r="C2780" s="320"/>
      <c r="D2780" s="243"/>
      <c r="E2780" s="245"/>
      <c r="F2780" s="241"/>
      <c r="G2780" s="246"/>
      <c r="H2780" s="246"/>
      <c r="I2780" s="241"/>
      <c r="J2780" s="331"/>
      <c r="K2780" s="241"/>
      <c r="L2780" s="241"/>
      <c r="M2780" s="245"/>
      <c r="N2780" s="238"/>
      <c r="O2780" s="65"/>
      <c r="P2780" s="65"/>
      <c r="Q2780" s="65"/>
      <c r="R2780" s="238"/>
      <c r="S2780" s="246"/>
      <c r="T2780" s="241"/>
      <c r="U2780" s="238"/>
      <c r="V2780" s="238"/>
      <c r="W2780" s="238"/>
      <c r="X2780" s="280"/>
      <c r="Y2780" s="415"/>
      <c r="Z2780" s="434"/>
      <c r="AA2780" s="404"/>
      <c r="AB2780" s="246"/>
      <c r="AC2780" s="250"/>
      <c r="AD2780" s="251"/>
      <c r="AE2780" s="252"/>
      <c r="AF2780" s="246"/>
      <c r="AG2780" s="145"/>
      <c r="AJ2780" s="147"/>
    </row>
    <row r="2781" spans="3:36" s="4" customFormat="1" ht="11.25" customHeight="1" x14ac:dyDescent="0.2">
      <c r="C2781" s="320"/>
      <c r="D2781" s="243"/>
      <c r="E2781" s="245"/>
      <c r="F2781" s="241"/>
      <c r="G2781" s="246"/>
      <c r="H2781" s="246"/>
      <c r="I2781" s="241"/>
      <c r="J2781" s="331"/>
      <c r="K2781" s="241"/>
      <c r="L2781" s="241"/>
      <c r="M2781" s="245"/>
      <c r="N2781" s="238"/>
      <c r="O2781" s="65"/>
      <c r="P2781" s="65"/>
      <c r="Q2781" s="65"/>
      <c r="R2781" s="238"/>
      <c r="S2781" s="246"/>
      <c r="T2781" s="241"/>
      <c r="U2781" s="238"/>
      <c r="V2781" s="238"/>
      <c r="W2781" s="238"/>
      <c r="X2781" s="280"/>
      <c r="Y2781" s="415"/>
      <c r="Z2781" s="434"/>
      <c r="AA2781" s="404"/>
      <c r="AB2781" s="246"/>
      <c r="AC2781" s="250"/>
      <c r="AD2781" s="251"/>
      <c r="AE2781" s="252"/>
      <c r="AF2781" s="246"/>
      <c r="AG2781" s="145"/>
      <c r="AJ2781" s="147"/>
    </row>
    <row r="2782" spans="3:36" s="4" customFormat="1" ht="11.25" customHeight="1" x14ac:dyDescent="0.2">
      <c r="C2782" s="320"/>
      <c r="D2782" s="243"/>
      <c r="E2782" s="245"/>
      <c r="F2782" s="241"/>
      <c r="G2782" s="246"/>
      <c r="H2782" s="246"/>
      <c r="I2782" s="241"/>
      <c r="J2782" s="331"/>
      <c r="K2782" s="241"/>
      <c r="L2782" s="241"/>
      <c r="M2782" s="245"/>
      <c r="N2782" s="238"/>
      <c r="O2782" s="65"/>
      <c r="P2782" s="65"/>
      <c r="Q2782" s="65"/>
      <c r="R2782" s="238"/>
      <c r="S2782" s="246"/>
      <c r="T2782" s="241"/>
      <c r="U2782" s="238"/>
      <c r="V2782" s="238"/>
      <c r="W2782" s="238"/>
      <c r="X2782" s="280"/>
      <c r="Y2782" s="415"/>
      <c r="Z2782" s="434"/>
      <c r="AA2782" s="404"/>
      <c r="AB2782" s="246"/>
      <c r="AC2782" s="250"/>
      <c r="AD2782" s="251"/>
      <c r="AE2782" s="252"/>
      <c r="AF2782" s="246"/>
      <c r="AG2782" s="145"/>
      <c r="AJ2782" s="147"/>
    </row>
    <row r="2783" spans="3:36" s="4" customFormat="1" ht="11.25" customHeight="1" x14ac:dyDescent="0.2">
      <c r="C2783" s="320"/>
      <c r="D2783" s="243"/>
      <c r="E2783" s="245"/>
      <c r="F2783" s="241"/>
      <c r="G2783" s="246"/>
      <c r="H2783" s="246"/>
      <c r="I2783" s="241"/>
      <c r="J2783" s="331"/>
      <c r="K2783" s="241"/>
      <c r="L2783" s="241"/>
      <c r="M2783" s="245"/>
      <c r="N2783" s="238"/>
      <c r="O2783" s="65"/>
      <c r="P2783" s="65"/>
      <c r="Q2783" s="65"/>
      <c r="R2783" s="238"/>
      <c r="S2783" s="246"/>
      <c r="T2783" s="241"/>
      <c r="U2783" s="238"/>
      <c r="V2783" s="238"/>
      <c r="W2783" s="238"/>
      <c r="X2783" s="280"/>
      <c r="Y2783" s="415"/>
      <c r="Z2783" s="434"/>
      <c r="AA2783" s="404"/>
      <c r="AB2783" s="246"/>
      <c r="AC2783" s="250"/>
      <c r="AD2783" s="251"/>
      <c r="AE2783" s="252"/>
      <c r="AF2783" s="246"/>
      <c r="AG2783" s="145"/>
      <c r="AJ2783" s="147"/>
    </row>
    <row r="2784" spans="3:36" s="4" customFormat="1" ht="11.25" customHeight="1" x14ac:dyDescent="0.2">
      <c r="C2784" s="320"/>
      <c r="D2784" s="243"/>
      <c r="E2784" s="245"/>
      <c r="F2784" s="241"/>
      <c r="G2784" s="246"/>
      <c r="H2784" s="246"/>
      <c r="I2784" s="241"/>
      <c r="J2784" s="331"/>
      <c r="K2784" s="241"/>
      <c r="L2784" s="241"/>
      <c r="M2784" s="245"/>
      <c r="N2784" s="238"/>
      <c r="O2784" s="65"/>
      <c r="P2784" s="65"/>
      <c r="Q2784" s="65"/>
      <c r="R2784" s="238"/>
      <c r="S2784" s="246"/>
      <c r="T2784" s="241"/>
      <c r="U2784" s="238"/>
      <c r="V2784" s="238"/>
      <c r="W2784" s="238"/>
      <c r="X2784" s="280"/>
      <c r="Y2784" s="415"/>
      <c r="Z2784" s="434"/>
      <c r="AA2784" s="404"/>
      <c r="AB2784" s="246"/>
      <c r="AC2784" s="250"/>
      <c r="AD2784" s="251"/>
      <c r="AE2784" s="252"/>
      <c r="AF2784" s="246"/>
      <c r="AG2784" s="145"/>
      <c r="AJ2784" s="147"/>
    </row>
    <row r="2785" spans="3:36" s="4" customFormat="1" ht="11.25" customHeight="1" x14ac:dyDescent="0.2">
      <c r="C2785" s="320"/>
      <c r="D2785" s="243"/>
      <c r="E2785" s="245"/>
      <c r="F2785" s="241"/>
      <c r="G2785" s="246"/>
      <c r="H2785" s="246"/>
      <c r="I2785" s="241"/>
      <c r="J2785" s="331"/>
      <c r="K2785" s="241"/>
      <c r="L2785" s="241"/>
      <c r="M2785" s="245"/>
      <c r="N2785" s="238"/>
      <c r="O2785" s="65"/>
      <c r="P2785" s="65"/>
      <c r="Q2785" s="65"/>
      <c r="R2785" s="238"/>
      <c r="S2785" s="246"/>
      <c r="T2785" s="241"/>
      <c r="U2785" s="238"/>
      <c r="V2785" s="238"/>
      <c r="W2785" s="238"/>
      <c r="X2785" s="280"/>
      <c r="Y2785" s="415"/>
      <c r="Z2785" s="434"/>
      <c r="AA2785" s="404"/>
      <c r="AB2785" s="246"/>
      <c r="AC2785" s="250"/>
      <c r="AD2785" s="251"/>
      <c r="AE2785" s="252"/>
      <c r="AF2785" s="246"/>
      <c r="AG2785" s="145"/>
      <c r="AJ2785" s="147"/>
    </row>
    <row r="2786" spans="3:36" s="4" customFormat="1" ht="11.25" customHeight="1" x14ac:dyDescent="0.2">
      <c r="C2786" s="320"/>
      <c r="D2786" s="243"/>
      <c r="E2786" s="245"/>
      <c r="F2786" s="241"/>
      <c r="G2786" s="246"/>
      <c r="H2786" s="246"/>
      <c r="I2786" s="241"/>
      <c r="J2786" s="331"/>
      <c r="K2786" s="241"/>
      <c r="L2786" s="241"/>
      <c r="M2786" s="245"/>
      <c r="N2786" s="238"/>
      <c r="O2786" s="65"/>
      <c r="P2786" s="65"/>
      <c r="Q2786" s="65"/>
      <c r="R2786" s="238"/>
      <c r="S2786" s="246"/>
      <c r="T2786" s="241"/>
      <c r="U2786" s="238"/>
      <c r="V2786" s="238"/>
      <c r="W2786" s="238"/>
      <c r="X2786" s="280"/>
      <c r="Y2786" s="415"/>
      <c r="Z2786" s="434"/>
      <c r="AA2786" s="404"/>
      <c r="AB2786" s="246"/>
      <c r="AC2786" s="250"/>
      <c r="AD2786" s="251"/>
      <c r="AE2786" s="252"/>
      <c r="AF2786" s="246"/>
      <c r="AG2786" s="145"/>
      <c r="AJ2786" s="147"/>
    </row>
    <row r="2787" spans="3:36" s="4" customFormat="1" ht="11.25" customHeight="1" x14ac:dyDescent="0.2">
      <c r="C2787" s="320"/>
      <c r="D2787" s="243"/>
      <c r="E2787" s="245"/>
      <c r="F2787" s="241"/>
      <c r="G2787" s="246"/>
      <c r="H2787" s="246"/>
      <c r="I2787" s="241"/>
      <c r="J2787" s="331"/>
      <c r="K2787" s="241"/>
      <c r="L2787" s="241"/>
      <c r="M2787" s="245"/>
      <c r="N2787" s="238"/>
      <c r="O2787" s="65"/>
      <c r="P2787" s="65"/>
      <c r="Q2787" s="65"/>
      <c r="R2787" s="238"/>
      <c r="S2787" s="246"/>
      <c r="T2787" s="241"/>
      <c r="U2787" s="238"/>
      <c r="V2787" s="238"/>
      <c r="W2787" s="238"/>
      <c r="X2787" s="280"/>
      <c r="Y2787" s="415"/>
      <c r="Z2787" s="434"/>
      <c r="AA2787" s="404"/>
      <c r="AB2787" s="246"/>
      <c r="AC2787" s="250"/>
      <c r="AD2787" s="251"/>
      <c r="AE2787" s="252"/>
      <c r="AF2787" s="246"/>
      <c r="AG2787" s="145"/>
      <c r="AJ2787" s="147"/>
    </row>
    <row r="2788" spans="3:36" s="4" customFormat="1" ht="11.25" customHeight="1" x14ac:dyDescent="0.2">
      <c r="C2788" s="320"/>
      <c r="D2788" s="243"/>
      <c r="E2788" s="245"/>
      <c r="F2788" s="241"/>
      <c r="G2788" s="246"/>
      <c r="H2788" s="246"/>
      <c r="I2788" s="241"/>
      <c r="J2788" s="331"/>
      <c r="K2788" s="241"/>
      <c r="L2788" s="241"/>
      <c r="M2788" s="245"/>
      <c r="N2788" s="238"/>
      <c r="O2788" s="65"/>
      <c r="P2788" s="65"/>
      <c r="Q2788" s="65"/>
      <c r="R2788" s="238"/>
      <c r="S2788" s="246"/>
      <c r="T2788" s="241"/>
      <c r="U2788" s="238"/>
      <c r="V2788" s="238"/>
      <c r="W2788" s="238"/>
      <c r="X2788" s="280"/>
      <c r="Y2788" s="415"/>
      <c r="Z2788" s="434"/>
      <c r="AA2788" s="404"/>
      <c r="AB2788" s="246"/>
      <c r="AC2788" s="250"/>
      <c r="AD2788" s="251"/>
      <c r="AE2788" s="252"/>
      <c r="AF2788" s="246"/>
      <c r="AG2788" s="145"/>
      <c r="AJ2788" s="147"/>
    </row>
    <row r="2789" spans="3:36" s="4" customFormat="1" ht="11.25" customHeight="1" x14ac:dyDescent="0.2">
      <c r="C2789" s="320"/>
      <c r="D2789" s="243"/>
      <c r="E2789" s="245"/>
      <c r="F2789" s="241"/>
      <c r="G2789" s="246"/>
      <c r="H2789" s="246"/>
      <c r="I2789" s="241"/>
      <c r="J2789" s="331"/>
      <c r="K2789" s="241"/>
      <c r="L2789" s="241"/>
      <c r="M2789" s="245"/>
      <c r="N2789" s="238"/>
      <c r="O2789" s="65"/>
      <c r="P2789" s="65"/>
      <c r="Q2789" s="65"/>
      <c r="R2789" s="238"/>
      <c r="S2789" s="246"/>
      <c r="T2789" s="241"/>
      <c r="U2789" s="238"/>
      <c r="V2789" s="238"/>
      <c r="W2789" s="238"/>
      <c r="X2789" s="280"/>
      <c r="Y2789" s="415"/>
      <c r="Z2789" s="434"/>
      <c r="AA2789" s="404"/>
      <c r="AB2789" s="246"/>
      <c r="AC2789" s="250"/>
      <c r="AD2789" s="251"/>
      <c r="AE2789" s="252"/>
      <c r="AF2789" s="246"/>
      <c r="AG2789" s="145"/>
      <c r="AJ2789" s="147"/>
    </row>
    <row r="2790" spans="3:36" s="4" customFormat="1" ht="11.25" customHeight="1" x14ac:dyDescent="0.2">
      <c r="C2790" s="320"/>
      <c r="D2790" s="243"/>
      <c r="E2790" s="245"/>
      <c r="F2790" s="241"/>
      <c r="G2790" s="246"/>
      <c r="H2790" s="246"/>
      <c r="I2790" s="241"/>
      <c r="J2790" s="331"/>
      <c r="K2790" s="241"/>
      <c r="L2790" s="241"/>
      <c r="M2790" s="245"/>
      <c r="N2790" s="238"/>
      <c r="O2790" s="65"/>
      <c r="P2790" s="65"/>
      <c r="Q2790" s="65"/>
      <c r="R2790" s="238"/>
      <c r="S2790" s="246"/>
      <c r="T2790" s="241"/>
      <c r="U2790" s="238"/>
      <c r="V2790" s="238"/>
      <c r="W2790" s="238"/>
      <c r="X2790" s="280"/>
      <c r="Y2790" s="415"/>
      <c r="Z2790" s="434"/>
      <c r="AA2790" s="404"/>
      <c r="AB2790" s="246"/>
      <c r="AC2790" s="250"/>
      <c r="AD2790" s="251"/>
      <c r="AE2790" s="252"/>
      <c r="AF2790" s="246"/>
      <c r="AG2790" s="145"/>
      <c r="AJ2790" s="147"/>
    </row>
    <row r="2791" spans="3:36" s="4" customFormat="1" ht="11.25" customHeight="1" x14ac:dyDescent="0.2">
      <c r="C2791" s="320"/>
      <c r="D2791" s="243"/>
      <c r="E2791" s="245"/>
      <c r="F2791" s="241"/>
      <c r="G2791" s="246"/>
      <c r="H2791" s="246"/>
      <c r="I2791" s="241"/>
      <c r="J2791" s="331"/>
      <c r="K2791" s="241"/>
      <c r="L2791" s="241"/>
      <c r="M2791" s="245"/>
      <c r="N2791" s="238"/>
      <c r="O2791" s="65"/>
      <c r="P2791" s="65"/>
      <c r="Q2791" s="65"/>
      <c r="R2791" s="238"/>
      <c r="S2791" s="246"/>
      <c r="T2791" s="241"/>
      <c r="U2791" s="238"/>
      <c r="V2791" s="238"/>
      <c r="W2791" s="238"/>
      <c r="X2791" s="280"/>
      <c r="Y2791" s="415"/>
      <c r="Z2791" s="434"/>
      <c r="AA2791" s="404"/>
      <c r="AB2791" s="246"/>
      <c r="AC2791" s="250"/>
      <c r="AD2791" s="251"/>
      <c r="AE2791" s="252"/>
      <c r="AF2791" s="246"/>
      <c r="AG2791" s="145"/>
      <c r="AJ2791" s="147"/>
    </row>
    <row r="2792" spans="3:36" s="4" customFormat="1" ht="11.25" customHeight="1" x14ac:dyDescent="0.2">
      <c r="C2792" s="320"/>
      <c r="D2792" s="243"/>
      <c r="E2792" s="245"/>
      <c r="F2792" s="241"/>
      <c r="G2792" s="246"/>
      <c r="H2792" s="246"/>
      <c r="I2792" s="241"/>
      <c r="J2792" s="331"/>
      <c r="K2792" s="241"/>
      <c r="L2792" s="241"/>
      <c r="M2792" s="245"/>
      <c r="N2792" s="238"/>
      <c r="O2792" s="65"/>
      <c r="P2792" s="65"/>
      <c r="Q2792" s="65"/>
      <c r="R2792" s="238"/>
      <c r="S2792" s="246"/>
      <c r="T2792" s="241"/>
      <c r="U2792" s="238"/>
      <c r="V2792" s="238"/>
      <c r="W2792" s="238"/>
      <c r="X2792" s="280"/>
      <c r="Y2792" s="415"/>
      <c r="Z2792" s="434"/>
      <c r="AA2792" s="404"/>
      <c r="AB2792" s="246"/>
      <c r="AC2792" s="250"/>
      <c r="AD2792" s="251"/>
      <c r="AE2792" s="252"/>
      <c r="AF2792" s="246"/>
      <c r="AG2792" s="145"/>
      <c r="AJ2792" s="147"/>
    </row>
    <row r="2793" spans="3:36" s="4" customFormat="1" ht="11.25" customHeight="1" x14ac:dyDescent="0.2">
      <c r="C2793" s="320"/>
      <c r="D2793" s="243"/>
      <c r="E2793" s="245"/>
      <c r="F2793" s="241"/>
      <c r="G2793" s="246"/>
      <c r="H2793" s="246"/>
      <c r="I2793" s="241"/>
      <c r="J2793" s="331"/>
      <c r="K2793" s="241"/>
      <c r="L2793" s="241"/>
      <c r="M2793" s="245"/>
      <c r="N2793" s="238"/>
      <c r="O2793" s="65"/>
      <c r="P2793" s="65"/>
      <c r="Q2793" s="65"/>
      <c r="R2793" s="238"/>
      <c r="S2793" s="246"/>
      <c r="T2793" s="241"/>
      <c r="U2793" s="238"/>
      <c r="V2793" s="238"/>
      <c r="W2793" s="238"/>
      <c r="X2793" s="280"/>
      <c r="Y2793" s="415"/>
      <c r="Z2793" s="434"/>
      <c r="AA2793" s="404"/>
      <c r="AB2793" s="246"/>
      <c r="AC2793" s="250"/>
      <c r="AD2793" s="251"/>
      <c r="AE2793" s="252"/>
      <c r="AF2793" s="246"/>
      <c r="AG2793" s="145"/>
      <c r="AJ2793" s="147"/>
    </row>
    <row r="2794" spans="3:36" s="4" customFormat="1" ht="11.25" customHeight="1" x14ac:dyDescent="0.2">
      <c r="C2794" s="320"/>
      <c r="D2794" s="243"/>
      <c r="E2794" s="245"/>
      <c r="F2794" s="241"/>
      <c r="G2794" s="246"/>
      <c r="H2794" s="246"/>
      <c r="I2794" s="241"/>
      <c r="J2794" s="331"/>
      <c r="K2794" s="241"/>
      <c r="L2794" s="241"/>
      <c r="M2794" s="245"/>
      <c r="N2794" s="238"/>
      <c r="O2794" s="65"/>
      <c r="P2794" s="65"/>
      <c r="Q2794" s="65"/>
      <c r="R2794" s="238"/>
      <c r="S2794" s="246"/>
      <c r="T2794" s="241"/>
      <c r="U2794" s="238"/>
      <c r="V2794" s="238"/>
      <c r="W2794" s="238"/>
      <c r="X2794" s="280"/>
      <c r="Y2794" s="415"/>
      <c r="Z2794" s="434"/>
      <c r="AA2794" s="404"/>
      <c r="AB2794" s="246"/>
      <c r="AC2794" s="250"/>
      <c r="AD2794" s="251"/>
      <c r="AE2794" s="252"/>
      <c r="AF2794" s="246"/>
      <c r="AG2794" s="145"/>
      <c r="AJ2794" s="147"/>
    </row>
    <row r="2795" spans="3:36" s="4" customFormat="1" ht="11.25" customHeight="1" x14ac:dyDescent="0.2">
      <c r="C2795" s="320"/>
      <c r="D2795" s="243"/>
      <c r="E2795" s="245"/>
      <c r="F2795" s="241"/>
      <c r="G2795" s="246"/>
      <c r="H2795" s="246"/>
      <c r="I2795" s="241"/>
      <c r="J2795" s="331"/>
      <c r="K2795" s="241"/>
      <c r="L2795" s="241"/>
      <c r="M2795" s="245"/>
      <c r="N2795" s="238"/>
      <c r="O2795" s="65"/>
      <c r="P2795" s="65"/>
      <c r="Q2795" s="65"/>
      <c r="R2795" s="238"/>
      <c r="S2795" s="246"/>
      <c r="T2795" s="241"/>
      <c r="U2795" s="238"/>
      <c r="V2795" s="238"/>
      <c r="W2795" s="238"/>
      <c r="X2795" s="280"/>
      <c r="Y2795" s="415"/>
      <c r="Z2795" s="434"/>
      <c r="AA2795" s="404"/>
      <c r="AB2795" s="246"/>
      <c r="AC2795" s="250"/>
      <c r="AD2795" s="251"/>
      <c r="AE2795" s="252"/>
      <c r="AF2795" s="246"/>
      <c r="AG2795" s="145"/>
      <c r="AJ2795" s="147"/>
    </row>
    <row r="2796" spans="3:36" s="4" customFormat="1" ht="11.25" customHeight="1" x14ac:dyDescent="0.2">
      <c r="C2796" s="320"/>
      <c r="D2796" s="243"/>
      <c r="E2796" s="245"/>
      <c r="F2796" s="241"/>
      <c r="G2796" s="246"/>
      <c r="H2796" s="246"/>
      <c r="I2796" s="241"/>
      <c r="J2796" s="331"/>
      <c r="K2796" s="241"/>
      <c r="L2796" s="241"/>
      <c r="M2796" s="245"/>
      <c r="N2796" s="238"/>
      <c r="O2796" s="65"/>
      <c r="P2796" s="65"/>
      <c r="Q2796" s="65"/>
      <c r="R2796" s="238"/>
      <c r="S2796" s="246"/>
      <c r="T2796" s="241"/>
      <c r="U2796" s="238"/>
      <c r="V2796" s="238"/>
      <c r="W2796" s="238"/>
      <c r="X2796" s="280"/>
      <c r="Y2796" s="415"/>
      <c r="Z2796" s="434"/>
      <c r="AA2796" s="404"/>
      <c r="AB2796" s="246"/>
      <c r="AC2796" s="250"/>
      <c r="AD2796" s="251"/>
      <c r="AE2796" s="252"/>
      <c r="AF2796" s="246"/>
      <c r="AG2796" s="145"/>
      <c r="AJ2796" s="147"/>
    </row>
    <row r="2797" spans="3:36" s="4" customFormat="1" ht="11.25" customHeight="1" x14ac:dyDescent="0.2">
      <c r="C2797" s="320"/>
      <c r="D2797" s="243"/>
      <c r="E2797" s="245"/>
      <c r="F2797" s="241"/>
      <c r="G2797" s="246"/>
      <c r="H2797" s="246"/>
      <c r="I2797" s="241"/>
      <c r="J2797" s="331"/>
      <c r="K2797" s="241"/>
      <c r="L2797" s="241"/>
      <c r="M2797" s="245"/>
      <c r="N2797" s="238"/>
      <c r="O2797" s="65"/>
      <c r="P2797" s="65"/>
      <c r="Q2797" s="65"/>
      <c r="R2797" s="238"/>
      <c r="S2797" s="246"/>
      <c r="T2797" s="241"/>
      <c r="U2797" s="238"/>
      <c r="V2797" s="238"/>
      <c r="W2797" s="238"/>
      <c r="X2797" s="280"/>
      <c r="Y2797" s="415"/>
      <c r="Z2797" s="434"/>
      <c r="AA2797" s="404"/>
      <c r="AB2797" s="246"/>
      <c r="AC2797" s="250"/>
      <c r="AD2797" s="251"/>
      <c r="AE2797" s="252"/>
      <c r="AF2797" s="246"/>
      <c r="AG2797" s="145"/>
      <c r="AJ2797" s="147"/>
    </row>
    <row r="2798" spans="3:36" s="4" customFormat="1" ht="11.25" customHeight="1" x14ac:dyDescent="0.2">
      <c r="C2798" s="320"/>
      <c r="D2798" s="243"/>
      <c r="E2798" s="245"/>
      <c r="F2798" s="241"/>
      <c r="G2798" s="246"/>
      <c r="H2798" s="246"/>
      <c r="I2798" s="241"/>
      <c r="J2798" s="331"/>
      <c r="K2798" s="241"/>
      <c r="L2798" s="241"/>
      <c r="M2798" s="245"/>
      <c r="N2798" s="238"/>
      <c r="O2798" s="65"/>
      <c r="P2798" s="65"/>
      <c r="Q2798" s="65"/>
      <c r="R2798" s="238"/>
      <c r="S2798" s="246"/>
      <c r="T2798" s="241"/>
      <c r="U2798" s="238"/>
      <c r="V2798" s="238"/>
      <c r="W2798" s="238"/>
      <c r="X2798" s="280"/>
      <c r="Y2798" s="415"/>
      <c r="Z2798" s="434"/>
      <c r="AA2798" s="404"/>
      <c r="AB2798" s="246"/>
      <c r="AC2798" s="250"/>
      <c r="AD2798" s="251"/>
      <c r="AE2798" s="252"/>
      <c r="AF2798" s="246"/>
      <c r="AG2798" s="145"/>
      <c r="AJ2798" s="147"/>
    </row>
    <row r="2799" spans="3:36" s="4" customFormat="1" ht="11.25" customHeight="1" x14ac:dyDescent="0.2">
      <c r="C2799" s="320"/>
      <c r="D2799" s="243"/>
      <c r="E2799" s="245"/>
      <c r="F2799" s="241"/>
      <c r="G2799" s="246"/>
      <c r="H2799" s="246"/>
      <c r="I2799" s="241"/>
      <c r="J2799" s="331"/>
      <c r="K2799" s="241"/>
      <c r="L2799" s="241"/>
      <c r="M2799" s="245"/>
      <c r="N2799" s="238"/>
      <c r="O2799" s="65"/>
      <c r="P2799" s="65"/>
      <c r="Q2799" s="65"/>
      <c r="R2799" s="238"/>
      <c r="S2799" s="246"/>
      <c r="T2799" s="241"/>
      <c r="U2799" s="238"/>
      <c r="V2799" s="238"/>
      <c r="W2799" s="238"/>
      <c r="X2799" s="280"/>
      <c r="Y2799" s="415"/>
      <c r="Z2799" s="434"/>
      <c r="AA2799" s="404"/>
      <c r="AB2799" s="246"/>
      <c r="AC2799" s="250"/>
      <c r="AD2799" s="251"/>
      <c r="AE2799" s="252"/>
      <c r="AF2799" s="246"/>
      <c r="AG2799" s="145"/>
      <c r="AJ2799" s="147"/>
    </row>
    <row r="2800" spans="3:36" s="4" customFormat="1" ht="11.25" customHeight="1" x14ac:dyDescent="0.2">
      <c r="C2800" s="320"/>
      <c r="D2800" s="243"/>
      <c r="E2800" s="245"/>
      <c r="F2800" s="241"/>
      <c r="G2800" s="246"/>
      <c r="H2800" s="246"/>
      <c r="I2800" s="241"/>
      <c r="J2800" s="331"/>
      <c r="K2800" s="241"/>
      <c r="L2800" s="241"/>
      <c r="M2800" s="245"/>
      <c r="N2800" s="238"/>
      <c r="O2800" s="65"/>
      <c r="P2800" s="65"/>
      <c r="Q2800" s="65"/>
      <c r="R2800" s="238"/>
      <c r="S2800" s="246"/>
      <c r="T2800" s="241"/>
      <c r="U2800" s="238"/>
      <c r="V2800" s="238"/>
      <c r="W2800" s="238"/>
      <c r="X2800" s="280"/>
      <c r="Y2800" s="415"/>
      <c r="Z2800" s="434"/>
      <c r="AA2800" s="404"/>
      <c r="AB2800" s="246"/>
      <c r="AC2800" s="250"/>
      <c r="AD2800" s="251"/>
      <c r="AE2800" s="252"/>
      <c r="AF2800" s="246"/>
      <c r="AG2800" s="145"/>
      <c r="AJ2800" s="147"/>
    </row>
    <row r="2801" spans="3:36" s="4" customFormat="1" ht="11.25" customHeight="1" x14ac:dyDescent="0.2">
      <c r="C2801" s="320"/>
      <c r="D2801" s="243"/>
      <c r="E2801" s="245"/>
      <c r="F2801" s="241"/>
      <c r="G2801" s="246"/>
      <c r="H2801" s="246"/>
      <c r="I2801" s="241"/>
      <c r="J2801" s="331"/>
      <c r="K2801" s="241"/>
      <c r="L2801" s="241"/>
      <c r="M2801" s="245"/>
      <c r="N2801" s="238"/>
      <c r="O2801" s="65"/>
      <c r="P2801" s="65"/>
      <c r="Q2801" s="65"/>
      <c r="R2801" s="238"/>
      <c r="S2801" s="246"/>
      <c r="T2801" s="241"/>
      <c r="U2801" s="238"/>
      <c r="V2801" s="238"/>
      <c r="W2801" s="238"/>
      <c r="X2801" s="280"/>
      <c r="Y2801" s="415"/>
      <c r="Z2801" s="434"/>
      <c r="AA2801" s="404"/>
      <c r="AB2801" s="246"/>
      <c r="AC2801" s="250"/>
      <c r="AD2801" s="251"/>
      <c r="AE2801" s="252"/>
      <c r="AF2801" s="246"/>
      <c r="AG2801" s="145"/>
      <c r="AJ2801" s="147"/>
    </row>
    <row r="2802" spans="3:36" s="4" customFormat="1" ht="11.25" customHeight="1" x14ac:dyDescent="0.2">
      <c r="C2802" s="320"/>
      <c r="D2802" s="243"/>
      <c r="E2802" s="245"/>
      <c r="F2802" s="241"/>
      <c r="G2802" s="246"/>
      <c r="H2802" s="246"/>
      <c r="I2802" s="241"/>
      <c r="J2802" s="331"/>
      <c r="K2802" s="241"/>
      <c r="L2802" s="241"/>
      <c r="M2802" s="245"/>
      <c r="N2802" s="238"/>
      <c r="O2802" s="65"/>
      <c r="P2802" s="65"/>
      <c r="Q2802" s="65"/>
      <c r="R2802" s="238"/>
      <c r="S2802" s="246"/>
      <c r="T2802" s="241"/>
      <c r="U2802" s="238"/>
      <c r="V2802" s="238"/>
      <c r="W2802" s="238"/>
      <c r="X2802" s="280"/>
      <c r="Y2802" s="415"/>
      <c r="Z2802" s="434"/>
      <c r="AA2802" s="404"/>
      <c r="AB2802" s="246"/>
      <c r="AC2802" s="250"/>
      <c r="AD2802" s="251"/>
      <c r="AE2802" s="252"/>
      <c r="AF2802" s="246"/>
      <c r="AG2802" s="145"/>
      <c r="AJ2802" s="147"/>
    </row>
    <row r="2803" spans="3:36" s="4" customFormat="1" ht="11.25" customHeight="1" x14ac:dyDescent="0.2">
      <c r="C2803" s="320"/>
      <c r="D2803" s="243"/>
      <c r="E2803" s="245"/>
      <c r="F2803" s="241"/>
      <c r="G2803" s="246"/>
      <c r="H2803" s="246"/>
      <c r="I2803" s="241"/>
      <c r="J2803" s="331"/>
      <c r="K2803" s="241"/>
      <c r="L2803" s="241"/>
      <c r="M2803" s="245"/>
      <c r="N2803" s="238"/>
      <c r="O2803" s="65"/>
      <c r="P2803" s="65"/>
      <c r="Q2803" s="65"/>
      <c r="R2803" s="238"/>
      <c r="S2803" s="246"/>
      <c r="T2803" s="241"/>
      <c r="U2803" s="238"/>
      <c r="V2803" s="238"/>
      <c r="W2803" s="238"/>
      <c r="X2803" s="280"/>
      <c r="Y2803" s="415"/>
      <c r="Z2803" s="434"/>
      <c r="AA2803" s="404"/>
      <c r="AB2803" s="246"/>
      <c r="AC2803" s="250"/>
      <c r="AD2803" s="251"/>
      <c r="AE2803" s="252"/>
      <c r="AF2803" s="246"/>
      <c r="AG2803" s="145"/>
      <c r="AJ2803" s="147"/>
    </row>
    <row r="2804" spans="3:36" s="4" customFormat="1" ht="11.25" customHeight="1" x14ac:dyDescent="0.2">
      <c r="C2804" s="320"/>
      <c r="D2804" s="243"/>
      <c r="E2804" s="245"/>
      <c r="F2804" s="241"/>
      <c r="G2804" s="246"/>
      <c r="H2804" s="246"/>
      <c r="I2804" s="241"/>
      <c r="J2804" s="331"/>
      <c r="K2804" s="241"/>
      <c r="L2804" s="241"/>
      <c r="M2804" s="245"/>
      <c r="N2804" s="238"/>
      <c r="O2804" s="65"/>
      <c r="P2804" s="65"/>
      <c r="Q2804" s="65"/>
      <c r="R2804" s="238"/>
      <c r="S2804" s="246"/>
      <c r="T2804" s="241"/>
      <c r="U2804" s="238"/>
      <c r="V2804" s="238"/>
      <c r="W2804" s="238"/>
      <c r="X2804" s="280"/>
      <c r="Y2804" s="415"/>
      <c r="Z2804" s="434"/>
      <c r="AA2804" s="404"/>
      <c r="AB2804" s="246"/>
      <c r="AC2804" s="250"/>
      <c r="AD2804" s="251"/>
      <c r="AE2804" s="252"/>
      <c r="AF2804" s="246"/>
      <c r="AG2804" s="145"/>
      <c r="AJ2804" s="147"/>
    </row>
    <row r="2805" spans="3:36" s="4" customFormat="1" ht="11.25" customHeight="1" x14ac:dyDescent="0.2">
      <c r="C2805" s="320"/>
      <c r="D2805" s="243"/>
      <c r="E2805" s="245"/>
      <c r="F2805" s="241"/>
      <c r="G2805" s="246"/>
      <c r="H2805" s="246"/>
      <c r="I2805" s="241"/>
      <c r="J2805" s="331"/>
      <c r="K2805" s="241"/>
      <c r="L2805" s="241"/>
      <c r="M2805" s="245"/>
      <c r="N2805" s="238"/>
      <c r="O2805" s="65"/>
      <c r="P2805" s="65"/>
      <c r="Q2805" s="65"/>
      <c r="R2805" s="238"/>
      <c r="S2805" s="246"/>
      <c r="T2805" s="241"/>
      <c r="U2805" s="238"/>
      <c r="V2805" s="238"/>
      <c r="W2805" s="238"/>
      <c r="X2805" s="280"/>
      <c r="Y2805" s="415"/>
      <c r="Z2805" s="434"/>
      <c r="AA2805" s="404"/>
      <c r="AB2805" s="246"/>
      <c r="AC2805" s="250"/>
      <c r="AD2805" s="251"/>
      <c r="AE2805" s="252"/>
      <c r="AF2805" s="246"/>
      <c r="AG2805" s="145"/>
      <c r="AJ2805" s="147"/>
    </row>
    <row r="2806" spans="3:36" s="4" customFormat="1" ht="11.25" customHeight="1" x14ac:dyDescent="0.2">
      <c r="C2806" s="320"/>
      <c r="D2806" s="243"/>
      <c r="E2806" s="245"/>
      <c r="F2806" s="241"/>
      <c r="G2806" s="246"/>
      <c r="H2806" s="246"/>
      <c r="I2806" s="241"/>
      <c r="J2806" s="331"/>
      <c r="K2806" s="241"/>
      <c r="L2806" s="241"/>
      <c r="M2806" s="245"/>
      <c r="N2806" s="238"/>
      <c r="O2806" s="65"/>
      <c r="P2806" s="65"/>
      <c r="Q2806" s="65"/>
      <c r="R2806" s="238"/>
      <c r="S2806" s="246"/>
      <c r="T2806" s="241"/>
      <c r="U2806" s="238"/>
      <c r="V2806" s="238"/>
      <c r="W2806" s="238"/>
      <c r="X2806" s="280"/>
      <c r="Y2806" s="415"/>
      <c r="Z2806" s="434"/>
      <c r="AA2806" s="404"/>
      <c r="AB2806" s="246"/>
      <c r="AC2806" s="250"/>
      <c r="AD2806" s="251"/>
      <c r="AE2806" s="252"/>
      <c r="AF2806" s="246"/>
      <c r="AG2806" s="145"/>
      <c r="AJ2806" s="147"/>
    </row>
    <row r="2807" spans="3:36" s="4" customFormat="1" ht="11.25" customHeight="1" x14ac:dyDescent="0.2">
      <c r="C2807" s="320"/>
      <c r="D2807" s="243"/>
      <c r="E2807" s="245"/>
      <c r="F2807" s="241"/>
      <c r="G2807" s="246"/>
      <c r="H2807" s="246"/>
      <c r="I2807" s="241"/>
      <c r="J2807" s="331"/>
      <c r="K2807" s="241"/>
      <c r="L2807" s="241"/>
      <c r="M2807" s="245"/>
      <c r="N2807" s="238"/>
      <c r="O2807" s="65"/>
      <c r="P2807" s="65"/>
      <c r="Q2807" s="65"/>
      <c r="R2807" s="238"/>
      <c r="S2807" s="246"/>
      <c r="T2807" s="241"/>
      <c r="U2807" s="238"/>
      <c r="V2807" s="238"/>
      <c r="W2807" s="238"/>
      <c r="X2807" s="280"/>
      <c r="Y2807" s="415"/>
      <c r="Z2807" s="434"/>
      <c r="AA2807" s="404"/>
      <c r="AB2807" s="246"/>
      <c r="AC2807" s="250"/>
      <c r="AD2807" s="251"/>
      <c r="AE2807" s="252"/>
      <c r="AF2807" s="246"/>
      <c r="AG2807" s="145"/>
      <c r="AJ2807" s="147"/>
    </row>
    <row r="2808" spans="3:36" s="4" customFormat="1" ht="11.25" customHeight="1" x14ac:dyDescent="0.2">
      <c r="C2808" s="320"/>
      <c r="D2808" s="243"/>
      <c r="E2808" s="245"/>
      <c r="F2808" s="241"/>
      <c r="G2808" s="246"/>
      <c r="H2808" s="246"/>
      <c r="I2808" s="241"/>
      <c r="J2808" s="331"/>
      <c r="K2808" s="241"/>
      <c r="L2808" s="241"/>
      <c r="M2808" s="245"/>
      <c r="N2808" s="238"/>
      <c r="O2808" s="65"/>
      <c r="P2808" s="65"/>
      <c r="Q2808" s="65"/>
      <c r="R2808" s="238"/>
      <c r="S2808" s="246"/>
      <c r="T2808" s="241"/>
      <c r="U2808" s="238"/>
      <c r="V2808" s="238"/>
      <c r="W2808" s="238"/>
      <c r="X2808" s="280"/>
      <c r="Y2808" s="415"/>
      <c r="Z2808" s="434"/>
      <c r="AA2808" s="404"/>
      <c r="AB2808" s="246"/>
      <c r="AC2808" s="250"/>
      <c r="AD2808" s="251"/>
      <c r="AE2808" s="252"/>
      <c r="AF2808" s="246"/>
      <c r="AG2808" s="145"/>
      <c r="AJ2808" s="147"/>
    </row>
    <row r="2809" spans="3:36" s="4" customFormat="1" ht="11.25" customHeight="1" x14ac:dyDescent="0.2">
      <c r="C2809" s="320"/>
      <c r="D2809" s="243"/>
      <c r="E2809" s="245"/>
      <c r="F2809" s="241"/>
      <c r="G2809" s="246"/>
      <c r="H2809" s="246"/>
      <c r="I2809" s="241"/>
      <c r="J2809" s="331"/>
      <c r="K2809" s="241"/>
      <c r="L2809" s="241"/>
      <c r="M2809" s="245"/>
      <c r="N2809" s="238"/>
      <c r="O2809" s="65"/>
      <c r="P2809" s="65"/>
      <c r="Q2809" s="65"/>
      <c r="R2809" s="238"/>
      <c r="S2809" s="246"/>
      <c r="T2809" s="241"/>
      <c r="U2809" s="238"/>
      <c r="V2809" s="238"/>
      <c r="W2809" s="238"/>
      <c r="X2809" s="280"/>
      <c r="Y2809" s="415"/>
      <c r="Z2809" s="434"/>
      <c r="AA2809" s="404"/>
      <c r="AB2809" s="246"/>
      <c r="AC2809" s="250"/>
      <c r="AD2809" s="251"/>
      <c r="AE2809" s="252"/>
      <c r="AF2809" s="246"/>
      <c r="AG2809" s="145"/>
      <c r="AJ2809" s="147"/>
    </row>
    <row r="2810" spans="3:36" s="4" customFormat="1" ht="11.25" customHeight="1" x14ac:dyDescent="0.2">
      <c r="C2810" s="320"/>
      <c r="D2810" s="243"/>
      <c r="E2810" s="245"/>
      <c r="F2810" s="241"/>
      <c r="G2810" s="246"/>
      <c r="H2810" s="246"/>
      <c r="I2810" s="241"/>
      <c r="J2810" s="331"/>
      <c r="K2810" s="241"/>
      <c r="L2810" s="241"/>
      <c r="M2810" s="245"/>
      <c r="N2810" s="238"/>
      <c r="O2810" s="65"/>
      <c r="P2810" s="65"/>
      <c r="Q2810" s="65"/>
      <c r="R2810" s="238"/>
      <c r="S2810" s="246"/>
      <c r="T2810" s="241"/>
      <c r="U2810" s="238"/>
      <c r="V2810" s="238"/>
      <c r="W2810" s="238"/>
      <c r="X2810" s="280"/>
      <c r="Y2810" s="415"/>
      <c r="Z2810" s="434"/>
      <c r="AA2810" s="404"/>
      <c r="AB2810" s="246"/>
      <c r="AC2810" s="250"/>
      <c r="AD2810" s="251"/>
      <c r="AE2810" s="252"/>
      <c r="AF2810" s="246"/>
      <c r="AG2810" s="145"/>
      <c r="AJ2810" s="147"/>
    </row>
    <row r="2811" spans="3:36" s="4" customFormat="1" ht="11.25" customHeight="1" x14ac:dyDescent="0.2">
      <c r="C2811" s="320"/>
      <c r="D2811" s="243"/>
      <c r="E2811" s="245"/>
      <c r="F2811" s="241"/>
      <c r="G2811" s="246"/>
      <c r="H2811" s="246"/>
      <c r="I2811" s="241"/>
      <c r="J2811" s="331"/>
      <c r="K2811" s="241"/>
      <c r="L2811" s="241"/>
      <c r="M2811" s="245"/>
      <c r="N2811" s="238"/>
      <c r="O2811" s="65"/>
      <c r="P2811" s="65"/>
      <c r="Q2811" s="65"/>
      <c r="R2811" s="238"/>
      <c r="S2811" s="246"/>
      <c r="T2811" s="241"/>
      <c r="U2811" s="238"/>
      <c r="V2811" s="238"/>
      <c r="W2811" s="238"/>
      <c r="X2811" s="280"/>
      <c r="Y2811" s="415"/>
      <c r="Z2811" s="434"/>
      <c r="AA2811" s="404"/>
      <c r="AB2811" s="246"/>
      <c r="AC2811" s="250"/>
      <c r="AD2811" s="251"/>
      <c r="AE2811" s="252"/>
      <c r="AF2811" s="246"/>
      <c r="AG2811" s="145"/>
      <c r="AJ2811" s="147"/>
    </row>
    <row r="2812" spans="3:36" s="4" customFormat="1" ht="11.25" customHeight="1" x14ac:dyDescent="0.2">
      <c r="C2812" s="320"/>
      <c r="D2812" s="243"/>
      <c r="E2812" s="245"/>
      <c r="F2812" s="241"/>
      <c r="G2812" s="246"/>
      <c r="H2812" s="246"/>
      <c r="I2812" s="241"/>
      <c r="J2812" s="331"/>
      <c r="K2812" s="241"/>
      <c r="L2812" s="241"/>
      <c r="M2812" s="245"/>
      <c r="N2812" s="238"/>
      <c r="O2812" s="65"/>
      <c r="P2812" s="65"/>
      <c r="Q2812" s="65"/>
      <c r="R2812" s="238"/>
      <c r="S2812" s="246"/>
      <c r="T2812" s="241"/>
      <c r="U2812" s="238"/>
      <c r="V2812" s="238"/>
      <c r="W2812" s="238"/>
      <c r="X2812" s="280"/>
      <c r="Y2812" s="415"/>
      <c r="Z2812" s="434"/>
      <c r="AA2812" s="404"/>
      <c r="AB2812" s="246"/>
      <c r="AC2812" s="250"/>
      <c r="AD2812" s="251"/>
      <c r="AE2812" s="252"/>
      <c r="AF2812" s="246"/>
      <c r="AG2812" s="145"/>
      <c r="AJ2812" s="147"/>
    </row>
    <row r="2813" spans="3:36" s="4" customFormat="1" ht="11.25" customHeight="1" x14ac:dyDescent="0.2">
      <c r="C2813" s="320"/>
      <c r="D2813" s="243"/>
      <c r="E2813" s="245"/>
      <c r="F2813" s="241"/>
      <c r="G2813" s="246"/>
      <c r="H2813" s="246"/>
      <c r="I2813" s="241"/>
      <c r="J2813" s="331"/>
      <c r="K2813" s="241"/>
      <c r="L2813" s="241"/>
      <c r="M2813" s="245"/>
      <c r="N2813" s="238"/>
      <c r="O2813" s="65"/>
      <c r="P2813" s="65"/>
      <c r="Q2813" s="65"/>
      <c r="R2813" s="238"/>
      <c r="S2813" s="246"/>
      <c r="T2813" s="241"/>
      <c r="U2813" s="238"/>
      <c r="V2813" s="238"/>
      <c r="W2813" s="238"/>
      <c r="X2813" s="280"/>
      <c r="Y2813" s="415"/>
      <c r="Z2813" s="434"/>
      <c r="AA2813" s="404"/>
      <c r="AB2813" s="246"/>
      <c r="AC2813" s="250"/>
      <c r="AD2813" s="251"/>
      <c r="AE2813" s="252"/>
      <c r="AF2813" s="246"/>
      <c r="AG2813" s="145"/>
      <c r="AJ2813" s="147"/>
    </row>
    <row r="2814" spans="3:36" s="4" customFormat="1" ht="11.25" customHeight="1" x14ac:dyDescent="0.2">
      <c r="C2814" s="320"/>
      <c r="D2814" s="243"/>
      <c r="E2814" s="245"/>
      <c r="F2814" s="241"/>
      <c r="G2814" s="246"/>
      <c r="H2814" s="246"/>
      <c r="I2814" s="241"/>
      <c r="J2814" s="331"/>
      <c r="K2814" s="241"/>
      <c r="L2814" s="241"/>
      <c r="M2814" s="245"/>
      <c r="N2814" s="238"/>
      <c r="O2814" s="65"/>
      <c r="P2814" s="65"/>
      <c r="Q2814" s="65"/>
      <c r="R2814" s="238"/>
      <c r="S2814" s="246"/>
      <c r="T2814" s="241"/>
      <c r="U2814" s="238"/>
      <c r="V2814" s="238"/>
      <c r="W2814" s="238"/>
      <c r="X2814" s="280"/>
      <c r="Y2814" s="415"/>
      <c r="Z2814" s="434"/>
      <c r="AA2814" s="404"/>
      <c r="AB2814" s="246"/>
      <c r="AC2814" s="250"/>
      <c r="AD2814" s="251"/>
      <c r="AE2814" s="252"/>
      <c r="AF2814" s="246"/>
      <c r="AG2814" s="145"/>
      <c r="AJ2814" s="147"/>
    </row>
    <row r="2815" spans="3:36" s="4" customFormat="1" ht="11.25" customHeight="1" x14ac:dyDescent="0.2">
      <c r="C2815" s="320"/>
      <c r="D2815" s="243"/>
      <c r="E2815" s="245"/>
      <c r="F2815" s="241"/>
      <c r="G2815" s="246"/>
      <c r="H2815" s="246"/>
      <c r="I2815" s="241"/>
      <c r="J2815" s="331"/>
      <c r="K2815" s="241"/>
      <c r="L2815" s="241"/>
      <c r="M2815" s="245"/>
      <c r="N2815" s="238"/>
      <c r="O2815" s="65"/>
      <c r="P2815" s="65"/>
      <c r="Q2815" s="65"/>
      <c r="R2815" s="238"/>
      <c r="S2815" s="246"/>
      <c r="T2815" s="241"/>
      <c r="U2815" s="238"/>
      <c r="V2815" s="238"/>
      <c r="W2815" s="238"/>
      <c r="X2815" s="280"/>
      <c r="Y2815" s="415"/>
      <c r="Z2815" s="434"/>
      <c r="AA2815" s="404"/>
      <c r="AB2815" s="246"/>
      <c r="AC2815" s="250"/>
      <c r="AD2815" s="251"/>
      <c r="AE2815" s="252"/>
      <c r="AF2815" s="246"/>
      <c r="AG2815" s="145"/>
      <c r="AJ2815" s="147"/>
    </row>
    <row r="2816" spans="3:36" s="4" customFormat="1" ht="11.25" customHeight="1" x14ac:dyDescent="0.2">
      <c r="C2816" s="320"/>
      <c r="D2816" s="243"/>
      <c r="E2816" s="245"/>
      <c r="F2816" s="241"/>
      <c r="G2816" s="246"/>
      <c r="H2816" s="246"/>
      <c r="I2816" s="241"/>
      <c r="J2816" s="331"/>
      <c r="K2816" s="241"/>
      <c r="L2816" s="241"/>
      <c r="M2816" s="245"/>
      <c r="N2816" s="238"/>
      <c r="O2816" s="65"/>
      <c r="P2816" s="65"/>
      <c r="Q2816" s="65"/>
      <c r="R2816" s="238"/>
      <c r="S2816" s="246"/>
      <c r="T2816" s="241"/>
      <c r="U2816" s="238"/>
      <c r="V2816" s="238"/>
      <c r="W2816" s="238"/>
      <c r="X2816" s="280"/>
      <c r="Y2816" s="415"/>
      <c r="Z2816" s="434"/>
      <c r="AA2816" s="404"/>
      <c r="AB2816" s="246"/>
      <c r="AC2816" s="250"/>
      <c r="AD2816" s="251"/>
      <c r="AE2816" s="252"/>
      <c r="AF2816" s="246"/>
      <c r="AG2816" s="145"/>
      <c r="AJ2816" s="147"/>
    </row>
    <row r="2817" spans="3:36" s="4" customFormat="1" ht="11.25" customHeight="1" x14ac:dyDescent="0.2">
      <c r="C2817" s="320"/>
      <c r="D2817" s="243"/>
      <c r="E2817" s="245"/>
      <c r="F2817" s="241"/>
      <c r="G2817" s="246"/>
      <c r="H2817" s="246"/>
      <c r="I2817" s="241"/>
      <c r="J2817" s="331"/>
      <c r="K2817" s="241"/>
      <c r="L2817" s="241"/>
      <c r="M2817" s="245"/>
      <c r="N2817" s="238"/>
      <c r="O2817" s="65"/>
      <c r="P2817" s="65"/>
      <c r="Q2817" s="65"/>
      <c r="R2817" s="238"/>
      <c r="S2817" s="246"/>
      <c r="T2817" s="241"/>
      <c r="U2817" s="238"/>
      <c r="V2817" s="238"/>
      <c r="W2817" s="238"/>
      <c r="X2817" s="280"/>
      <c r="Y2817" s="415"/>
      <c r="Z2817" s="434"/>
      <c r="AA2817" s="404"/>
      <c r="AB2817" s="246"/>
      <c r="AC2817" s="250"/>
      <c r="AD2817" s="251"/>
      <c r="AE2817" s="252"/>
      <c r="AF2817" s="246"/>
      <c r="AG2817" s="145"/>
      <c r="AJ2817" s="147"/>
    </row>
    <row r="2818" spans="3:36" s="4" customFormat="1" ht="11.25" customHeight="1" x14ac:dyDescent="0.2">
      <c r="C2818" s="320"/>
      <c r="D2818" s="243"/>
      <c r="E2818" s="245"/>
      <c r="F2818" s="241"/>
      <c r="G2818" s="246"/>
      <c r="H2818" s="246"/>
      <c r="I2818" s="241"/>
      <c r="J2818" s="331"/>
      <c r="K2818" s="241"/>
      <c r="L2818" s="241"/>
      <c r="M2818" s="245"/>
      <c r="N2818" s="238"/>
      <c r="O2818" s="65"/>
      <c r="P2818" s="65"/>
      <c r="Q2818" s="65"/>
      <c r="R2818" s="238"/>
      <c r="S2818" s="246"/>
      <c r="T2818" s="241"/>
      <c r="U2818" s="238"/>
      <c r="V2818" s="238"/>
      <c r="W2818" s="238"/>
      <c r="X2818" s="280"/>
      <c r="Y2818" s="415"/>
      <c r="Z2818" s="434"/>
      <c r="AA2818" s="404"/>
      <c r="AB2818" s="246"/>
      <c r="AC2818" s="250"/>
      <c r="AD2818" s="251"/>
      <c r="AE2818" s="252"/>
      <c r="AF2818" s="246"/>
      <c r="AG2818" s="145"/>
      <c r="AJ2818" s="147"/>
    </row>
    <row r="2819" spans="3:36" s="4" customFormat="1" ht="11.25" customHeight="1" x14ac:dyDescent="0.2">
      <c r="C2819" s="320"/>
      <c r="D2819" s="243"/>
      <c r="E2819" s="245"/>
      <c r="F2819" s="241"/>
      <c r="G2819" s="246"/>
      <c r="H2819" s="246"/>
      <c r="I2819" s="241"/>
      <c r="J2819" s="331"/>
      <c r="K2819" s="241"/>
      <c r="L2819" s="241"/>
      <c r="M2819" s="245"/>
      <c r="N2819" s="238"/>
      <c r="O2819" s="65"/>
      <c r="P2819" s="65"/>
      <c r="Q2819" s="65"/>
      <c r="R2819" s="238"/>
      <c r="S2819" s="246"/>
      <c r="T2819" s="241"/>
      <c r="U2819" s="238"/>
      <c r="V2819" s="238"/>
      <c r="W2819" s="238"/>
      <c r="X2819" s="280"/>
      <c r="Y2819" s="415"/>
      <c r="Z2819" s="434"/>
      <c r="AA2819" s="404"/>
      <c r="AB2819" s="246"/>
      <c r="AC2819" s="250"/>
      <c r="AD2819" s="251"/>
      <c r="AE2819" s="252"/>
      <c r="AF2819" s="246"/>
      <c r="AG2819" s="145"/>
      <c r="AJ2819" s="147"/>
    </row>
    <row r="2820" spans="3:36" s="4" customFormat="1" ht="11.25" customHeight="1" x14ac:dyDescent="0.2">
      <c r="C2820" s="320"/>
      <c r="D2820" s="243"/>
      <c r="E2820" s="245"/>
      <c r="F2820" s="241"/>
      <c r="G2820" s="246"/>
      <c r="H2820" s="246"/>
      <c r="I2820" s="241"/>
      <c r="J2820" s="331"/>
      <c r="K2820" s="241"/>
      <c r="L2820" s="241"/>
      <c r="M2820" s="245"/>
      <c r="N2820" s="238"/>
      <c r="O2820" s="65"/>
      <c r="P2820" s="65"/>
      <c r="Q2820" s="65"/>
      <c r="R2820" s="238"/>
      <c r="S2820" s="246"/>
      <c r="T2820" s="241"/>
      <c r="U2820" s="238"/>
      <c r="V2820" s="238"/>
      <c r="W2820" s="238"/>
      <c r="X2820" s="280"/>
      <c r="Y2820" s="415"/>
      <c r="Z2820" s="434"/>
      <c r="AA2820" s="404"/>
      <c r="AB2820" s="246"/>
      <c r="AC2820" s="250"/>
      <c r="AD2820" s="251"/>
      <c r="AE2820" s="252"/>
      <c r="AF2820" s="246"/>
      <c r="AG2820" s="145"/>
      <c r="AJ2820" s="147"/>
    </row>
    <row r="2821" spans="3:36" s="4" customFormat="1" ht="11.25" customHeight="1" x14ac:dyDescent="0.2">
      <c r="C2821" s="320"/>
      <c r="D2821" s="243"/>
      <c r="E2821" s="245"/>
      <c r="F2821" s="241"/>
      <c r="G2821" s="246"/>
      <c r="H2821" s="246"/>
      <c r="I2821" s="241"/>
      <c r="J2821" s="331"/>
      <c r="K2821" s="241"/>
      <c r="L2821" s="241"/>
      <c r="M2821" s="245"/>
      <c r="N2821" s="238"/>
      <c r="O2821" s="65"/>
      <c r="P2821" s="65"/>
      <c r="Q2821" s="65"/>
      <c r="R2821" s="238"/>
      <c r="S2821" s="246"/>
      <c r="T2821" s="241"/>
      <c r="U2821" s="238"/>
      <c r="V2821" s="238"/>
      <c r="W2821" s="238"/>
      <c r="X2821" s="280"/>
      <c r="Y2821" s="415"/>
      <c r="Z2821" s="434"/>
      <c r="AA2821" s="404"/>
      <c r="AB2821" s="246"/>
      <c r="AC2821" s="250"/>
      <c r="AD2821" s="251"/>
      <c r="AE2821" s="252"/>
      <c r="AF2821" s="246"/>
      <c r="AG2821" s="145"/>
      <c r="AJ2821" s="147"/>
    </row>
    <row r="2822" spans="3:36" s="4" customFormat="1" ht="11.25" customHeight="1" x14ac:dyDescent="0.2">
      <c r="C2822" s="320"/>
      <c r="D2822" s="243"/>
      <c r="E2822" s="245"/>
      <c r="F2822" s="241"/>
      <c r="G2822" s="246"/>
      <c r="H2822" s="246"/>
      <c r="I2822" s="241"/>
      <c r="J2822" s="331"/>
      <c r="K2822" s="241"/>
      <c r="L2822" s="241"/>
      <c r="M2822" s="245"/>
      <c r="N2822" s="238"/>
      <c r="O2822" s="65"/>
      <c r="P2822" s="65"/>
      <c r="Q2822" s="65"/>
      <c r="R2822" s="238"/>
      <c r="S2822" s="246"/>
      <c r="T2822" s="241"/>
      <c r="U2822" s="238"/>
      <c r="V2822" s="238"/>
      <c r="W2822" s="238"/>
      <c r="X2822" s="280"/>
      <c r="Y2822" s="415"/>
      <c r="Z2822" s="434"/>
      <c r="AA2822" s="404"/>
      <c r="AB2822" s="246"/>
      <c r="AC2822" s="250"/>
      <c r="AD2822" s="251"/>
      <c r="AE2822" s="252"/>
      <c r="AF2822" s="246"/>
      <c r="AG2822" s="145"/>
      <c r="AJ2822" s="147"/>
    </row>
    <row r="2823" spans="3:36" s="4" customFormat="1" ht="11.25" customHeight="1" x14ac:dyDescent="0.2">
      <c r="C2823" s="320"/>
      <c r="D2823" s="243"/>
      <c r="E2823" s="245"/>
      <c r="F2823" s="241"/>
      <c r="G2823" s="246"/>
      <c r="H2823" s="246"/>
      <c r="I2823" s="241"/>
      <c r="J2823" s="331"/>
      <c r="K2823" s="241"/>
      <c r="L2823" s="241"/>
      <c r="M2823" s="245"/>
      <c r="N2823" s="238"/>
      <c r="O2823" s="65"/>
      <c r="P2823" s="65"/>
      <c r="Q2823" s="65"/>
      <c r="R2823" s="238"/>
      <c r="S2823" s="246"/>
      <c r="T2823" s="241"/>
      <c r="U2823" s="238"/>
      <c r="V2823" s="238"/>
      <c r="W2823" s="238"/>
      <c r="X2823" s="280"/>
      <c r="Y2823" s="415"/>
      <c r="Z2823" s="434"/>
      <c r="AA2823" s="404"/>
      <c r="AB2823" s="246"/>
      <c r="AC2823" s="250"/>
      <c r="AD2823" s="251"/>
      <c r="AE2823" s="252"/>
      <c r="AF2823" s="246"/>
      <c r="AG2823" s="145"/>
      <c r="AJ2823" s="147"/>
    </row>
    <row r="2824" spans="3:36" s="4" customFormat="1" ht="11.25" customHeight="1" x14ac:dyDescent="0.2">
      <c r="C2824" s="320"/>
      <c r="D2824" s="243"/>
      <c r="E2824" s="245"/>
      <c r="F2824" s="241"/>
      <c r="G2824" s="246"/>
      <c r="H2824" s="246"/>
      <c r="I2824" s="241"/>
      <c r="J2824" s="331"/>
      <c r="K2824" s="241"/>
      <c r="L2824" s="241"/>
      <c r="M2824" s="245"/>
      <c r="N2824" s="238"/>
      <c r="O2824" s="65"/>
      <c r="P2824" s="65"/>
      <c r="Q2824" s="65"/>
      <c r="R2824" s="238"/>
      <c r="S2824" s="246"/>
      <c r="T2824" s="241"/>
      <c r="U2824" s="238"/>
      <c r="V2824" s="238"/>
      <c r="W2824" s="238"/>
      <c r="X2824" s="280"/>
      <c r="Y2824" s="415"/>
      <c r="Z2824" s="434"/>
      <c r="AA2824" s="404"/>
      <c r="AB2824" s="246"/>
      <c r="AC2824" s="250"/>
      <c r="AD2824" s="251"/>
      <c r="AE2824" s="252"/>
      <c r="AF2824" s="246"/>
      <c r="AG2824" s="145"/>
      <c r="AJ2824" s="147"/>
    </row>
    <row r="2825" spans="3:36" s="4" customFormat="1" ht="11.25" customHeight="1" x14ac:dyDescent="0.2">
      <c r="C2825" s="320"/>
      <c r="D2825" s="243"/>
      <c r="E2825" s="245"/>
      <c r="F2825" s="241"/>
      <c r="G2825" s="246"/>
      <c r="H2825" s="246"/>
      <c r="I2825" s="241"/>
      <c r="J2825" s="331"/>
      <c r="K2825" s="241"/>
      <c r="L2825" s="241"/>
      <c r="M2825" s="245"/>
      <c r="N2825" s="238"/>
      <c r="O2825" s="65"/>
      <c r="P2825" s="65"/>
      <c r="Q2825" s="65"/>
      <c r="R2825" s="238"/>
      <c r="S2825" s="246"/>
      <c r="T2825" s="241"/>
      <c r="U2825" s="238"/>
      <c r="V2825" s="238"/>
      <c r="W2825" s="238"/>
      <c r="X2825" s="280"/>
      <c r="Y2825" s="415"/>
      <c r="Z2825" s="434"/>
      <c r="AA2825" s="404"/>
      <c r="AB2825" s="246"/>
      <c r="AC2825" s="250"/>
      <c r="AD2825" s="251"/>
      <c r="AE2825" s="252"/>
      <c r="AF2825" s="246"/>
      <c r="AG2825" s="145"/>
      <c r="AJ2825" s="147"/>
    </row>
    <row r="2826" spans="3:36" s="4" customFormat="1" ht="11.25" customHeight="1" x14ac:dyDescent="0.2">
      <c r="C2826" s="320"/>
      <c r="D2826" s="243"/>
      <c r="E2826" s="245"/>
      <c r="F2826" s="241"/>
      <c r="G2826" s="246"/>
      <c r="H2826" s="246"/>
      <c r="I2826" s="241"/>
      <c r="J2826" s="331"/>
      <c r="K2826" s="241"/>
      <c r="L2826" s="241"/>
      <c r="M2826" s="245"/>
      <c r="N2826" s="238"/>
      <c r="O2826" s="65"/>
      <c r="P2826" s="65"/>
      <c r="Q2826" s="65"/>
      <c r="R2826" s="238"/>
      <c r="S2826" s="246"/>
      <c r="T2826" s="241"/>
      <c r="U2826" s="238"/>
      <c r="V2826" s="238"/>
      <c r="W2826" s="238"/>
      <c r="X2826" s="280"/>
      <c r="Y2826" s="415"/>
      <c r="Z2826" s="434"/>
      <c r="AA2826" s="404"/>
      <c r="AB2826" s="246"/>
      <c r="AC2826" s="250"/>
      <c r="AD2826" s="251"/>
      <c r="AE2826" s="252"/>
      <c r="AF2826" s="246"/>
      <c r="AG2826" s="145"/>
      <c r="AJ2826" s="147"/>
    </row>
    <row r="2827" spans="3:36" s="4" customFormat="1" ht="11.25" customHeight="1" x14ac:dyDescent="0.2">
      <c r="C2827" s="320"/>
      <c r="D2827" s="243"/>
      <c r="E2827" s="245"/>
      <c r="F2827" s="241"/>
      <c r="G2827" s="246"/>
      <c r="H2827" s="246"/>
      <c r="I2827" s="241"/>
      <c r="J2827" s="331"/>
      <c r="K2827" s="241"/>
      <c r="L2827" s="241"/>
      <c r="M2827" s="245"/>
      <c r="N2827" s="238"/>
      <c r="O2827" s="65"/>
      <c r="P2827" s="65"/>
      <c r="Q2827" s="65"/>
      <c r="R2827" s="238"/>
      <c r="S2827" s="246"/>
      <c r="T2827" s="241"/>
      <c r="U2827" s="238"/>
      <c r="V2827" s="238"/>
      <c r="W2827" s="238"/>
      <c r="X2827" s="280"/>
      <c r="Y2827" s="415"/>
      <c r="Z2827" s="434"/>
      <c r="AA2827" s="404"/>
      <c r="AB2827" s="246"/>
      <c r="AC2827" s="250"/>
      <c r="AD2827" s="251"/>
      <c r="AE2827" s="252"/>
      <c r="AF2827" s="246"/>
      <c r="AG2827" s="145"/>
      <c r="AJ2827" s="147"/>
    </row>
    <row r="2828" spans="3:36" s="4" customFormat="1" ht="11.25" customHeight="1" x14ac:dyDescent="0.2">
      <c r="C2828" s="320"/>
      <c r="D2828" s="243"/>
      <c r="E2828" s="245"/>
      <c r="F2828" s="241"/>
      <c r="G2828" s="246"/>
      <c r="H2828" s="246"/>
      <c r="I2828" s="241"/>
      <c r="J2828" s="331"/>
      <c r="K2828" s="241"/>
      <c r="L2828" s="241"/>
      <c r="M2828" s="245"/>
      <c r="N2828" s="238"/>
      <c r="O2828" s="65"/>
      <c r="P2828" s="65"/>
      <c r="Q2828" s="65"/>
      <c r="R2828" s="238"/>
      <c r="S2828" s="246"/>
      <c r="T2828" s="241"/>
      <c r="U2828" s="238"/>
      <c r="V2828" s="238"/>
      <c r="W2828" s="238"/>
      <c r="X2828" s="280"/>
      <c r="Y2828" s="415"/>
      <c r="Z2828" s="434"/>
      <c r="AA2828" s="404"/>
      <c r="AB2828" s="246"/>
      <c r="AC2828" s="250"/>
      <c r="AD2828" s="251"/>
      <c r="AE2828" s="252"/>
      <c r="AF2828" s="246"/>
      <c r="AG2828" s="145"/>
      <c r="AJ2828" s="147"/>
    </row>
    <row r="2829" spans="3:36" s="4" customFormat="1" ht="11.25" customHeight="1" x14ac:dyDescent="0.2">
      <c r="C2829" s="320"/>
      <c r="D2829" s="243"/>
      <c r="E2829" s="245"/>
      <c r="F2829" s="241"/>
      <c r="G2829" s="246"/>
      <c r="H2829" s="246"/>
      <c r="I2829" s="241"/>
      <c r="J2829" s="331"/>
      <c r="K2829" s="241"/>
      <c r="L2829" s="241"/>
      <c r="M2829" s="245"/>
      <c r="N2829" s="238"/>
      <c r="O2829" s="65"/>
      <c r="P2829" s="65"/>
      <c r="Q2829" s="65"/>
      <c r="R2829" s="238"/>
      <c r="S2829" s="246"/>
      <c r="T2829" s="241"/>
      <c r="U2829" s="238"/>
      <c r="V2829" s="238"/>
      <c r="W2829" s="238"/>
      <c r="X2829" s="280"/>
      <c r="Y2829" s="415"/>
      <c r="Z2829" s="434"/>
      <c r="AA2829" s="404"/>
      <c r="AB2829" s="246"/>
      <c r="AC2829" s="250"/>
      <c r="AD2829" s="251"/>
      <c r="AE2829" s="252"/>
      <c r="AF2829" s="246"/>
      <c r="AG2829" s="145"/>
      <c r="AJ2829" s="147"/>
    </row>
    <row r="2830" spans="3:36" s="4" customFormat="1" ht="11.25" customHeight="1" x14ac:dyDescent="0.2">
      <c r="C2830" s="320"/>
      <c r="D2830" s="243"/>
      <c r="E2830" s="245"/>
      <c r="F2830" s="241"/>
      <c r="G2830" s="246"/>
      <c r="H2830" s="246"/>
      <c r="I2830" s="241"/>
      <c r="J2830" s="331"/>
      <c r="K2830" s="241"/>
      <c r="L2830" s="241"/>
      <c r="M2830" s="245"/>
      <c r="N2830" s="238"/>
      <c r="O2830" s="65"/>
      <c r="P2830" s="65"/>
      <c r="Q2830" s="65"/>
      <c r="R2830" s="238"/>
      <c r="S2830" s="246"/>
      <c r="T2830" s="241"/>
      <c r="U2830" s="238"/>
      <c r="V2830" s="238"/>
      <c r="W2830" s="238"/>
      <c r="X2830" s="280"/>
      <c r="Y2830" s="415"/>
      <c r="Z2830" s="434"/>
      <c r="AA2830" s="404"/>
      <c r="AB2830" s="246"/>
      <c r="AC2830" s="250"/>
      <c r="AD2830" s="251"/>
      <c r="AE2830" s="252"/>
      <c r="AF2830" s="246"/>
      <c r="AG2830" s="145"/>
      <c r="AJ2830" s="147"/>
    </row>
    <row r="2831" spans="3:36" s="4" customFormat="1" ht="11.25" customHeight="1" x14ac:dyDescent="0.2">
      <c r="C2831" s="320"/>
      <c r="D2831" s="243"/>
      <c r="E2831" s="245"/>
      <c r="F2831" s="241"/>
      <c r="G2831" s="246"/>
      <c r="H2831" s="246"/>
      <c r="I2831" s="241"/>
      <c r="J2831" s="331"/>
      <c r="K2831" s="241"/>
      <c r="L2831" s="241"/>
      <c r="M2831" s="245"/>
      <c r="N2831" s="238"/>
      <c r="O2831" s="65"/>
      <c r="P2831" s="65"/>
      <c r="Q2831" s="65"/>
      <c r="R2831" s="238"/>
      <c r="S2831" s="246"/>
      <c r="T2831" s="241"/>
      <c r="U2831" s="238"/>
      <c r="V2831" s="238"/>
      <c r="W2831" s="238"/>
      <c r="X2831" s="280"/>
      <c r="Y2831" s="415"/>
      <c r="Z2831" s="434"/>
      <c r="AA2831" s="404"/>
      <c r="AB2831" s="246"/>
      <c r="AC2831" s="250"/>
      <c r="AD2831" s="251"/>
      <c r="AE2831" s="252"/>
      <c r="AF2831" s="246"/>
      <c r="AG2831" s="145"/>
      <c r="AJ2831" s="147"/>
    </row>
    <row r="2832" spans="3:36" s="4" customFormat="1" ht="11.25" customHeight="1" x14ac:dyDescent="0.2">
      <c r="C2832" s="320"/>
      <c r="D2832" s="243"/>
      <c r="E2832" s="245"/>
      <c r="F2832" s="241"/>
      <c r="G2832" s="246"/>
      <c r="H2832" s="246"/>
      <c r="I2832" s="241"/>
      <c r="J2832" s="331"/>
      <c r="K2832" s="241"/>
      <c r="L2832" s="241"/>
      <c r="M2832" s="245"/>
      <c r="N2832" s="238"/>
      <c r="O2832" s="65"/>
      <c r="P2832" s="65"/>
      <c r="Q2832" s="65"/>
      <c r="R2832" s="238"/>
      <c r="S2832" s="246"/>
      <c r="T2832" s="241"/>
      <c r="U2832" s="238"/>
      <c r="V2832" s="238"/>
      <c r="W2832" s="238"/>
      <c r="X2832" s="280"/>
      <c r="Y2832" s="415"/>
      <c r="Z2832" s="434"/>
      <c r="AA2832" s="404"/>
      <c r="AB2832" s="246"/>
      <c r="AC2832" s="250"/>
      <c r="AD2832" s="251"/>
      <c r="AE2832" s="252"/>
      <c r="AF2832" s="246"/>
      <c r="AG2832" s="145"/>
      <c r="AJ2832" s="147"/>
    </row>
    <row r="2833" spans="3:36" s="4" customFormat="1" ht="11.25" customHeight="1" x14ac:dyDescent="0.2">
      <c r="C2833" s="320"/>
      <c r="D2833" s="243"/>
      <c r="E2833" s="245"/>
      <c r="F2833" s="241"/>
      <c r="G2833" s="246"/>
      <c r="H2833" s="246"/>
      <c r="I2833" s="241"/>
      <c r="J2833" s="331"/>
      <c r="K2833" s="241"/>
      <c r="L2833" s="241"/>
      <c r="M2833" s="245"/>
      <c r="N2833" s="238"/>
      <c r="O2833" s="65"/>
      <c r="P2833" s="65"/>
      <c r="Q2833" s="65"/>
      <c r="R2833" s="238"/>
      <c r="S2833" s="246"/>
      <c r="T2833" s="241"/>
      <c r="U2833" s="238"/>
      <c r="V2833" s="238"/>
      <c r="W2833" s="238"/>
      <c r="X2833" s="280"/>
      <c r="Y2833" s="415"/>
      <c r="Z2833" s="434"/>
      <c r="AA2833" s="404"/>
      <c r="AB2833" s="246"/>
      <c r="AC2833" s="250"/>
      <c r="AD2833" s="251"/>
      <c r="AE2833" s="252"/>
      <c r="AF2833" s="246"/>
      <c r="AG2833" s="145"/>
      <c r="AJ2833" s="147"/>
    </row>
    <row r="2834" spans="3:36" s="4" customFormat="1" ht="11.25" customHeight="1" x14ac:dyDescent="0.2">
      <c r="C2834" s="320"/>
      <c r="D2834" s="243"/>
      <c r="E2834" s="245"/>
      <c r="F2834" s="241"/>
      <c r="G2834" s="246"/>
      <c r="H2834" s="246"/>
      <c r="I2834" s="241"/>
      <c r="J2834" s="331"/>
      <c r="K2834" s="241"/>
      <c r="L2834" s="241"/>
      <c r="M2834" s="245"/>
      <c r="N2834" s="238"/>
      <c r="O2834" s="65"/>
      <c r="P2834" s="65"/>
      <c r="Q2834" s="65"/>
      <c r="R2834" s="238"/>
      <c r="S2834" s="246"/>
      <c r="T2834" s="241"/>
      <c r="U2834" s="238"/>
      <c r="V2834" s="238"/>
      <c r="W2834" s="238"/>
      <c r="X2834" s="280"/>
      <c r="Y2834" s="415"/>
      <c r="Z2834" s="434"/>
      <c r="AA2834" s="404"/>
      <c r="AB2834" s="246"/>
      <c r="AC2834" s="250"/>
      <c r="AD2834" s="251"/>
      <c r="AE2834" s="252"/>
      <c r="AF2834" s="246"/>
      <c r="AG2834" s="145"/>
      <c r="AJ2834" s="147"/>
    </row>
    <row r="2835" spans="3:36" s="4" customFormat="1" ht="11.25" customHeight="1" x14ac:dyDescent="0.2">
      <c r="C2835" s="320"/>
      <c r="D2835" s="243"/>
      <c r="E2835" s="245"/>
      <c r="F2835" s="241"/>
      <c r="G2835" s="246"/>
      <c r="H2835" s="246"/>
      <c r="I2835" s="241"/>
      <c r="J2835" s="331"/>
      <c r="K2835" s="241"/>
      <c r="L2835" s="241"/>
      <c r="M2835" s="245"/>
      <c r="N2835" s="238"/>
      <c r="O2835" s="65"/>
      <c r="P2835" s="65"/>
      <c r="Q2835" s="65"/>
      <c r="R2835" s="238"/>
      <c r="S2835" s="246"/>
      <c r="T2835" s="241"/>
      <c r="U2835" s="238"/>
      <c r="V2835" s="238"/>
      <c r="W2835" s="238"/>
      <c r="X2835" s="280"/>
      <c r="Y2835" s="415"/>
      <c r="Z2835" s="434"/>
      <c r="AA2835" s="404"/>
      <c r="AB2835" s="246"/>
      <c r="AC2835" s="250"/>
      <c r="AD2835" s="251"/>
      <c r="AE2835" s="252"/>
      <c r="AF2835" s="246"/>
      <c r="AG2835" s="145"/>
      <c r="AJ2835" s="147"/>
    </row>
    <row r="2836" spans="3:36" s="4" customFormat="1" ht="11.25" customHeight="1" x14ac:dyDescent="0.2">
      <c r="C2836" s="320"/>
      <c r="D2836" s="243"/>
      <c r="E2836" s="245"/>
      <c r="F2836" s="241"/>
      <c r="G2836" s="246"/>
      <c r="H2836" s="246"/>
      <c r="I2836" s="241"/>
      <c r="J2836" s="331"/>
      <c r="K2836" s="241"/>
      <c r="L2836" s="241"/>
      <c r="M2836" s="245"/>
      <c r="N2836" s="238"/>
      <c r="O2836" s="65"/>
      <c r="P2836" s="65"/>
      <c r="Q2836" s="65"/>
      <c r="R2836" s="238"/>
      <c r="S2836" s="246"/>
      <c r="T2836" s="241"/>
      <c r="U2836" s="238"/>
      <c r="V2836" s="238"/>
      <c r="W2836" s="238"/>
      <c r="X2836" s="280"/>
      <c r="Y2836" s="415"/>
      <c r="Z2836" s="434"/>
      <c r="AA2836" s="404"/>
      <c r="AB2836" s="246"/>
      <c r="AC2836" s="250"/>
      <c r="AD2836" s="251"/>
      <c r="AE2836" s="252"/>
      <c r="AF2836" s="246"/>
      <c r="AG2836" s="145"/>
      <c r="AJ2836" s="147"/>
    </row>
    <row r="2837" spans="3:36" s="4" customFormat="1" ht="11.25" customHeight="1" x14ac:dyDescent="0.2">
      <c r="C2837" s="320"/>
      <c r="D2837" s="243"/>
      <c r="E2837" s="245"/>
      <c r="F2837" s="241"/>
      <c r="G2837" s="246"/>
      <c r="H2837" s="246"/>
      <c r="I2837" s="241"/>
      <c r="J2837" s="331"/>
      <c r="K2837" s="241"/>
      <c r="L2837" s="241"/>
      <c r="M2837" s="245"/>
      <c r="N2837" s="238"/>
      <c r="O2837" s="65"/>
      <c r="P2837" s="65"/>
      <c r="Q2837" s="65"/>
      <c r="R2837" s="238"/>
      <c r="S2837" s="246"/>
      <c r="T2837" s="241"/>
      <c r="U2837" s="238"/>
      <c r="V2837" s="238"/>
      <c r="W2837" s="238"/>
      <c r="X2837" s="280"/>
      <c r="Y2837" s="415"/>
      <c r="Z2837" s="434"/>
      <c r="AA2837" s="404"/>
      <c r="AB2837" s="246"/>
      <c r="AC2837" s="250"/>
      <c r="AD2837" s="251"/>
      <c r="AE2837" s="252"/>
      <c r="AF2837" s="246"/>
      <c r="AG2837" s="145"/>
      <c r="AJ2837" s="147"/>
    </row>
    <row r="2838" spans="3:36" s="4" customFormat="1" ht="11.25" customHeight="1" x14ac:dyDescent="0.2">
      <c r="C2838" s="320"/>
      <c r="D2838" s="243"/>
      <c r="E2838" s="245"/>
      <c r="F2838" s="241"/>
      <c r="G2838" s="246"/>
      <c r="H2838" s="246"/>
      <c r="I2838" s="241"/>
      <c r="J2838" s="331"/>
      <c r="K2838" s="241"/>
      <c r="L2838" s="241"/>
      <c r="M2838" s="245"/>
      <c r="N2838" s="238"/>
      <c r="O2838" s="65"/>
      <c r="P2838" s="65"/>
      <c r="Q2838" s="65"/>
      <c r="R2838" s="238"/>
      <c r="S2838" s="246"/>
      <c r="T2838" s="241"/>
      <c r="U2838" s="238"/>
      <c r="V2838" s="238"/>
      <c r="W2838" s="238"/>
      <c r="X2838" s="280"/>
      <c r="Y2838" s="415"/>
      <c r="Z2838" s="434"/>
      <c r="AA2838" s="404"/>
      <c r="AB2838" s="246"/>
      <c r="AC2838" s="250"/>
      <c r="AD2838" s="251"/>
      <c r="AE2838" s="252"/>
      <c r="AF2838" s="246"/>
      <c r="AG2838" s="145"/>
      <c r="AJ2838" s="147"/>
    </row>
    <row r="2839" spans="3:36" s="4" customFormat="1" ht="11.25" customHeight="1" x14ac:dyDescent="0.2">
      <c r="C2839" s="320"/>
      <c r="D2839" s="243"/>
      <c r="E2839" s="245"/>
      <c r="F2839" s="241"/>
      <c r="G2839" s="246"/>
      <c r="H2839" s="246"/>
      <c r="I2839" s="241"/>
      <c r="J2839" s="331"/>
      <c r="K2839" s="241"/>
      <c r="L2839" s="241"/>
      <c r="M2839" s="245"/>
      <c r="N2839" s="238"/>
      <c r="O2839" s="65"/>
      <c r="P2839" s="65"/>
      <c r="Q2839" s="65"/>
      <c r="R2839" s="238"/>
      <c r="S2839" s="246"/>
      <c r="T2839" s="241"/>
      <c r="U2839" s="238"/>
      <c r="V2839" s="238"/>
      <c r="W2839" s="238"/>
      <c r="X2839" s="280"/>
      <c r="Y2839" s="415"/>
      <c r="Z2839" s="434"/>
      <c r="AA2839" s="404"/>
      <c r="AB2839" s="246"/>
      <c r="AC2839" s="250"/>
      <c r="AD2839" s="251"/>
      <c r="AE2839" s="252"/>
      <c r="AF2839" s="246"/>
      <c r="AG2839" s="145"/>
      <c r="AJ2839" s="147"/>
    </row>
    <row r="2840" spans="3:36" s="4" customFormat="1" ht="11.25" customHeight="1" x14ac:dyDescent="0.2">
      <c r="C2840" s="320"/>
      <c r="D2840" s="243"/>
      <c r="E2840" s="245"/>
      <c r="F2840" s="241"/>
      <c r="G2840" s="246"/>
      <c r="H2840" s="246"/>
      <c r="I2840" s="241"/>
      <c r="J2840" s="331"/>
      <c r="K2840" s="241"/>
      <c r="L2840" s="241"/>
      <c r="M2840" s="245"/>
      <c r="N2840" s="238"/>
      <c r="O2840" s="65"/>
      <c r="P2840" s="65"/>
      <c r="Q2840" s="65"/>
      <c r="R2840" s="238"/>
      <c r="S2840" s="246"/>
      <c r="T2840" s="241"/>
      <c r="U2840" s="238"/>
      <c r="V2840" s="238"/>
      <c r="W2840" s="238"/>
      <c r="X2840" s="280"/>
      <c r="Y2840" s="415"/>
      <c r="Z2840" s="434"/>
      <c r="AA2840" s="404"/>
      <c r="AB2840" s="246"/>
      <c r="AC2840" s="250"/>
      <c r="AD2840" s="251"/>
      <c r="AE2840" s="252"/>
      <c r="AF2840" s="246"/>
      <c r="AG2840" s="145"/>
      <c r="AJ2840" s="147"/>
    </row>
    <row r="2841" spans="3:36" s="4" customFormat="1" ht="11.25" customHeight="1" x14ac:dyDescent="0.2">
      <c r="C2841" s="320"/>
      <c r="D2841" s="243"/>
      <c r="E2841" s="245"/>
      <c r="F2841" s="241"/>
      <c r="G2841" s="246"/>
      <c r="H2841" s="246"/>
      <c r="I2841" s="241"/>
      <c r="J2841" s="331"/>
      <c r="K2841" s="241"/>
      <c r="L2841" s="241"/>
      <c r="M2841" s="245"/>
      <c r="N2841" s="238"/>
      <c r="O2841" s="65"/>
      <c r="P2841" s="65"/>
      <c r="Q2841" s="65"/>
      <c r="R2841" s="238"/>
      <c r="S2841" s="246"/>
      <c r="T2841" s="241"/>
      <c r="U2841" s="238"/>
      <c r="V2841" s="238"/>
      <c r="W2841" s="238"/>
      <c r="X2841" s="280"/>
      <c r="Y2841" s="415"/>
      <c r="Z2841" s="434"/>
      <c r="AA2841" s="404"/>
      <c r="AB2841" s="246"/>
      <c r="AC2841" s="250"/>
      <c r="AD2841" s="251"/>
      <c r="AE2841" s="252"/>
      <c r="AF2841" s="246"/>
      <c r="AG2841" s="145"/>
      <c r="AJ2841" s="147"/>
    </row>
    <row r="2842" spans="3:36" s="4" customFormat="1" ht="11.25" customHeight="1" x14ac:dyDescent="0.2">
      <c r="C2842" s="320"/>
      <c r="D2842" s="243"/>
      <c r="E2842" s="245"/>
      <c r="F2842" s="241"/>
      <c r="G2842" s="246"/>
      <c r="H2842" s="246"/>
      <c r="I2842" s="241"/>
      <c r="J2842" s="331"/>
      <c r="K2842" s="241"/>
      <c r="L2842" s="241"/>
      <c r="M2842" s="245"/>
      <c r="N2842" s="238"/>
      <c r="O2842" s="65"/>
      <c r="P2842" s="65"/>
      <c r="Q2842" s="65"/>
      <c r="R2842" s="238"/>
      <c r="S2842" s="246"/>
      <c r="T2842" s="241"/>
      <c r="U2842" s="238"/>
      <c r="V2842" s="238"/>
      <c r="W2842" s="238"/>
      <c r="X2842" s="280"/>
      <c r="Y2842" s="415"/>
      <c r="Z2842" s="434"/>
      <c r="AA2842" s="404"/>
      <c r="AB2842" s="246"/>
      <c r="AC2842" s="250"/>
      <c r="AD2842" s="251"/>
      <c r="AE2842" s="252"/>
      <c r="AF2842" s="246"/>
      <c r="AG2842" s="145"/>
      <c r="AJ2842" s="147"/>
    </row>
    <row r="2843" spans="3:36" s="4" customFormat="1" ht="11.25" customHeight="1" x14ac:dyDescent="0.2">
      <c r="C2843" s="320"/>
      <c r="D2843" s="243"/>
      <c r="E2843" s="245"/>
      <c r="F2843" s="241"/>
      <c r="G2843" s="246"/>
      <c r="H2843" s="246"/>
      <c r="I2843" s="241"/>
      <c r="J2843" s="331"/>
      <c r="K2843" s="241"/>
      <c r="L2843" s="241"/>
      <c r="M2843" s="245"/>
      <c r="N2843" s="238"/>
      <c r="O2843" s="65"/>
      <c r="P2843" s="65"/>
      <c r="Q2843" s="65"/>
      <c r="R2843" s="238"/>
      <c r="S2843" s="246"/>
      <c r="T2843" s="241"/>
      <c r="U2843" s="238"/>
      <c r="V2843" s="238"/>
      <c r="W2843" s="238"/>
      <c r="X2843" s="280"/>
      <c r="Y2843" s="415"/>
      <c r="Z2843" s="434"/>
      <c r="AA2843" s="404"/>
      <c r="AB2843" s="246"/>
      <c r="AC2843" s="250"/>
      <c r="AD2843" s="251"/>
      <c r="AE2843" s="252"/>
      <c r="AF2843" s="246"/>
      <c r="AG2843" s="145"/>
      <c r="AJ2843" s="147"/>
    </row>
    <row r="2844" spans="3:36" s="4" customFormat="1" ht="11.25" customHeight="1" x14ac:dyDescent="0.2">
      <c r="C2844" s="320"/>
      <c r="D2844" s="243"/>
      <c r="E2844" s="245"/>
      <c r="F2844" s="241"/>
      <c r="G2844" s="246"/>
      <c r="H2844" s="246"/>
      <c r="I2844" s="241"/>
      <c r="J2844" s="331"/>
      <c r="K2844" s="241"/>
      <c r="L2844" s="241"/>
      <c r="M2844" s="245"/>
      <c r="N2844" s="238"/>
      <c r="O2844" s="65"/>
      <c r="P2844" s="65"/>
      <c r="Q2844" s="65"/>
      <c r="R2844" s="238"/>
      <c r="S2844" s="246"/>
      <c r="T2844" s="241"/>
      <c r="U2844" s="238"/>
      <c r="V2844" s="238"/>
      <c r="W2844" s="238"/>
      <c r="X2844" s="280"/>
      <c r="Y2844" s="415"/>
      <c r="Z2844" s="434"/>
      <c r="AA2844" s="404"/>
      <c r="AB2844" s="246"/>
      <c r="AC2844" s="250"/>
      <c r="AD2844" s="251"/>
      <c r="AE2844" s="252"/>
      <c r="AF2844" s="246"/>
      <c r="AG2844" s="145"/>
      <c r="AJ2844" s="147"/>
    </row>
    <row r="2845" spans="3:36" s="4" customFormat="1" ht="11.25" customHeight="1" x14ac:dyDescent="0.2">
      <c r="C2845" s="320"/>
      <c r="D2845" s="243"/>
      <c r="E2845" s="245"/>
      <c r="F2845" s="241"/>
      <c r="G2845" s="246"/>
      <c r="H2845" s="246"/>
      <c r="I2845" s="241"/>
      <c r="J2845" s="331"/>
      <c r="K2845" s="241"/>
      <c r="L2845" s="241"/>
      <c r="M2845" s="245"/>
      <c r="N2845" s="238"/>
      <c r="O2845" s="65"/>
      <c r="P2845" s="65"/>
      <c r="Q2845" s="65"/>
      <c r="R2845" s="238"/>
      <c r="S2845" s="246"/>
      <c r="T2845" s="241"/>
      <c r="U2845" s="238"/>
      <c r="V2845" s="238"/>
      <c r="W2845" s="238"/>
      <c r="X2845" s="280"/>
      <c r="Y2845" s="415"/>
      <c r="Z2845" s="434"/>
      <c r="AA2845" s="404"/>
      <c r="AB2845" s="246"/>
      <c r="AC2845" s="250"/>
      <c r="AD2845" s="251"/>
      <c r="AE2845" s="252"/>
      <c r="AF2845" s="246"/>
      <c r="AG2845" s="145"/>
      <c r="AJ2845" s="147"/>
    </row>
    <row r="2846" spans="3:36" s="4" customFormat="1" ht="11.25" customHeight="1" x14ac:dyDescent="0.2">
      <c r="C2846" s="320"/>
      <c r="D2846" s="243"/>
      <c r="E2846" s="245"/>
      <c r="F2846" s="241"/>
      <c r="G2846" s="246"/>
      <c r="H2846" s="246"/>
      <c r="I2846" s="241"/>
      <c r="J2846" s="331"/>
      <c r="K2846" s="241"/>
      <c r="L2846" s="241"/>
      <c r="M2846" s="245"/>
      <c r="N2846" s="238"/>
      <c r="O2846" s="65"/>
      <c r="P2846" s="65"/>
      <c r="Q2846" s="65"/>
      <c r="R2846" s="238"/>
      <c r="S2846" s="246"/>
      <c r="T2846" s="241"/>
      <c r="U2846" s="238"/>
      <c r="V2846" s="238"/>
      <c r="W2846" s="238"/>
      <c r="X2846" s="280"/>
      <c r="Y2846" s="415"/>
      <c r="Z2846" s="434"/>
      <c r="AA2846" s="404"/>
      <c r="AB2846" s="246"/>
      <c r="AC2846" s="250"/>
      <c r="AD2846" s="251"/>
      <c r="AE2846" s="252"/>
      <c r="AF2846" s="246"/>
      <c r="AG2846" s="145"/>
      <c r="AJ2846" s="147"/>
    </row>
    <row r="2847" spans="3:36" s="4" customFormat="1" ht="11.25" customHeight="1" x14ac:dyDescent="0.2">
      <c r="C2847" s="320"/>
      <c r="D2847" s="243"/>
      <c r="E2847" s="245"/>
      <c r="F2847" s="241"/>
      <c r="G2847" s="246"/>
      <c r="H2847" s="246"/>
      <c r="I2847" s="241"/>
      <c r="J2847" s="331"/>
      <c r="K2847" s="241"/>
      <c r="L2847" s="241"/>
      <c r="M2847" s="245"/>
      <c r="N2847" s="238"/>
      <c r="O2847" s="65"/>
      <c r="P2847" s="65"/>
      <c r="Q2847" s="65"/>
      <c r="R2847" s="238"/>
      <c r="S2847" s="246"/>
      <c r="T2847" s="241"/>
      <c r="U2847" s="238"/>
      <c r="V2847" s="238"/>
      <c r="W2847" s="238"/>
      <c r="X2847" s="280"/>
      <c r="Y2847" s="415"/>
      <c r="Z2847" s="434"/>
      <c r="AA2847" s="404"/>
      <c r="AB2847" s="246"/>
      <c r="AC2847" s="250"/>
      <c r="AD2847" s="251"/>
      <c r="AE2847" s="252"/>
      <c r="AF2847" s="246"/>
      <c r="AG2847" s="145"/>
      <c r="AJ2847" s="147"/>
    </row>
    <row r="2848" spans="3:36" s="4" customFormat="1" ht="11.25" customHeight="1" x14ac:dyDescent="0.2">
      <c r="C2848" s="320"/>
      <c r="D2848" s="243"/>
      <c r="E2848" s="245"/>
      <c r="F2848" s="241"/>
      <c r="G2848" s="246"/>
      <c r="H2848" s="246"/>
      <c r="I2848" s="241"/>
      <c r="J2848" s="331"/>
      <c r="K2848" s="241"/>
      <c r="L2848" s="241"/>
      <c r="M2848" s="245"/>
      <c r="N2848" s="238"/>
      <c r="O2848" s="65"/>
      <c r="P2848" s="65"/>
      <c r="Q2848" s="65"/>
      <c r="R2848" s="238"/>
      <c r="S2848" s="246"/>
      <c r="T2848" s="241"/>
      <c r="U2848" s="238"/>
      <c r="V2848" s="238"/>
      <c r="W2848" s="238"/>
      <c r="X2848" s="280"/>
      <c r="Y2848" s="415"/>
      <c r="Z2848" s="434"/>
      <c r="AA2848" s="404"/>
      <c r="AB2848" s="246"/>
      <c r="AC2848" s="250"/>
      <c r="AD2848" s="251"/>
      <c r="AE2848" s="252"/>
      <c r="AF2848" s="246"/>
      <c r="AG2848" s="145"/>
      <c r="AJ2848" s="147"/>
    </row>
    <row r="2849" spans="3:36" s="4" customFormat="1" ht="11.25" customHeight="1" x14ac:dyDescent="0.2">
      <c r="C2849" s="320"/>
      <c r="D2849" s="243"/>
      <c r="E2849" s="245"/>
      <c r="F2849" s="241"/>
      <c r="G2849" s="246"/>
      <c r="H2849" s="246"/>
      <c r="I2849" s="241"/>
      <c r="J2849" s="331"/>
      <c r="K2849" s="241"/>
      <c r="L2849" s="241"/>
      <c r="M2849" s="245"/>
      <c r="N2849" s="238"/>
      <c r="O2849" s="65"/>
      <c r="P2849" s="65"/>
      <c r="Q2849" s="65"/>
      <c r="R2849" s="238"/>
      <c r="S2849" s="246"/>
      <c r="T2849" s="241"/>
      <c r="U2849" s="238"/>
      <c r="V2849" s="238"/>
      <c r="W2849" s="238"/>
      <c r="X2849" s="280"/>
      <c r="Y2849" s="415"/>
      <c r="Z2849" s="434"/>
      <c r="AA2849" s="404"/>
      <c r="AB2849" s="246"/>
      <c r="AC2849" s="250"/>
      <c r="AD2849" s="251"/>
      <c r="AE2849" s="252"/>
      <c r="AF2849" s="246"/>
      <c r="AG2849" s="145"/>
      <c r="AJ2849" s="147"/>
    </row>
    <row r="2850" spans="3:36" s="4" customFormat="1" ht="11.25" customHeight="1" x14ac:dyDescent="0.2">
      <c r="C2850" s="320"/>
      <c r="D2850" s="243"/>
      <c r="E2850" s="245"/>
      <c r="F2850" s="241"/>
      <c r="G2850" s="246"/>
      <c r="H2850" s="246"/>
      <c r="I2850" s="241"/>
      <c r="J2850" s="331"/>
      <c r="K2850" s="241"/>
      <c r="L2850" s="241"/>
      <c r="M2850" s="245"/>
      <c r="N2850" s="238"/>
      <c r="O2850" s="65"/>
      <c r="P2850" s="65"/>
      <c r="Q2850" s="65"/>
      <c r="R2850" s="238"/>
      <c r="S2850" s="246"/>
      <c r="T2850" s="241"/>
      <c r="U2850" s="238"/>
      <c r="V2850" s="238"/>
      <c r="W2850" s="238"/>
      <c r="X2850" s="280"/>
      <c r="Y2850" s="415"/>
      <c r="Z2850" s="434"/>
      <c r="AA2850" s="404"/>
      <c r="AB2850" s="246"/>
      <c r="AC2850" s="250"/>
      <c r="AD2850" s="251"/>
      <c r="AE2850" s="252"/>
      <c r="AF2850" s="246"/>
      <c r="AG2850" s="145"/>
      <c r="AJ2850" s="147"/>
    </row>
    <row r="2851" spans="3:36" s="4" customFormat="1" ht="11.25" customHeight="1" x14ac:dyDescent="0.2">
      <c r="C2851" s="320"/>
      <c r="D2851" s="243"/>
      <c r="E2851" s="245"/>
      <c r="F2851" s="241"/>
      <c r="G2851" s="246"/>
      <c r="H2851" s="246"/>
      <c r="I2851" s="241"/>
      <c r="J2851" s="331"/>
      <c r="K2851" s="241"/>
      <c r="L2851" s="241"/>
      <c r="M2851" s="245"/>
      <c r="N2851" s="238"/>
      <c r="O2851" s="65"/>
      <c r="P2851" s="65"/>
      <c r="Q2851" s="65"/>
      <c r="R2851" s="238"/>
      <c r="S2851" s="246"/>
      <c r="T2851" s="241"/>
      <c r="U2851" s="238"/>
      <c r="V2851" s="238"/>
      <c r="W2851" s="238"/>
      <c r="X2851" s="280"/>
      <c r="Y2851" s="415"/>
      <c r="Z2851" s="434"/>
      <c r="AA2851" s="404"/>
      <c r="AB2851" s="246"/>
      <c r="AC2851" s="250"/>
      <c r="AD2851" s="251"/>
      <c r="AE2851" s="252"/>
      <c r="AF2851" s="246"/>
      <c r="AG2851" s="145"/>
      <c r="AJ2851" s="147"/>
    </row>
    <row r="2852" spans="3:36" s="4" customFormat="1" ht="11.25" customHeight="1" x14ac:dyDescent="0.2">
      <c r="C2852" s="320"/>
      <c r="D2852" s="243"/>
      <c r="E2852" s="245"/>
      <c r="F2852" s="241"/>
      <c r="G2852" s="246"/>
      <c r="H2852" s="246"/>
      <c r="I2852" s="241"/>
      <c r="J2852" s="331"/>
      <c r="K2852" s="241"/>
      <c r="L2852" s="241"/>
      <c r="M2852" s="245"/>
      <c r="N2852" s="238"/>
      <c r="O2852" s="65"/>
      <c r="P2852" s="65"/>
      <c r="Q2852" s="65"/>
      <c r="R2852" s="238"/>
      <c r="S2852" s="246"/>
      <c r="T2852" s="241"/>
      <c r="U2852" s="238"/>
      <c r="V2852" s="238"/>
      <c r="W2852" s="238"/>
      <c r="X2852" s="280"/>
      <c r="Y2852" s="415"/>
      <c r="Z2852" s="434"/>
      <c r="AA2852" s="404"/>
      <c r="AB2852" s="246"/>
      <c r="AC2852" s="250"/>
      <c r="AD2852" s="251"/>
      <c r="AE2852" s="252"/>
      <c r="AF2852" s="246"/>
      <c r="AG2852" s="145"/>
      <c r="AJ2852" s="147"/>
    </row>
    <row r="2853" spans="3:36" s="4" customFormat="1" ht="11.25" customHeight="1" x14ac:dyDescent="0.2">
      <c r="C2853" s="320"/>
      <c r="D2853" s="243"/>
      <c r="E2853" s="245"/>
      <c r="F2853" s="241"/>
      <c r="G2853" s="246"/>
      <c r="H2853" s="246"/>
      <c r="I2853" s="241"/>
      <c r="J2853" s="331"/>
      <c r="K2853" s="241"/>
      <c r="L2853" s="241"/>
      <c r="M2853" s="245"/>
      <c r="N2853" s="238"/>
      <c r="O2853" s="65"/>
      <c r="P2853" s="65"/>
      <c r="Q2853" s="65"/>
      <c r="R2853" s="238"/>
      <c r="S2853" s="246"/>
      <c r="T2853" s="241"/>
      <c r="U2853" s="238"/>
      <c r="V2853" s="238"/>
      <c r="W2853" s="238"/>
      <c r="X2853" s="280"/>
      <c r="Y2853" s="415"/>
      <c r="Z2853" s="434"/>
      <c r="AA2853" s="404"/>
      <c r="AB2853" s="246"/>
      <c r="AC2853" s="250"/>
      <c r="AD2853" s="251"/>
      <c r="AE2853" s="252"/>
      <c r="AF2853" s="246"/>
      <c r="AG2853" s="145"/>
      <c r="AJ2853" s="147"/>
    </row>
    <row r="2854" spans="3:36" s="4" customFormat="1" ht="11.25" customHeight="1" x14ac:dyDescent="0.2">
      <c r="C2854" s="320"/>
      <c r="D2854" s="243"/>
      <c r="E2854" s="245"/>
      <c r="F2854" s="241"/>
      <c r="G2854" s="246"/>
      <c r="H2854" s="246"/>
      <c r="I2854" s="241"/>
      <c r="J2854" s="331"/>
      <c r="K2854" s="241"/>
      <c r="L2854" s="241"/>
      <c r="M2854" s="245"/>
      <c r="N2854" s="238"/>
      <c r="O2854" s="65"/>
      <c r="P2854" s="65"/>
      <c r="Q2854" s="65"/>
      <c r="R2854" s="238"/>
      <c r="S2854" s="246"/>
      <c r="T2854" s="241"/>
      <c r="U2854" s="238"/>
      <c r="V2854" s="238"/>
      <c r="W2854" s="238"/>
      <c r="X2854" s="280"/>
      <c r="Y2854" s="415"/>
      <c r="Z2854" s="434"/>
      <c r="AA2854" s="404"/>
      <c r="AB2854" s="246"/>
      <c r="AC2854" s="250"/>
      <c r="AD2854" s="251"/>
      <c r="AE2854" s="252"/>
      <c r="AF2854" s="246"/>
      <c r="AG2854" s="145"/>
      <c r="AJ2854" s="147"/>
    </row>
    <row r="2855" spans="3:36" s="4" customFormat="1" ht="11.25" customHeight="1" x14ac:dyDescent="0.2">
      <c r="C2855" s="320"/>
      <c r="D2855" s="243"/>
      <c r="E2855" s="245"/>
      <c r="F2855" s="241"/>
      <c r="G2855" s="246"/>
      <c r="H2855" s="246"/>
      <c r="I2855" s="241"/>
      <c r="J2855" s="331"/>
      <c r="K2855" s="241"/>
      <c r="L2855" s="241"/>
      <c r="M2855" s="245"/>
      <c r="N2855" s="238"/>
      <c r="O2855" s="65"/>
      <c r="P2855" s="65"/>
      <c r="Q2855" s="65"/>
      <c r="R2855" s="238"/>
      <c r="S2855" s="246"/>
      <c r="T2855" s="241"/>
      <c r="U2855" s="238"/>
      <c r="V2855" s="238"/>
      <c r="W2855" s="238"/>
      <c r="X2855" s="280"/>
      <c r="Y2855" s="415"/>
      <c r="Z2855" s="434"/>
      <c r="AA2855" s="404"/>
      <c r="AB2855" s="246"/>
      <c r="AC2855" s="250"/>
      <c r="AD2855" s="251"/>
      <c r="AE2855" s="252"/>
      <c r="AF2855" s="246"/>
      <c r="AG2855" s="145"/>
      <c r="AJ2855" s="147"/>
    </row>
    <row r="2856" spans="3:36" s="4" customFormat="1" ht="11.25" customHeight="1" x14ac:dyDescent="0.2">
      <c r="C2856" s="320"/>
      <c r="D2856" s="243"/>
      <c r="E2856" s="245"/>
      <c r="F2856" s="241"/>
      <c r="G2856" s="246"/>
      <c r="H2856" s="246"/>
      <c r="I2856" s="241"/>
      <c r="J2856" s="331"/>
      <c r="K2856" s="241"/>
      <c r="L2856" s="241"/>
      <c r="M2856" s="245"/>
      <c r="N2856" s="238"/>
      <c r="O2856" s="65"/>
      <c r="P2856" s="65"/>
      <c r="Q2856" s="65"/>
      <c r="R2856" s="238"/>
      <c r="S2856" s="246"/>
      <c r="T2856" s="241"/>
      <c r="U2856" s="238"/>
      <c r="V2856" s="238"/>
      <c r="W2856" s="238"/>
      <c r="X2856" s="280"/>
      <c r="Y2856" s="415"/>
      <c r="Z2856" s="434"/>
      <c r="AA2856" s="404"/>
      <c r="AB2856" s="246"/>
      <c r="AC2856" s="250"/>
      <c r="AD2856" s="251"/>
      <c r="AE2856" s="252"/>
      <c r="AF2856" s="246"/>
      <c r="AG2856" s="145"/>
      <c r="AJ2856" s="147"/>
    </row>
    <row r="2857" spans="3:36" s="4" customFormat="1" ht="11.25" customHeight="1" x14ac:dyDescent="0.2">
      <c r="C2857" s="320"/>
      <c r="D2857" s="243"/>
      <c r="E2857" s="245"/>
      <c r="F2857" s="241"/>
      <c r="G2857" s="246"/>
      <c r="H2857" s="246"/>
      <c r="I2857" s="241"/>
      <c r="J2857" s="331"/>
      <c r="K2857" s="241"/>
      <c r="L2857" s="241"/>
      <c r="M2857" s="245"/>
      <c r="N2857" s="238"/>
      <c r="O2857" s="65"/>
      <c r="P2857" s="65"/>
      <c r="Q2857" s="65"/>
      <c r="R2857" s="238"/>
      <c r="S2857" s="246"/>
      <c r="T2857" s="241"/>
      <c r="U2857" s="238"/>
      <c r="V2857" s="238"/>
      <c r="W2857" s="238"/>
      <c r="X2857" s="280"/>
      <c r="Y2857" s="415"/>
      <c r="Z2857" s="434"/>
      <c r="AA2857" s="404"/>
      <c r="AB2857" s="246"/>
      <c r="AC2857" s="250"/>
      <c r="AD2857" s="251"/>
      <c r="AE2857" s="252"/>
      <c r="AF2857" s="246"/>
      <c r="AG2857" s="145"/>
      <c r="AJ2857" s="147"/>
    </row>
    <row r="2858" spans="3:36" s="4" customFormat="1" ht="11.25" customHeight="1" x14ac:dyDescent="0.2">
      <c r="C2858" s="320"/>
      <c r="D2858" s="243"/>
      <c r="E2858" s="245"/>
      <c r="F2858" s="241"/>
      <c r="G2858" s="246"/>
      <c r="H2858" s="246"/>
      <c r="I2858" s="241"/>
      <c r="J2858" s="331"/>
      <c r="K2858" s="241"/>
      <c r="L2858" s="241"/>
      <c r="M2858" s="245"/>
      <c r="N2858" s="238"/>
      <c r="O2858" s="65"/>
      <c r="P2858" s="65"/>
      <c r="Q2858" s="65"/>
      <c r="R2858" s="238"/>
      <c r="S2858" s="246"/>
      <c r="T2858" s="241"/>
      <c r="U2858" s="238"/>
      <c r="V2858" s="238"/>
      <c r="W2858" s="238"/>
      <c r="X2858" s="280"/>
      <c r="Y2858" s="415"/>
      <c r="Z2858" s="434"/>
      <c r="AA2858" s="404"/>
      <c r="AB2858" s="246"/>
      <c r="AC2858" s="250"/>
      <c r="AD2858" s="251"/>
      <c r="AE2858" s="252"/>
      <c r="AF2858" s="246"/>
      <c r="AG2858" s="145"/>
      <c r="AJ2858" s="147"/>
    </row>
    <row r="2859" spans="3:36" s="4" customFormat="1" ht="11.25" customHeight="1" x14ac:dyDescent="0.2">
      <c r="C2859" s="320"/>
      <c r="D2859" s="243"/>
      <c r="E2859" s="245"/>
      <c r="F2859" s="241"/>
      <c r="G2859" s="246"/>
      <c r="H2859" s="246"/>
      <c r="I2859" s="241"/>
      <c r="J2859" s="331"/>
      <c r="K2859" s="241"/>
      <c r="L2859" s="241"/>
      <c r="M2859" s="245"/>
      <c r="N2859" s="238"/>
      <c r="O2859" s="65"/>
      <c r="P2859" s="65"/>
      <c r="Q2859" s="65"/>
      <c r="R2859" s="238"/>
      <c r="S2859" s="246"/>
      <c r="T2859" s="241"/>
      <c r="U2859" s="238"/>
      <c r="V2859" s="238"/>
      <c r="W2859" s="238"/>
      <c r="X2859" s="280"/>
      <c r="Y2859" s="415"/>
      <c r="Z2859" s="434"/>
      <c r="AA2859" s="404"/>
      <c r="AB2859" s="246"/>
      <c r="AC2859" s="250"/>
      <c r="AD2859" s="251"/>
      <c r="AE2859" s="252"/>
      <c r="AF2859" s="246"/>
      <c r="AG2859" s="145"/>
      <c r="AJ2859" s="147"/>
    </row>
    <row r="2860" spans="3:36" s="4" customFormat="1" ht="11.25" customHeight="1" x14ac:dyDescent="0.2">
      <c r="C2860" s="320"/>
      <c r="D2860" s="243"/>
      <c r="E2860" s="245"/>
      <c r="F2860" s="241"/>
      <c r="G2860" s="246"/>
      <c r="H2860" s="246"/>
      <c r="I2860" s="241"/>
      <c r="J2860" s="331"/>
      <c r="K2860" s="241"/>
      <c r="L2860" s="241"/>
      <c r="M2860" s="245"/>
      <c r="N2860" s="238"/>
      <c r="O2860" s="65"/>
      <c r="P2860" s="65"/>
      <c r="Q2860" s="65"/>
      <c r="R2860" s="238"/>
      <c r="S2860" s="246"/>
      <c r="T2860" s="241"/>
      <c r="U2860" s="238"/>
      <c r="V2860" s="238"/>
      <c r="W2860" s="238"/>
      <c r="X2860" s="280"/>
      <c r="Y2860" s="415"/>
      <c r="Z2860" s="434"/>
      <c r="AA2860" s="404"/>
      <c r="AB2860" s="246"/>
      <c r="AC2860" s="250"/>
      <c r="AD2860" s="251"/>
      <c r="AE2860" s="252"/>
      <c r="AF2860" s="246"/>
      <c r="AG2860" s="145"/>
      <c r="AJ2860" s="147"/>
    </row>
    <row r="2861" spans="3:36" s="4" customFormat="1" ht="11.25" customHeight="1" x14ac:dyDescent="0.2">
      <c r="C2861" s="320"/>
      <c r="D2861" s="243"/>
      <c r="E2861" s="245"/>
      <c r="F2861" s="241"/>
      <c r="G2861" s="246"/>
      <c r="H2861" s="246"/>
      <c r="I2861" s="241"/>
      <c r="J2861" s="331"/>
      <c r="K2861" s="241"/>
      <c r="L2861" s="241"/>
      <c r="M2861" s="245"/>
      <c r="N2861" s="238"/>
      <c r="O2861" s="65"/>
      <c r="P2861" s="65"/>
      <c r="Q2861" s="65"/>
      <c r="R2861" s="238"/>
      <c r="S2861" s="246"/>
      <c r="T2861" s="241"/>
      <c r="U2861" s="238"/>
      <c r="V2861" s="238"/>
      <c r="W2861" s="238"/>
      <c r="X2861" s="280"/>
      <c r="Y2861" s="415"/>
      <c r="Z2861" s="434"/>
      <c r="AA2861" s="404"/>
      <c r="AB2861" s="246"/>
      <c r="AC2861" s="250"/>
      <c r="AD2861" s="251"/>
      <c r="AE2861" s="252"/>
      <c r="AF2861" s="246"/>
      <c r="AG2861" s="145"/>
      <c r="AJ2861" s="147"/>
    </row>
    <row r="2862" spans="3:36" s="4" customFormat="1" ht="11.25" customHeight="1" x14ac:dyDescent="0.2">
      <c r="C2862" s="320"/>
      <c r="D2862" s="243"/>
      <c r="E2862" s="245"/>
      <c r="F2862" s="241"/>
      <c r="G2862" s="246"/>
      <c r="H2862" s="246"/>
      <c r="I2862" s="241"/>
      <c r="J2862" s="331"/>
      <c r="K2862" s="241"/>
      <c r="L2862" s="241"/>
      <c r="M2862" s="245"/>
      <c r="N2862" s="238"/>
      <c r="O2862" s="65"/>
      <c r="P2862" s="65"/>
      <c r="Q2862" s="65"/>
      <c r="R2862" s="238"/>
      <c r="S2862" s="246"/>
      <c r="T2862" s="241"/>
      <c r="U2862" s="238"/>
      <c r="V2862" s="238"/>
      <c r="W2862" s="238"/>
      <c r="X2862" s="280"/>
      <c r="Y2862" s="415"/>
      <c r="Z2862" s="434"/>
      <c r="AA2862" s="404"/>
      <c r="AB2862" s="246"/>
      <c r="AC2862" s="250"/>
      <c r="AD2862" s="251"/>
      <c r="AE2862" s="252"/>
      <c r="AF2862" s="246"/>
      <c r="AG2862" s="145"/>
      <c r="AJ2862" s="147"/>
    </row>
    <row r="2863" spans="3:36" s="4" customFormat="1" ht="11.25" customHeight="1" x14ac:dyDescent="0.2">
      <c r="C2863" s="320"/>
      <c r="D2863" s="243"/>
      <c r="E2863" s="245"/>
      <c r="F2863" s="241"/>
      <c r="G2863" s="246"/>
      <c r="H2863" s="246"/>
      <c r="I2863" s="241"/>
      <c r="J2863" s="331"/>
      <c r="K2863" s="241"/>
      <c r="L2863" s="241"/>
      <c r="M2863" s="245"/>
      <c r="N2863" s="238"/>
      <c r="O2863" s="65"/>
      <c r="P2863" s="65"/>
      <c r="Q2863" s="65"/>
      <c r="R2863" s="238"/>
      <c r="S2863" s="246"/>
      <c r="T2863" s="241"/>
      <c r="U2863" s="238"/>
      <c r="V2863" s="238"/>
      <c r="W2863" s="238"/>
      <c r="X2863" s="280"/>
      <c r="Y2863" s="415"/>
      <c r="Z2863" s="434"/>
      <c r="AA2863" s="404"/>
      <c r="AB2863" s="246"/>
      <c r="AC2863" s="250"/>
      <c r="AD2863" s="251"/>
      <c r="AE2863" s="252"/>
      <c r="AF2863" s="246"/>
      <c r="AG2863" s="145"/>
      <c r="AJ2863" s="147"/>
    </row>
    <row r="2864" spans="3:36" s="4" customFormat="1" ht="11.25" customHeight="1" x14ac:dyDescent="0.2">
      <c r="C2864" s="320"/>
      <c r="D2864" s="243"/>
      <c r="E2864" s="245"/>
      <c r="F2864" s="241"/>
      <c r="G2864" s="246"/>
      <c r="H2864" s="246"/>
      <c r="I2864" s="241"/>
      <c r="J2864" s="331"/>
      <c r="K2864" s="241"/>
      <c r="L2864" s="241"/>
      <c r="M2864" s="245"/>
      <c r="N2864" s="238"/>
      <c r="O2864" s="65"/>
      <c r="P2864" s="65"/>
      <c r="Q2864" s="65"/>
      <c r="R2864" s="238"/>
      <c r="S2864" s="246"/>
      <c r="T2864" s="241"/>
      <c r="U2864" s="238"/>
      <c r="V2864" s="238"/>
      <c r="W2864" s="238"/>
      <c r="X2864" s="280"/>
      <c r="Y2864" s="415"/>
      <c r="Z2864" s="434"/>
      <c r="AA2864" s="404"/>
      <c r="AB2864" s="246"/>
      <c r="AC2864" s="250"/>
      <c r="AD2864" s="251"/>
      <c r="AE2864" s="252"/>
      <c r="AF2864" s="246"/>
      <c r="AG2864" s="145"/>
      <c r="AJ2864" s="147"/>
    </row>
    <row r="2865" spans="3:36" s="4" customFormat="1" ht="11.25" customHeight="1" x14ac:dyDescent="0.2">
      <c r="C2865" s="320"/>
      <c r="D2865" s="243"/>
      <c r="E2865" s="245"/>
      <c r="F2865" s="241"/>
      <c r="G2865" s="246"/>
      <c r="H2865" s="246"/>
      <c r="I2865" s="241"/>
      <c r="J2865" s="331"/>
      <c r="K2865" s="241"/>
      <c r="L2865" s="241"/>
      <c r="M2865" s="245"/>
      <c r="N2865" s="238"/>
      <c r="O2865" s="65"/>
      <c r="P2865" s="65"/>
      <c r="Q2865" s="65"/>
      <c r="R2865" s="238"/>
      <c r="S2865" s="246"/>
      <c r="T2865" s="241"/>
      <c r="U2865" s="238"/>
      <c r="V2865" s="238"/>
      <c r="W2865" s="238"/>
      <c r="X2865" s="280"/>
      <c r="Y2865" s="415"/>
      <c r="Z2865" s="434"/>
      <c r="AA2865" s="404"/>
      <c r="AB2865" s="246"/>
      <c r="AC2865" s="250"/>
      <c r="AD2865" s="251"/>
      <c r="AE2865" s="252"/>
      <c r="AF2865" s="246"/>
      <c r="AG2865" s="145"/>
      <c r="AJ2865" s="147"/>
    </row>
    <row r="2866" spans="3:36" s="4" customFormat="1" ht="11.25" customHeight="1" x14ac:dyDescent="0.2">
      <c r="C2866" s="320"/>
      <c r="D2866" s="243"/>
      <c r="E2866" s="245"/>
      <c r="F2866" s="241"/>
      <c r="G2866" s="246"/>
      <c r="H2866" s="246"/>
      <c r="I2866" s="241"/>
      <c r="J2866" s="331"/>
      <c r="K2866" s="241"/>
      <c r="L2866" s="241"/>
      <c r="M2866" s="245"/>
      <c r="N2866" s="238"/>
      <c r="O2866" s="65"/>
      <c r="P2866" s="65"/>
      <c r="Q2866" s="65"/>
      <c r="R2866" s="238"/>
      <c r="S2866" s="246"/>
      <c r="T2866" s="241"/>
      <c r="U2866" s="238"/>
      <c r="V2866" s="238"/>
      <c r="W2866" s="238"/>
      <c r="X2866" s="280"/>
      <c r="Y2866" s="415"/>
      <c r="Z2866" s="434"/>
      <c r="AA2866" s="404"/>
      <c r="AB2866" s="246"/>
      <c r="AC2866" s="250"/>
      <c r="AD2866" s="251"/>
      <c r="AE2866" s="252"/>
      <c r="AF2866" s="246"/>
      <c r="AG2866" s="145"/>
      <c r="AJ2866" s="147"/>
    </row>
    <row r="2867" spans="3:36" s="4" customFormat="1" ht="11.25" customHeight="1" x14ac:dyDescent="0.2">
      <c r="C2867" s="320"/>
      <c r="D2867" s="243"/>
      <c r="E2867" s="245"/>
      <c r="F2867" s="241"/>
      <c r="G2867" s="246"/>
      <c r="H2867" s="246"/>
      <c r="I2867" s="241"/>
      <c r="J2867" s="331"/>
      <c r="K2867" s="241"/>
      <c r="L2867" s="241"/>
      <c r="M2867" s="245"/>
      <c r="N2867" s="238"/>
      <c r="O2867" s="65"/>
      <c r="P2867" s="65"/>
      <c r="Q2867" s="65"/>
      <c r="R2867" s="238"/>
      <c r="S2867" s="246"/>
      <c r="T2867" s="241"/>
      <c r="U2867" s="238"/>
      <c r="V2867" s="238"/>
      <c r="W2867" s="238"/>
      <c r="X2867" s="280"/>
      <c r="Y2867" s="415"/>
      <c r="Z2867" s="434"/>
      <c r="AA2867" s="404"/>
      <c r="AB2867" s="246"/>
      <c r="AC2867" s="250"/>
      <c r="AD2867" s="251"/>
      <c r="AE2867" s="252"/>
      <c r="AF2867" s="246"/>
      <c r="AG2867" s="145"/>
      <c r="AJ2867" s="147"/>
    </row>
    <row r="2868" spans="3:36" s="4" customFormat="1" ht="11.25" customHeight="1" x14ac:dyDescent="0.2">
      <c r="C2868" s="320"/>
      <c r="D2868" s="243"/>
      <c r="E2868" s="245"/>
      <c r="F2868" s="241"/>
      <c r="G2868" s="246"/>
      <c r="H2868" s="246"/>
      <c r="I2868" s="241"/>
      <c r="J2868" s="331"/>
      <c r="K2868" s="241"/>
      <c r="L2868" s="241"/>
      <c r="M2868" s="245"/>
      <c r="N2868" s="238"/>
      <c r="O2868" s="65"/>
      <c r="P2868" s="65"/>
      <c r="Q2868" s="65"/>
      <c r="R2868" s="238"/>
      <c r="S2868" s="246"/>
      <c r="T2868" s="241"/>
      <c r="U2868" s="238"/>
      <c r="V2868" s="238"/>
      <c r="W2868" s="238"/>
      <c r="X2868" s="280"/>
      <c r="Y2868" s="415"/>
      <c r="Z2868" s="434"/>
      <c r="AA2868" s="404"/>
      <c r="AB2868" s="246"/>
      <c r="AC2868" s="250"/>
      <c r="AD2868" s="251"/>
      <c r="AE2868" s="252"/>
      <c r="AF2868" s="246"/>
      <c r="AG2868" s="145"/>
      <c r="AJ2868" s="147"/>
    </row>
    <row r="2869" spans="3:36" s="4" customFormat="1" ht="11.25" customHeight="1" x14ac:dyDescent="0.2">
      <c r="C2869" s="320"/>
      <c r="D2869" s="243"/>
      <c r="E2869" s="245"/>
      <c r="F2869" s="241"/>
      <c r="G2869" s="246"/>
      <c r="H2869" s="246"/>
      <c r="I2869" s="241"/>
      <c r="J2869" s="331"/>
      <c r="K2869" s="241"/>
      <c r="L2869" s="241"/>
      <c r="M2869" s="245"/>
      <c r="N2869" s="238"/>
      <c r="O2869" s="65"/>
      <c r="P2869" s="65"/>
      <c r="Q2869" s="65"/>
      <c r="R2869" s="238"/>
      <c r="S2869" s="246"/>
      <c r="T2869" s="241"/>
      <c r="U2869" s="238"/>
      <c r="V2869" s="238"/>
      <c r="W2869" s="238"/>
      <c r="X2869" s="280"/>
      <c r="Y2869" s="415"/>
      <c r="Z2869" s="434"/>
      <c r="AA2869" s="404"/>
      <c r="AB2869" s="246"/>
      <c r="AC2869" s="250"/>
      <c r="AD2869" s="251"/>
      <c r="AE2869" s="252"/>
      <c r="AF2869" s="246"/>
      <c r="AG2869" s="145"/>
      <c r="AJ2869" s="147"/>
    </row>
    <row r="2870" spans="3:36" s="4" customFormat="1" ht="11.25" customHeight="1" x14ac:dyDescent="0.2">
      <c r="C2870" s="320"/>
      <c r="D2870" s="243"/>
      <c r="E2870" s="245"/>
      <c r="F2870" s="241"/>
      <c r="G2870" s="246"/>
      <c r="H2870" s="246"/>
      <c r="I2870" s="241"/>
      <c r="J2870" s="331"/>
      <c r="K2870" s="241"/>
      <c r="L2870" s="241"/>
      <c r="M2870" s="245"/>
      <c r="N2870" s="238"/>
      <c r="O2870" s="65"/>
      <c r="P2870" s="65"/>
      <c r="Q2870" s="65"/>
      <c r="R2870" s="238"/>
      <c r="S2870" s="246"/>
      <c r="T2870" s="241"/>
      <c r="U2870" s="238"/>
      <c r="V2870" s="238"/>
      <c r="W2870" s="238"/>
      <c r="X2870" s="280"/>
      <c r="Y2870" s="415"/>
      <c r="Z2870" s="434"/>
      <c r="AA2870" s="404"/>
      <c r="AB2870" s="246"/>
      <c r="AC2870" s="250"/>
      <c r="AD2870" s="251"/>
      <c r="AE2870" s="252"/>
      <c r="AF2870" s="246"/>
      <c r="AG2870" s="145"/>
      <c r="AJ2870" s="147"/>
    </row>
    <row r="2871" spans="3:36" s="4" customFormat="1" ht="11.25" customHeight="1" x14ac:dyDescent="0.2">
      <c r="C2871" s="320"/>
      <c r="D2871" s="243"/>
      <c r="E2871" s="245"/>
      <c r="F2871" s="241"/>
      <c r="G2871" s="246"/>
      <c r="H2871" s="246"/>
      <c r="I2871" s="241"/>
      <c r="J2871" s="331"/>
      <c r="K2871" s="241"/>
      <c r="L2871" s="241"/>
      <c r="M2871" s="245"/>
      <c r="N2871" s="238"/>
      <c r="O2871" s="65"/>
      <c r="P2871" s="65"/>
      <c r="Q2871" s="65"/>
      <c r="R2871" s="238"/>
      <c r="S2871" s="246"/>
      <c r="T2871" s="241"/>
      <c r="U2871" s="238"/>
      <c r="V2871" s="238"/>
      <c r="W2871" s="238"/>
      <c r="X2871" s="280"/>
      <c r="Y2871" s="415"/>
      <c r="Z2871" s="434"/>
      <c r="AA2871" s="404"/>
      <c r="AB2871" s="246"/>
      <c r="AC2871" s="250"/>
      <c r="AD2871" s="251"/>
      <c r="AE2871" s="252"/>
      <c r="AF2871" s="246"/>
      <c r="AG2871" s="145"/>
      <c r="AJ2871" s="147"/>
    </row>
    <row r="2872" spans="3:36" s="4" customFormat="1" ht="11.25" customHeight="1" x14ac:dyDescent="0.2">
      <c r="C2872" s="320"/>
      <c r="D2872" s="243"/>
      <c r="E2872" s="245"/>
      <c r="F2872" s="241"/>
      <c r="G2872" s="246"/>
      <c r="H2872" s="246"/>
      <c r="I2872" s="241"/>
      <c r="J2872" s="331"/>
      <c r="K2872" s="241"/>
      <c r="L2872" s="241"/>
      <c r="M2872" s="245"/>
      <c r="N2872" s="238"/>
      <c r="O2872" s="65"/>
      <c r="P2872" s="65"/>
      <c r="Q2872" s="65"/>
      <c r="R2872" s="238"/>
      <c r="S2872" s="246"/>
      <c r="T2872" s="241"/>
      <c r="U2872" s="238"/>
      <c r="V2872" s="238"/>
      <c r="W2872" s="238"/>
      <c r="X2872" s="280"/>
      <c r="Y2872" s="415"/>
      <c r="Z2872" s="434"/>
      <c r="AA2872" s="404"/>
      <c r="AB2872" s="246"/>
      <c r="AC2872" s="250"/>
      <c r="AD2872" s="251"/>
      <c r="AE2872" s="252"/>
      <c r="AF2872" s="246"/>
      <c r="AG2872" s="145"/>
      <c r="AJ2872" s="147"/>
    </row>
    <row r="2873" spans="3:36" s="4" customFormat="1" ht="11.25" customHeight="1" x14ac:dyDescent="0.2">
      <c r="C2873" s="320"/>
      <c r="D2873" s="243"/>
      <c r="E2873" s="245"/>
      <c r="F2873" s="241"/>
      <c r="G2873" s="246"/>
      <c r="H2873" s="246"/>
      <c r="I2873" s="241"/>
      <c r="J2873" s="331"/>
      <c r="K2873" s="241"/>
      <c r="L2873" s="241"/>
      <c r="M2873" s="245"/>
      <c r="N2873" s="238"/>
      <c r="O2873" s="65"/>
      <c r="P2873" s="65"/>
      <c r="Q2873" s="65"/>
      <c r="R2873" s="238"/>
      <c r="S2873" s="246"/>
      <c r="T2873" s="241"/>
      <c r="U2873" s="238"/>
      <c r="V2873" s="238"/>
      <c r="W2873" s="238"/>
      <c r="X2873" s="280"/>
      <c r="Y2873" s="415"/>
      <c r="Z2873" s="434"/>
      <c r="AA2873" s="404"/>
      <c r="AB2873" s="246"/>
      <c r="AC2873" s="250"/>
      <c r="AD2873" s="251"/>
      <c r="AE2873" s="252"/>
      <c r="AF2873" s="246"/>
      <c r="AG2873" s="145"/>
      <c r="AJ2873" s="147"/>
    </row>
    <row r="2874" spans="3:36" s="4" customFormat="1" ht="11.25" customHeight="1" x14ac:dyDescent="0.2">
      <c r="C2874" s="320"/>
      <c r="D2874" s="243"/>
      <c r="E2874" s="245"/>
      <c r="F2874" s="241"/>
      <c r="G2874" s="246"/>
      <c r="H2874" s="246"/>
      <c r="I2874" s="241"/>
      <c r="J2874" s="331"/>
      <c r="K2874" s="241"/>
      <c r="L2874" s="241"/>
      <c r="M2874" s="245"/>
      <c r="N2874" s="238"/>
      <c r="O2874" s="65"/>
      <c r="P2874" s="65"/>
      <c r="Q2874" s="65"/>
      <c r="R2874" s="238"/>
      <c r="S2874" s="246"/>
      <c r="T2874" s="241"/>
      <c r="U2874" s="238"/>
      <c r="V2874" s="238"/>
      <c r="W2874" s="238"/>
      <c r="X2874" s="280"/>
      <c r="Y2874" s="415"/>
      <c r="Z2874" s="434"/>
      <c r="AA2874" s="404"/>
      <c r="AB2874" s="246"/>
      <c r="AC2874" s="250"/>
      <c r="AD2874" s="251"/>
      <c r="AE2874" s="252"/>
      <c r="AF2874" s="246"/>
      <c r="AG2874" s="145"/>
      <c r="AJ2874" s="147"/>
    </row>
    <row r="2875" spans="3:36" s="4" customFormat="1" ht="11.25" customHeight="1" x14ac:dyDescent="0.2">
      <c r="C2875" s="320"/>
      <c r="D2875" s="243"/>
      <c r="E2875" s="245"/>
      <c r="F2875" s="241"/>
      <c r="G2875" s="246"/>
      <c r="H2875" s="246"/>
      <c r="I2875" s="241"/>
      <c r="J2875" s="331"/>
      <c r="K2875" s="241"/>
      <c r="L2875" s="241"/>
      <c r="M2875" s="245"/>
      <c r="N2875" s="238"/>
      <c r="O2875" s="65"/>
      <c r="P2875" s="65"/>
      <c r="Q2875" s="65"/>
      <c r="R2875" s="238"/>
      <c r="S2875" s="246"/>
      <c r="T2875" s="241"/>
      <c r="U2875" s="238"/>
      <c r="V2875" s="238"/>
      <c r="W2875" s="238"/>
      <c r="X2875" s="280"/>
      <c r="Y2875" s="415"/>
      <c r="Z2875" s="434"/>
      <c r="AA2875" s="404"/>
      <c r="AB2875" s="246"/>
      <c r="AC2875" s="250"/>
      <c r="AD2875" s="251"/>
      <c r="AE2875" s="252"/>
      <c r="AF2875" s="246"/>
      <c r="AG2875" s="145"/>
      <c r="AJ2875" s="147"/>
    </row>
    <row r="2876" spans="3:36" s="4" customFormat="1" ht="11.25" customHeight="1" x14ac:dyDescent="0.2">
      <c r="C2876" s="320"/>
      <c r="D2876" s="243"/>
      <c r="E2876" s="245"/>
      <c r="F2876" s="241"/>
      <c r="G2876" s="246"/>
      <c r="H2876" s="246"/>
      <c r="I2876" s="241"/>
      <c r="J2876" s="331"/>
      <c r="K2876" s="241"/>
      <c r="L2876" s="241"/>
      <c r="M2876" s="245"/>
      <c r="N2876" s="238"/>
      <c r="O2876" s="65"/>
      <c r="P2876" s="65"/>
      <c r="Q2876" s="65"/>
      <c r="R2876" s="238"/>
      <c r="S2876" s="246"/>
      <c r="T2876" s="241"/>
      <c r="U2876" s="238"/>
      <c r="V2876" s="238"/>
      <c r="W2876" s="238"/>
      <c r="X2876" s="280"/>
      <c r="Y2876" s="415"/>
      <c r="Z2876" s="434"/>
      <c r="AA2876" s="404"/>
      <c r="AB2876" s="246"/>
      <c r="AC2876" s="250"/>
      <c r="AD2876" s="251"/>
      <c r="AE2876" s="252"/>
      <c r="AF2876" s="246"/>
      <c r="AG2876" s="145"/>
      <c r="AJ2876" s="147"/>
    </row>
    <row r="2877" spans="3:36" s="4" customFormat="1" ht="11.25" customHeight="1" x14ac:dyDescent="0.2">
      <c r="C2877" s="320"/>
      <c r="D2877" s="243"/>
      <c r="E2877" s="245"/>
      <c r="F2877" s="241"/>
      <c r="G2877" s="246"/>
      <c r="H2877" s="246"/>
      <c r="I2877" s="241"/>
      <c r="J2877" s="331"/>
      <c r="K2877" s="241"/>
      <c r="L2877" s="241"/>
      <c r="M2877" s="245"/>
      <c r="N2877" s="238"/>
      <c r="O2877" s="65"/>
      <c r="P2877" s="65"/>
      <c r="Q2877" s="65"/>
      <c r="R2877" s="238"/>
      <c r="S2877" s="246"/>
      <c r="T2877" s="241"/>
      <c r="U2877" s="238"/>
      <c r="V2877" s="238"/>
      <c r="W2877" s="238"/>
      <c r="X2877" s="280"/>
      <c r="Y2877" s="415"/>
      <c r="Z2877" s="434"/>
      <c r="AA2877" s="404"/>
      <c r="AB2877" s="246"/>
      <c r="AC2877" s="250"/>
      <c r="AD2877" s="251"/>
      <c r="AE2877" s="252"/>
      <c r="AF2877" s="246"/>
      <c r="AG2877" s="145"/>
      <c r="AJ2877" s="147"/>
    </row>
    <row r="2878" spans="3:36" s="4" customFormat="1" ht="11.25" customHeight="1" x14ac:dyDescent="0.2">
      <c r="C2878" s="320"/>
      <c r="D2878" s="243"/>
      <c r="E2878" s="245"/>
      <c r="F2878" s="241"/>
      <c r="G2878" s="246"/>
      <c r="H2878" s="246"/>
      <c r="I2878" s="241"/>
      <c r="J2878" s="331"/>
      <c r="K2878" s="241"/>
      <c r="L2878" s="241"/>
      <c r="M2878" s="245"/>
      <c r="N2878" s="238"/>
      <c r="O2878" s="65"/>
      <c r="P2878" s="65"/>
      <c r="Q2878" s="65"/>
      <c r="R2878" s="238"/>
      <c r="S2878" s="246"/>
      <c r="T2878" s="241"/>
      <c r="U2878" s="238"/>
      <c r="V2878" s="238"/>
      <c r="W2878" s="238"/>
      <c r="X2878" s="280"/>
      <c r="Y2878" s="415"/>
      <c r="Z2878" s="434"/>
      <c r="AA2878" s="404"/>
      <c r="AB2878" s="246"/>
      <c r="AC2878" s="250"/>
      <c r="AD2878" s="251"/>
      <c r="AE2878" s="252"/>
      <c r="AF2878" s="246"/>
      <c r="AG2878" s="145"/>
      <c r="AJ2878" s="147"/>
    </row>
    <row r="2879" spans="3:36" s="4" customFormat="1" ht="11.25" customHeight="1" x14ac:dyDescent="0.2">
      <c r="C2879" s="320"/>
      <c r="D2879" s="243"/>
      <c r="E2879" s="245"/>
      <c r="F2879" s="241"/>
      <c r="G2879" s="246"/>
      <c r="H2879" s="246"/>
      <c r="I2879" s="241"/>
      <c r="J2879" s="331"/>
      <c r="K2879" s="241"/>
      <c r="L2879" s="241"/>
      <c r="M2879" s="245"/>
      <c r="N2879" s="238"/>
      <c r="O2879" s="65"/>
      <c r="P2879" s="65"/>
      <c r="Q2879" s="65"/>
      <c r="R2879" s="238"/>
      <c r="S2879" s="246"/>
      <c r="T2879" s="241"/>
      <c r="U2879" s="238"/>
      <c r="V2879" s="238"/>
      <c r="W2879" s="238"/>
      <c r="X2879" s="280"/>
      <c r="Y2879" s="415"/>
      <c r="Z2879" s="434"/>
      <c r="AA2879" s="404"/>
      <c r="AB2879" s="246"/>
      <c r="AC2879" s="250"/>
      <c r="AD2879" s="251"/>
      <c r="AE2879" s="252"/>
      <c r="AF2879" s="246"/>
      <c r="AG2879" s="145"/>
      <c r="AJ2879" s="147"/>
    </row>
    <row r="2880" spans="3:36" s="4" customFormat="1" ht="11.25" customHeight="1" x14ac:dyDescent="0.2">
      <c r="C2880" s="320"/>
      <c r="D2880" s="243"/>
      <c r="E2880" s="245"/>
      <c r="F2880" s="241"/>
      <c r="G2880" s="246"/>
      <c r="H2880" s="246"/>
      <c r="I2880" s="241"/>
      <c r="J2880" s="331"/>
      <c r="K2880" s="241"/>
      <c r="L2880" s="241"/>
      <c r="M2880" s="245"/>
      <c r="N2880" s="238"/>
      <c r="O2880" s="65"/>
      <c r="P2880" s="65"/>
      <c r="Q2880" s="65"/>
      <c r="R2880" s="238"/>
      <c r="S2880" s="246"/>
      <c r="T2880" s="241"/>
      <c r="U2880" s="238"/>
      <c r="V2880" s="238"/>
      <c r="W2880" s="238"/>
      <c r="X2880" s="280"/>
      <c r="Y2880" s="415"/>
      <c r="Z2880" s="434"/>
      <c r="AA2880" s="404"/>
      <c r="AB2880" s="246"/>
      <c r="AC2880" s="250"/>
      <c r="AD2880" s="251"/>
      <c r="AE2880" s="252"/>
      <c r="AF2880" s="246"/>
      <c r="AG2880" s="145"/>
      <c r="AJ2880" s="147"/>
    </row>
    <row r="2881" spans="3:36" s="4" customFormat="1" ht="11.25" customHeight="1" x14ac:dyDescent="0.2">
      <c r="C2881" s="320"/>
      <c r="D2881" s="243"/>
      <c r="E2881" s="245"/>
      <c r="F2881" s="241"/>
      <c r="G2881" s="246"/>
      <c r="H2881" s="246"/>
      <c r="I2881" s="241"/>
      <c r="J2881" s="331"/>
      <c r="K2881" s="241"/>
      <c r="L2881" s="241"/>
      <c r="M2881" s="245"/>
      <c r="N2881" s="238"/>
      <c r="O2881" s="65"/>
      <c r="P2881" s="65"/>
      <c r="Q2881" s="65"/>
      <c r="R2881" s="238"/>
      <c r="S2881" s="246"/>
      <c r="T2881" s="241"/>
      <c r="U2881" s="238"/>
      <c r="V2881" s="238"/>
      <c r="W2881" s="238"/>
      <c r="X2881" s="280"/>
      <c r="Y2881" s="415"/>
      <c r="Z2881" s="434"/>
      <c r="AA2881" s="404"/>
      <c r="AB2881" s="246"/>
      <c r="AC2881" s="250"/>
      <c r="AD2881" s="251"/>
      <c r="AE2881" s="252"/>
      <c r="AF2881" s="246"/>
      <c r="AG2881" s="145"/>
      <c r="AJ2881" s="147"/>
    </row>
    <row r="2882" spans="3:36" s="4" customFormat="1" ht="11.25" customHeight="1" x14ac:dyDescent="0.2">
      <c r="C2882" s="320"/>
      <c r="D2882" s="243"/>
      <c r="E2882" s="245"/>
      <c r="F2882" s="241"/>
      <c r="G2882" s="246"/>
      <c r="H2882" s="246"/>
      <c r="I2882" s="241"/>
      <c r="J2882" s="331"/>
      <c r="K2882" s="241"/>
      <c r="L2882" s="241"/>
      <c r="M2882" s="245"/>
      <c r="N2882" s="238"/>
      <c r="O2882" s="65"/>
      <c r="P2882" s="65"/>
      <c r="Q2882" s="65"/>
      <c r="R2882" s="238"/>
      <c r="S2882" s="246"/>
      <c r="T2882" s="241"/>
      <c r="U2882" s="238"/>
      <c r="V2882" s="238"/>
      <c r="W2882" s="238"/>
      <c r="X2882" s="280"/>
      <c r="Y2882" s="415"/>
      <c r="Z2882" s="434"/>
      <c r="AA2882" s="404"/>
      <c r="AB2882" s="246"/>
      <c r="AC2882" s="250"/>
      <c r="AD2882" s="251"/>
      <c r="AE2882" s="252"/>
      <c r="AF2882" s="246"/>
      <c r="AG2882" s="145"/>
      <c r="AJ2882" s="147"/>
    </row>
    <row r="2883" spans="3:36" s="4" customFormat="1" ht="11.25" customHeight="1" x14ac:dyDescent="0.2">
      <c r="C2883" s="320"/>
      <c r="D2883" s="243"/>
      <c r="E2883" s="245"/>
      <c r="F2883" s="241"/>
      <c r="G2883" s="246"/>
      <c r="H2883" s="246"/>
      <c r="I2883" s="241"/>
      <c r="J2883" s="331"/>
      <c r="K2883" s="241"/>
      <c r="L2883" s="241"/>
      <c r="M2883" s="245"/>
      <c r="N2883" s="238"/>
      <c r="O2883" s="65"/>
      <c r="P2883" s="65"/>
      <c r="Q2883" s="65"/>
      <c r="R2883" s="238"/>
      <c r="S2883" s="246"/>
      <c r="T2883" s="241"/>
      <c r="U2883" s="238"/>
      <c r="V2883" s="238"/>
      <c r="W2883" s="238"/>
      <c r="X2883" s="280"/>
      <c r="Y2883" s="415"/>
      <c r="Z2883" s="434"/>
      <c r="AA2883" s="404"/>
      <c r="AB2883" s="246"/>
      <c r="AC2883" s="250"/>
      <c r="AD2883" s="251"/>
      <c r="AE2883" s="252"/>
      <c r="AF2883" s="246"/>
      <c r="AG2883" s="145"/>
      <c r="AJ2883" s="147"/>
    </row>
    <row r="2884" spans="3:36" s="4" customFormat="1" ht="11.25" customHeight="1" x14ac:dyDescent="0.2">
      <c r="C2884" s="320"/>
      <c r="D2884" s="243"/>
      <c r="E2884" s="245"/>
      <c r="F2884" s="241"/>
      <c r="G2884" s="246"/>
      <c r="H2884" s="246"/>
      <c r="I2884" s="241"/>
      <c r="J2884" s="331"/>
      <c r="K2884" s="241"/>
      <c r="L2884" s="241"/>
      <c r="M2884" s="245"/>
      <c r="N2884" s="238"/>
      <c r="O2884" s="65"/>
      <c r="P2884" s="65"/>
      <c r="Q2884" s="65"/>
      <c r="R2884" s="238"/>
      <c r="S2884" s="246"/>
      <c r="T2884" s="241"/>
      <c r="U2884" s="238"/>
      <c r="V2884" s="238"/>
      <c r="W2884" s="238"/>
      <c r="X2884" s="280"/>
      <c r="Y2884" s="415"/>
      <c r="Z2884" s="434"/>
      <c r="AA2884" s="404"/>
      <c r="AB2884" s="246"/>
      <c r="AC2884" s="250"/>
      <c r="AD2884" s="251"/>
      <c r="AE2884" s="252"/>
      <c r="AF2884" s="246"/>
      <c r="AG2884" s="145"/>
      <c r="AJ2884" s="147"/>
    </row>
    <row r="2885" spans="3:36" s="4" customFormat="1" ht="11.25" customHeight="1" x14ac:dyDescent="0.2">
      <c r="C2885" s="320"/>
      <c r="D2885" s="243"/>
      <c r="E2885" s="245"/>
      <c r="F2885" s="241"/>
      <c r="G2885" s="246"/>
      <c r="H2885" s="246"/>
      <c r="I2885" s="241"/>
      <c r="J2885" s="331"/>
      <c r="K2885" s="241"/>
      <c r="L2885" s="241"/>
      <c r="M2885" s="245"/>
      <c r="N2885" s="238"/>
      <c r="O2885" s="65"/>
      <c r="P2885" s="65"/>
      <c r="Q2885" s="65"/>
      <c r="R2885" s="238"/>
      <c r="S2885" s="246"/>
      <c r="T2885" s="241"/>
      <c r="U2885" s="238"/>
      <c r="V2885" s="238"/>
      <c r="W2885" s="238"/>
      <c r="X2885" s="280"/>
      <c r="Y2885" s="415"/>
      <c r="Z2885" s="434"/>
      <c r="AA2885" s="404"/>
      <c r="AB2885" s="246"/>
      <c r="AC2885" s="250"/>
      <c r="AD2885" s="251"/>
      <c r="AE2885" s="252"/>
      <c r="AF2885" s="246"/>
      <c r="AG2885" s="145"/>
      <c r="AJ2885" s="147"/>
    </row>
    <row r="2886" spans="3:36" s="4" customFormat="1" ht="11.25" customHeight="1" x14ac:dyDescent="0.2">
      <c r="C2886" s="320"/>
      <c r="D2886" s="243"/>
      <c r="E2886" s="245"/>
      <c r="F2886" s="241"/>
      <c r="G2886" s="246"/>
      <c r="H2886" s="246"/>
      <c r="I2886" s="241"/>
      <c r="J2886" s="331"/>
      <c r="K2886" s="241"/>
      <c r="L2886" s="241"/>
      <c r="M2886" s="245"/>
      <c r="N2886" s="238"/>
      <c r="O2886" s="65"/>
      <c r="P2886" s="65"/>
      <c r="Q2886" s="65"/>
      <c r="R2886" s="238"/>
      <c r="S2886" s="246"/>
      <c r="T2886" s="241"/>
      <c r="U2886" s="238"/>
      <c r="V2886" s="238"/>
      <c r="W2886" s="238"/>
      <c r="X2886" s="280"/>
      <c r="Y2886" s="415"/>
      <c r="Z2886" s="434"/>
      <c r="AA2886" s="404"/>
      <c r="AB2886" s="246"/>
      <c r="AC2886" s="250"/>
      <c r="AD2886" s="251"/>
      <c r="AE2886" s="252"/>
      <c r="AF2886" s="246"/>
      <c r="AG2886" s="145"/>
      <c r="AJ2886" s="147"/>
    </row>
    <row r="2887" spans="3:36" s="4" customFormat="1" ht="11.25" customHeight="1" x14ac:dyDescent="0.2">
      <c r="C2887" s="320"/>
      <c r="D2887" s="243"/>
      <c r="E2887" s="245"/>
      <c r="F2887" s="241"/>
      <c r="G2887" s="246"/>
      <c r="H2887" s="246"/>
      <c r="I2887" s="241"/>
      <c r="J2887" s="331"/>
      <c r="K2887" s="241"/>
      <c r="L2887" s="241"/>
      <c r="M2887" s="245"/>
      <c r="N2887" s="238"/>
      <c r="O2887" s="65"/>
      <c r="P2887" s="65"/>
      <c r="Q2887" s="65"/>
      <c r="R2887" s="238"/>
      <c r="S2887" s="246"/>
      <c r="T2887" s="241"/>
      <c r="U2887" s="238"/>
      <c r="V2887" s="238"/>
      <c r="W2887" s="238"/>
      <c r="X2887" s="280"/>
      <c r="Y2887" s="415"/>
      <c r="Z2887" s="434"/>
      <c r="AA2887" s="404"/>
      <c r="AB2887" s="246"/>
      <c r="AC2887" s="250"/>
      <c r="AD2887" s="251"/>
      <c r="AE2887" s="252"/>
      <c r="AF2887" s="246"/>
      <c r="AG2887" s="145"/>
      <c r="AJ2887" s="147"/>
    </row>
    <row r="2888" spans="3:36" s="4" customFormat="1" ht="11.25" customHeight="1" x14ac:dyDescent="0.2">
      <c r="C2888" s="320"/>
      <c r="D2888" s="243"/>
      <c r="E2888" s="245"/>
      <c r="F2888" s="241"/>
      <c r="G2888" s="246"/>
      <c r="H2888" s="246"/>
      <c r="I2888" s="241"/>
      <c r="J2888" s="331"/>
      <c r="K2888" s="241"/>
      <c r="L2888" s="241"/>
      <c r="M2888" s="245"/>
      <c r="N2888" s="238"/>
      <c r="O2888" s="65"/>
      <c r="P2888" s="65"/>
      <c r="Q2888" s="65"/>
      <c r="R2888" s="238"/>
      <c r="S2888" s="246"/>
      <c r="T2888" s="241"/>
      <c r="U2888" s="238"/>
      <c r="V2888" s="238"/>
      <c r="W2888" s="238"/>
      <c r="X2888" s="280"/>
      <c r="Y2888" s="415"/>
      <c r="Z2888" s="434"/>
      <c r="AA2888" s="404"/>
      <c r="AB2888" s="246"/>
      <c r="AC2888" s="250"/>
      <c r="AD2888" s="251"/>
      <c r="AE2888" s="252"/>
      <c r="AF2888" s="246"/>
      <c r="AG2888" s="145"/>
      <c r="AJ2888" s="147"/>
    </row>
    <row r="2889" spans="3:36" s="4" customFormat="1" ht="11.25" customHeight="1" x14ac:dyDescent="0.2">
      <c r="C2889" s="320"/>
      <c r="D2889" s="243"/>
      <c r="E2889" s="245"/>
      <c r="F2889" s="241"/>
      <c r="G2889" s="246"/>
      <c r="H2889" s="246"/>
      <c r="I2889" s="241"/>
      <c r="J2889" s="331"/>
      <c r="K2889" s="241"/>
      <c r="L2889" s="241"/>
      <c r="M2889" s="245"/>
      <c r="N2889" s="238"/>
      <c r="O2889" s="65"/>
      <c r="P2889" s="65"/>
      <c r="Q2889" s="65"/>
      <c r="R2889" s="238"/>
      <c r="S2889" s="246"/>
      <c r="T2889" s="241"/>
      <c r="U2889" s="238"/>
      <c r="V2889" s="238"/>
      <c r="W2889" s="238"/>
      <c r="X2889" s="280"/>
      <c r="Y2889" s="415"/>
      <c r="Z2889" s="434"/>
      <c r="AA2889" s="404"/>
      <c r="AB2889" s="246"/>
      <c r="AC2889" s="250"/>
      <c r="AD2889" s="251"/>
      <c r="AE2889" s="252"/>
      <c r="AF2889" s="246"/>
      <c r="AG2889" s="145"/>
      <c r="AJ2889" s="147"/>
    </row>
    <row r="2890" spans="3:36" s="4" customFormat="1" ht="11.25" customHeight="1" x14ac:dyDescent="0.2">
      <c r="C2890" s="320"/>
      <c r="D2890" s="272"/>
      <c r="E2890" s="324"/>
      <c r="F2890" s="265"/>
      <c r="G2890" s="327"/>
      <c r="H2890" s="326"/>
      <c r="I2890" s="238"/>
      <c r="J2890" s="242"/>
      <c r="K2890" s="265"/>
      <c r="L2890" s="265"/>
      <c r="M2890" s="326"/>
      <c r="N2890" s="326"/>
      <c r="O2890" s="326"/>
      <c r="P2890" s="326"/>
      <c r="Q2890" s="326"/>
      <c r="R2890" s="326"/>
      <c r="S2890" s="326"/>
      <c r="T2890" s="265"/>
      <c r="U2890" s="320"/>
      <c r="V2890" s="320"/>
      <c r="W2890" s="320"/>
      <c r="X2890" s="272"/>
      <c r="Y2890" s="422"/>
      <c r="Z2890" s="436" t="s">
        <v>38</v>
      </c>
      <c r="AA2890" s="405" t="s">
        <v>38</v>
      </c>
      <c r="AB2890" s="327"/>
      <c r="AC2890" s="403"/>
      <c r="AD2890" s="327"/>
      <c r="AE2890" s="302"/>
      <c r="AF2890" s="253"/>
      <c r="AG2890" s="253"/>
      <c r="AJ2890" s="147"/>
    </row>
    <row r="2891" spans="3:36" s="4" customFormat="1" ht="11.25" customHeight="1" x14ac:dyDescent="0.2">
      <c r="C2891" s="320"/>
      <c r="D2891" s="272"/>
      <c r="E2891" s="324"/>
      <c r="F2891" s="265"/>
      <c r="G2891" s="327"/>
      <c r="H2891" s="326"/>
      <c r="I2891" s="238"/>
      <c r="J2891" s="242"/>
      <c r="K2891" s="265"/>
      <c r="L2891" s="265"/>
      <c r="M2891" s="326"/>
      <c r="N2891" s="326"/>
      <c r="O2891" s="326"/>
      <c r="P2891" s="326"/>
      <c r="Q2891" s="326"/>
      <c r="R2891" s="326"/>
      <c r="S2891" s="326"/>
      <c r="T2891" s="265"/>
      <c r="U2891" s="320"/>
      <c r="V2891" s="320"/>
      <c r="W2891" s="320"/>
      <c r="X2891" s="272"/>
      <c r="Y2891" s="422"/>
      <c r="Z2891" s="434"/>
      <c r="AA2891" s="271"/>
      <c r="AB2891" s="327"/>
      <c r="AC2891" s="403"/>
      <c r="AD2891" s="327"/>
      <c r="AE2891" s="302"/>
      <c r="AF2891" s="253"/>
      <c r="AG2891" s="253"/>
      <c r="AJ2891" s="147"/>
    </row>
    <row r="2892" spans="3:36" s="4" customFormat="1" ht="11.25" customHeight="1" x14ac:dyDescent="0.2">
      <c r="C2892" s="320"/>
      <c r="D2892" s="272"/>
      <c r="E2892" s="324"/>
      <c r="F2892" s="265"/>
      <c r="G2892" s="327"/>
      <c r="H2892" s="326"/>
      <c r="I2892" s="238"/>
      <c r="J2892" s="242"/>
      <c r="K2892" s="265"/>
      <c r="L2892" s="265"/>
      <c r="M2892" s="326"/>
      <c r="N2892" s="326"/>
      <c r="O2892" s="326"/>
      <c r="P2892" s="326"/>
      <c r="Q2892" s="326"/>
      <c r="R2892" s="326"/>
      <c r="S2892" s="326"/>
      <c r="T2892" s="265"/>
      <c r="U2892" s="320"/>
      <c r="V2892" s="320"/>
      <c r="W2892" s="320"/>
      <c r="X2892" s="272"/>
      <c r="Y2892" s="422"/>
      <c r="Z2892" s="434"/>
      <c r="AA2892" s="271"/>
      <c r="AB2892" s="327"/>
      <c r="AC2892" s="403"/>
      <c r="AD2892" s="327"/>
      <c r="AE2892" s="302"/>
      <c r="AF2892" s="253"/>
      <c r="AG2892" s="253"/>
      <c r="AJ2892" s="147"/>
    </row>
    <row r="2893" spans="3:36" s="4" customFormat="1" ht="11.25" customHeight="1" x14ac:dyDescent="0.2">
      <c r="C2893" s="320"/>
      <c r="D2893" s="272"/>
      <c r="E2893" s="324"/>
      <c r="F2893" s="265"/>
      <c r="G2893" s="327"/>
      <c r="H2893" s="326"/>
      <c r="I2893" s="238"/>
      <c r="J2893" s="242"/>
      <c r="K2893" s="265"/>
      <c r="L2893" s="265"/>
      <c r="M2893" s="326"/>
      <c r="N2893" s="326"/>
      <c r="O2893" s="326"/>
      <c r="P2893" s="326"/>
      <c r="Q2893" s="326"/>
      <c r="R2893" s="326"/>
      <c r="S2893" s="326"/>
      <c r="T2893" s="265"/>
      <c r="U2893" s="320"/>
      <c r="V2893" s="320"/>
      <c r="W2893" s="320"/>
      <c r="X2893" s="272"/>
      <c r="Y2893" s="422"/>
      <c r="Z2893" s="434"/>
      <c r="AA2893" s="271"/>
      <c r="AB2893" s="327"/>
      <c r="AC2893" s="403"/>
      <c r="AD2893" s="327"/>
      <c r="AE2893" s="302"/>
      <c r="AF2893" s="253"/>
      <c r="AG2893" s="253"/>
      <c r="AJ2893" s="147"/>
    </row>
    <row r="2894" spans="3:36" s="4" customFormat="1" ht="11.25" customHeight="1" x14ac:dyDescent="0.2">
      <c r="C2894" s="320"/>
      <c r="D2894" s="272"/>
      <c r="E2894" s="324"/>
      <c r="F2894" s="265"/>
      <c r="G2894" s="327"/>
      <c r="H2894" s="326"/>
      <c r="I2894" s="238"/>
      <c r="J2894" s="242"/>
      <c r="K2894" s="265"/>
      <c r="L2894" s="265"/>
      <c r="M2894" s="326"/>
      <c r="N2894" s="326"/>
      <c r="O2894" s="326"/>
      <c r="P2894" s="326"/>
      <c r="Q2894" s="326"/>
      <c r="R2894" s="326"/>
      <c r="S2894" s="326"/>
      <c r="T2894" s="265"/>
      <c r="U2894" s="320"/>
      <c r="V2894" s="320"/>
      <c r="W2894" s="320"/>
      <c r="X2894" s="272"/>
      <c r="Y2894" s="422"/>
      <c r="Z2894" s="434"/>
      <c r="AA2894" s="271"/>
      <c r="AB2894" s="327"/>
      <c r="AC2894" s="403"/>
      <c r="AD2894" s="327"/>
      <c r="AE2894" s="302"/>
      <c r="AF2894" s="253"/>
      <c r="AG2894" s="253"/>
      <c r="AJ2894" s="147"/>
    </row>
    <row r="2895" spans="3:36" s="4" customFormat="1" ht="11.25" customHeight="1" x14ac:dyDescent="0.2">
      <c r="C2895" s="320"/>
      <c r="D2895" s="272"/>
      <c r="E2895" s="324"/>
      <c r="F2895" s="265"/>
      <c r="G2895" s="327"/>
      <c r="H2895" s="326"/>
      <c r="I2895" s="238"/>
      <c r="J2895" s="242"/>
      <c r="K2895" s="265"/>
      <c r="L2895" s="265"/>
      <c r="M2895" s="326"/>
      <c r="N2895" s="326"/>
      <c r="O2895" s="326"/>
      <c r="P2895" s="326"/>
      <c r="Q2895" s="326"/>
      <c r="R2895" s="326"/>
      <c r="S2895" s="326"/>
      <c r="T2895" s="265"/>
      <c r="U2895" s="320"/>
      <c r="V2895" s="320"/>
      <c r="W2895" s="320"/>
      <c r="X2895" s="272"/>
      <c r="Y2895" s="422"/>
      <c r="Z2895" s="434"/>
      <c r="AA2895" s="271"/>
      <c r="AB2895" s="327"/>
      <c r="AC2895" s="403"/>
      <c r="AD2895" s="327"/>
      <c r="AE2895" s="302"/>
      <c r="AF2895" s="253"/>
      <c r="AG2895" s="253"/>
      <c r="AJ2895" s="147"/>
    </row>
    <row r="2896" spans="3:36" s="4" customFormat="1" ht="11.25" customHeight="1" x14ac:dyDescent="0.2">
      <c r="C2896" s="320"/>
      <c r="D2896" s="272"/>
      <c r="E2896" s="324"/>
      <c r="F2896" s="265"/>
      <c r="G2896" s="327"/>
      <c r="H2896" s="326"/>
      <c r="I2896" s="238"/>
      <c r="J2896" s="242"/>
      <c r="K2896" s="265"/>
      <c r="L2896" s="265"/>
      <c r="M2896" s="326"/>
      <c r="N2896" s="326"/>
      <c r="O2896" s="326"/>
      <c r="P2896" s="326"/>
      <c r="Q2896" s="326"/>
      <c r="R2896" s="326"/>
      <c r="S2896" s="326"/>
      <c r="T2896" s="265"/>
      <c r="U2896" s="320"/>
      <c r="V2896" s="320"/>
      <c r="W2896" s="320"/>
      <c r="X2896" s="272"/>
      <c r="Y2896" s="422"/>
      <c r="Z2896" s="434"/>
      <c r="AA2896" s="271"/>
      <c r="AB2896" s="327"/>
      <c r="AC2896" s="403"/>
      <c r="AD2896" s="327"/>
      <c r="AE2896" s="302"/>
      <c r="AF2896" s="253"/>
      <c r="AG2896" s="253"/>
      <c r="AJ2896" s="147"/>
    </row>
    <row r="2897" spans="3:36" s="4" customFormat="1" ht="11.25" customHeight="1" x14ac:dyDescent="0.2">
      <c r="C2897" s="320"/>
      <c r="D2897" s="272"/>
      <c r="E2897" s="324"/>
      <c r="F2897" s="265"/>
      <c r="G2897" s="327"/>
      <c r="H2897" s="326"/>
      <c r="I2897" s="238"/>
      <c r="J2897" s="242"/>
      <c r="K2897" s="265"/>
      <c r="L2897" s="265"/>
      <c r="M2897" s="326"/>
      <c r="N2897" s="326"/>
      <c r="O2897" s="326"/>
      <c r="P2897" s="326"/>
      <c r="Q2897" s="326"/>
      <c r="R2897" s="326"/>
      <c r="S2897" s="326"/>
      <c r="T2897" s="265"/>
      <c r="U2897" s="320"/>
      <c r="V2897" s="320"/>
      <c r="W2897" s="320"/>
      <c r="X2897" s="272"/>
      <c r="Y2897" s="422"/>
      <c r="Z2897" s="434"/>
      <c r="AA2897" s="271"/>
      <c r="AB2897" s="327"/>
      <c r="AC2897" s="403"/>
      <c r="AD2897" s="327"/>
      <c r="AE2897" s="302"/>
      <c r="AF2897" s="253"/>
      <c r="AG2897" s="253"/>
      <c r="AJ2897" s="147"/>
    </row>
    <row r="2898" spans="3:36" s="4" customFormat="1" ht="11.25" customHeight="1" x14ac:dyDescent="0.2">
      <c r="C2898" s="320"/>
      <c r="D2898" s="272"/>
      <c r="E2898" s="324"/>
      <c r="F2898" s="265"/>
      <c r="G2898" s="327"/>
      <c r="H2898" s="326"/>
      <c r="I2898" s="238"/>
      <c r="J2898" s="242"/>
      <c r="K2898" s="265"/>
      <c r="L2898" s="265"/>
      <c r="M2898" s="326"/>
      <c r="N2898" s="326"/>
      <c r="O2898" s="326"/>
      <c r="P2898" s="326"/>
      <c r="Q2898" s="326"/>
      <c r="R2898" s="326"/>
      <c r="S2898" s="326"/>
      <c r="T2898" s="265"/>
      <c r="U2898" s="320"/>
      <c r="V2898" s="320"/>
      <c r="W2898" s="320"/>
      <c r="X2898" s="272"/>
      <c r="Y2898" s="422"/>
      <c r="Z2898" s="434"/>
      <c r="AA2898" s="271"/>
      <c r="AB2898" s="327"/>
      <c r="AC2898" s="403"/>
      <c r="AD2898" s="327"/>
      <c r="AE2898" s="302"/>
      <c r="AF2898" s="253"/>
      <c r="AG2898" s="253"/>
      <c r="AJ2898" s="147"/>
    </row>
    <row r="2899" spans="3:36" s="4" customFormat="1" ht="11.25" customHeight="1" x14ac:dyDescent="0.2">
      <c r="C2899" s="320"/>
      <c r="D2899" s="272"/>
      <c r="E2899" s="324"/>
      <c r="F2899" s="265"/>
      <c r="G2899" s="327"/>
      <c r="H2899" s="326"/>
      <c r="I2899" s="238"/>
      <c r="J2899" s="242"/>
      <c r="K2899" s="265"/>
      <c r="L2899" s="265"/>
      <c r="M2899" s="326"/>
      <c r="N2899" s="326"/>
      <c r="O2899" s="326"/>
      <c r="P2899" s="326"/>
      <c r="Q2899" s="326"/>
      <c r="R2899" s="326"/>
      <c r="S2899" s="326"/>
      <c r="T2899" s="265"/>
      <c r="U2899" s="320"/>
      <c r="V2899" s="320"/>
      <c r="W2899" s="320"/>
      <c r="X2899" s="272"/>
      <c r="Y2899" s="422"/>
      <c r="Z2899" s="434"/>
      <c r="AA2899" s="271"/>
      <c r="AB2899" s="327"/>
      <c r="AC2899" s="403"/>
      <c r="AD2899" s="327"/>
      <c r="AE2899" s="302"/>
      <c r="AF2899" s="253"/>
      <c r="AG2899" s="253"/>
      <c r="AJ2899" s="147"/>
    </row>
    <row r="2900" spans="3:36" s="4" customFormat="1" ht="11.25" customHeight="1" x14ac:dyDescent="0.2">
      <c r="C2900" s="320"/>
      <c r="D2900" s="272"/>
      <c r="E2900" s="324"/>
      <c r="F2900" s="265"/>
      <c r="G2900" s="327"/>
      <c r="H2900" s="326"/>
      <c r="I2900" s="238"/>
      <c r="J2900" s="242"/>
      <c r="K2900" s="265"/>
      <c r="L2900" s="265"/>
      <c r="M2900" s="326"/>
      <c r="N2900" s="326"/>
      <c r="O2900" s="326"/>
      <c r="P2900" s="326"/>
      <c r="Q2900" s="326"/>
      <c r="R2900" s="326"/>
      <c r="S2900" s="326"/>
      <c r="T2900" s="265"/>
      <c r="U2900" s="320"/>
      <c r="V2900" s="320"/>
      <c r="W2900" s="320"/>
      <c r="X2900" s="272"/>
      <c r="Y2900" s="422"/>
      <c r="Z2900" s="434"/>
      <c r="AA2900" s="271"/>
      <c r="AB2900" s="327"/>
      <c r="AC2900" s="403"/>
      <c r="AD2900" s="327"/>
      <c r="AE2900" s="302"/>
      <c r="AF2900" s="253"/>
      <c r="AG2900" s="253"/>
      <c r="AJ2900" s="147"/>
    </row>
    <row r="2901" spans="3:36" s="4" customFormat="1" ht="11.25" customHeight="1" x14ac:dyDescent="0.2">
      <c r="C2901" s="320"/>
      <c r="D2901" s="272"/>
      <c r="E2901" s="324"/>
      <c r="F2901" s="265"/>
      <c r="G2901" s="327"/>
      <c r="H2901" s="326"/>
      <c r="I2901" s="238"/>
      <c r="J2901" s="242"/>
      <c r="K2901" s="265"/>
      <c r="L2901" s="265"/>
      <c r="M2901" s="326"/>
      <c r="N2901" s="326"/>
      <c r="O2901" s="326"/>
      <c r="P2901" s="326"/>
      <c r="Q2901" s="326"/>
      <c r="R2901" s="326"/>
      <c r="S2901" s="326"/>
      <c r="T2901" s="265"/>
      <c r="U2901" s="320"/>
      <c r="V2901" s="320"/>
      <c r="W2901" s="320"/>
      <c r="X2901" s="272"/>
      <c r="Y2901" s="422"/>
      <c r="Z2901" s="434"/>
      <c r="AA2901" s="271"/>
      <c r="AB2901" s="327"/>
      <c r="AC2901" s="403"/>
      <c r="AD2901" s="327"/>
      <c r="AE2901" s="302"/>
      <c r="AF2901" s="253"/>
      <c r="AG2901" s="253"/>
      <c r="AJ2901" s="147"/>
    </row>
    <row r="2902" spans="3:36" s="4" customFormat="1" ht="11.25" customHeight="1" x14ac:dyDescent="0.2">
      <c r="C2902" s="320"/>
      <c r="D2902" s="272"/>
      <c r="E2902" s="324"/>
      <c r="F2902" s="265"/>
      <c r="G2902" s="327"/>
      <c r="H2902" s="326"/>
      <c r="I2902" s="238"/>
      <c r="J2902" s="242"/>
      <c r="K2902" s="265"/>
      <c r="L2902" s="265"/>
      <c r="M2902" s="326"/>
      <c r="N2902" s="326"/>
      <c r="O2902" s="326"/>
      <c r="P2902" s="326"/>
      <c r="Q2902" s="326"/>
      <c r="R2902" s="326"/>
      <c r="S2902" s="326"/>
      <c r="T2902" s="265"/>
      <c r="U2902" s="320"/>
      <c r="V2902" s="320"/>
      <c r="W2902" s="320"/>
      <c r="X2902" s="272"/>
      <c r="Y2902" s="422"/>
      <c r="Z2902" s="434"/>
      <c r="AA2902" s="271"/>
      <c r="AB2902" s="327"/>
      <c r="AC2902" s="403"/>
      <c r="AD2902" s="327"/>
      <c r="AE2902" s="302"/>
      <c r="AF2902" s="253"/>
      <c r="AG2902" s="253"/>
      <c r="AJ2902" s="147"/>
    </row>
    <row r="2903" spans="3:36" s="4" customFormat="1" ht="11.25" customHeight="1" x14ac:dyDescent="0.2">
      <c r="C2903" s="320"/>
      <c r="D2903" s="272"/>
      <c r="E2903" s="324"/>
      <c r="F2903" s="265"/>
      <c r="G2903" s="327"/>
      <c r="H2903" s="326"/>
      <c r="I2903" s="238"/>
      <c r="J2903" s="242"/>
      <c r="K2903" s="265"/>
      <c r="L2903" s="265"/>
      <c r="M2903" s="326"/>
      <c r="N2903" s="326"/>
      <c r="O2903" s="326"/>
      <c r="P2903" s="326"/>
      <c r="Q2903" s="326"/>
      <c r="R2903" s="326"/>
      <c r="S2903" s="326"/>
      <c r="T2903" s="265"/>
      <c r="U2903" s="320"/>
      <c r="V2903" s="320"/>
      <c r="W2903" s="320"/>
      <c r="X2903" s="272"/>
      <c r="Y2903" s="422"/>
      <c r="Z2903" s="434"/>
      <c r="AA2903" s="271"/>
      <c r="AB2903" s="327"/>
      <c r="AC2903" s="403"/>
      <c r="AD2903" s="327"/>
      <c r="AE2903" s="302"/>
      <c r="AF2903" s="253"/>
      <c r="AG2903" s="253"/>
      <c r="AJ2903" s="147"/>
    </row>
    <row r="2904" spans="3:36" s="4" customFormat="1" ht="11.25" customHeight="1" x14ac:dyDescent="0.2">
      <c r="C2904" s="320"/>
      <c r="D2904" s="272"/>
      <c r="E2904" s="324"/>
      <c r="F2904" s="265"/>
      <c r="G2904" s="327"/>
      <c r="H2904" s="326"/>
      <c r="I2904" s="238"/>
      <c r="J2904" s="242"/>
      <c r="K2904" s="265"/>
      <c r="L2904" s="265"/>
      <c r="M2904" s="326"/>
      <c r="N2904" s="326"/>
      <c r="O2904" s="326"/>
      <c r="P2904" s="326"/>
      <c r="Q2904" s="326"/>
      <c r="R2904" s="326"/>
      <c r="S2904" s="326"/>
      <c r="T2904" s="265"/>
      <c r="U2904" s="320"/>
      <c r="V2904" s="320"/>
      <c r="W2904" s="320"/>
      <c r="X2904" s="272"/>
      <c r="Y2904" s="422"/>
      <c r="Z2904" s="434"/>
      <c r="AA2904" s="271"/>
      <c r="AB2904" s="327"/>
      <c r="AC2904" s="403"/>
      <c r="AD2904" s="327"/>
      <c r="AE2904" s="302"/>
      <c r="AF2904" s="253"/>
      <c r="AG2904" s="253"/>
      <c r="AJ2904" s="147"/>
    </row>
    <row r="2905" spans="3:36" s="4" customFormat="1" ht="11.25" customHeight="1" x14ac:dyDescent="0.2">
      <c r="C2905" s="320"/>
      <c r="D2905" s="272"/>
      <c r="E2905" s="324"/>
      <c r="F2905" s="265"/>
      <c r="G2905" s="327"/>
      <c r="H2905" s="326"/>
      <c r="I2905" s="238"/>
      <c r="J2905" s="242"/>
      <c r="K2905" s="265"/>
      <c r="L2905" s="265"/>
      <c r="M2905" s="326"/>
      <c r="N2905" s="326"/>
      <c r="O2905" s="326"/>
      <c r="P2905" s="326"/>
      <c r="Q2905" s="326"/>
      <c r="R2905" s="326"/>
      <c r="S2905" s="326"/>
      <c r="T2905" s="265"/>
      <c r="U2905" s="320"/>
      <c r="V2905" s="320"/>
      <c r="W2905" s="320"/>
      <c r="X2905" s="272"/>
      <c r="Y2905" s="422"/>
      <c r="Z2905" s="434"/>
      <c r="AA2905" s="271"/>
      <c r="AB2905" s="327"/>
      <c r="AC2905" s="403"/>
      <c r="AD2905" s="327"/>
      <c r="AE2905" s="302"/>
      <c r="AF2905" s="253"/>
      <c r="AG2905" s="253"/>
      <c r="AJ2905" s="147"/>
    </row>
    <row r="2906" spans="3:36" s="4" customFormat="1" ht="11.25" customHeight="1" x14ac:dyDescent="0.2">
      <c r="C2906" s="320"/>
      <c r="D2906" s="272"/>
      <c r="E2906" s="324"/>
      <c r="F2906" s="265"/>
      <c r="G2906" s="327"/>
      <c r="H2906" s="326"/>
      <c r="I2906" s="238"/>
      <c r="J2906" s="242"/>
      <c r="K2906" s="265"/>
      <c r="L2906" s="265"/>
      <c r="M2906" s="326"/>
      <c r="N2906" s="326"/>
      <c r="O2906" s="326"/>
      <c r="P2906" s="326"/>
      <c r="Q2906" s="326"/>
      <c r="R2906" s="326"/>
      <c r="S2906" s="326"/>
      <c r="T2906" s="265"/>
      <c r="U2906" s="320"/>
      <c r="V2906" s="320"/>
      <c r="W2906" s="320"/>
      <c r="X2906" s="272"/>
      <c r="Y2906" s="422"/>
      <c r="Z2906" s="434"/>
      <c r="AA2906" s="271"/>
      <c r="AB2906" s="327"/>
      <c r="AC2906" s="403"/>
      <c r="AD2906" s="327"/>
      <c r="AE2906" s="302"/>
      <c r="AF2906" s="253"/>
      <c r="AG2906" s="253"/>
      <c r="AJ2906" s="147"/>
    </row>
    <row r="2907" spans="3:36" s="4" customFormat="1" ht="11.25" customHeight="1" x14ac:dyDescent="0.2">
      <c r="C2907" s="320"/>
      <c r="D2907" s="272"/>
      <c r="E2907" s="324"/>
      <c r="F2907" s="265"/>
      <c r="G2907" s="327"/>
      <c r="H2907" s="326"/>
      <c r="I2907" s="238"/>
      <c r="J2907" s="242"/>
      <c r="K2907" s="265"/>
      <c r="L2907" s="265"/>
      <c r="M2907" s="326"/>
      <c r="N2907" s="326"/>
      <c r="O2907" s="326"/>
      <c r="P2907" s="326"/>
      <c r="Q2907" s="326"/>
      <c r="R2907" s="326"/>
      <c r="S2907" s="326"/>
      <c r="T2907" s="265"/>
      <c r="U2907" s="320"/>
      <c r="V2907" s="320"/>
      <c r="W2907" s="320"/>
      <c r="X2907" s="272"/>
      <c r="Y2907" s="422"/>
      <c r="Z2907" s="434"/>
      <c r="AA2907" s="271"/>
      <c r="AB2907" s="327"/>
      <c r="AC2907" s="403"/>
      <c r="AD2907" s="327"/>
      <c r="AE2907" s="302"/>
      <c r="AF2907" s="253"/>
      <c r="AG2907" s="253"/>
      <c r="AJ2907" s="147"/>
    </row>
    <row r="2908" spans="3:36" s="4" customFormat="1" ht="11.25" customHeight="1" x14ac:dyDescent="0.2">
      <c r="C2908" s="320"/>
      <c r="D2908" s="272"/>
      <c r="E2908" s="324"/>
      <c r="F2908" s="265"/>
      <c r="G2908" s="327"/>
      <c r="H2908" s="326"/>
      <c r="I2908" s="238"/>
      <c r="J2908" s="242"/>
      <c r="K2908" s="265"/>
      <c r="L2908" s="265"/>
      <c r="M2908" s="326"/>
      <c r="N2908" s="326"/>
      <c r="O2908" s="326"/>
      <c r="P2908" s="326"/>
      <c r="Q2908" s="326"/>
      <c r="R2908" s="326"/>
      <c r="S2908" s="326"/>
      <c r="T2908" s="265"/>
      <c r="U2908" s="320"/>
      <c r="V2908" s="320"/>
      <c r="W2908" s="320"/>
      <c r="X2908" s="272"/>
      <c r="Y2908" s="422"/>
      <c r="Z2908" s="434"/>
      <c r="AA2908" s="271"/>
      <c r="AB2908" s="327"/>
      <c r="AC2908" s="403"/>
      <c r="AD2908" s="327"/>
      <c r="AE2908" s="302"/>
      <c r="AF2908" s="253"/>
      <c r="AG2908" s="253"/>
      <c r="AJ2908" s="147"/>
    </row>
    <row r="2909" spans="3:36" s="4" customFormat="1" ht="11.25" customHeight="1" x14ac:dyDescent="0.2">
      <c r="C2909" s="320"/>
      <c r="D2909" s="272"/>
      <c r="E2909" s="324"/>
      <c r="F2909" s="265"/>
      <c r="G2909" s="327"/>
      <c r="H2909" s="326"/>
      <c r="I2909" s="238"/>
      <c r="J2909" s="242"/>
      <c r="K2909" s="265"/>
      <c r="L2909" s="265"/>
      <c r="M2909" s="326"/>
      <c r="N2909" s="326"/>
      <c r="O2909" s="326"/>
      <c r="P2909" s="326"/>
      <c r="Q2909" s="326"/>
      <c r="R2909" s="326"/>
      <c r="S2909" s="326"/>
      <c r="T2909" s="265"/>
      <c r="U2909" s="320"/>
      <c r="V2909" s="320"/>
      <c r="W2909" s="320"/>
      <c r="X2909" s="272"/>
      <c r="Y2909" s="422"/>
      <c r="Z2909" s="434"/>
      <c r="AA2909" s="271"/>
      <c r="AB2909" s="327"/>
      <c r="AC2909" s="403"/>
      <c r="AD2909" s="327"/>
      <c r="AE2909" s="302"/>
      <c r="AF2909" s="253"/>
      <c r="AG2909" s="253"/>
      <c r="AJ2909" s="147"/>
    </row>
    <row r="2910" spans="3:36" s="4" customFormat="1" ht="11.25" customHeight="1" x14ac:dyDescent="0.2">
      <c r="C2910" s="320"/>
      <c r="D2910" s="272"/>
      <c r="E2910" s="324"/>
      <c r="F2910" s="265"/>
      <c r="G2910" s="327"/>
      <c r="H2910" s="326"/>
      <c r="I2910" s="238"/>
      <c r="J2910" s="242"/>
      <c r="K2910" s="265"/>
      <c r="L2910" s="265"/>
      <c r="M2910" s="326"/>
      <c r="N2910" s="326"/>
      <c r="O2910" s="326"/>
      <c r="P2910" s="326"/>
      <c r="Q2910" s="326"/>
      <c r="R2910" s="326"/>
      <c r="S2910" s="326"/>
      <c r="T2910" s="265"/>
      <c r="U2910" s="320"/>
      <c r="V2910" s="320"/>
      <c r="W2910" s="320"/>
      <c r="X2910" s="272"/>
      <c r="Y2910" s="422"/>
      <c r="Z2910" s="434"/>
      <c r="AA2910" s="271"/>
      <c r="AB2910" s="327"/>
      <c r="AC2910" s="403"/>
      <c r="AD2910" s="327"/>
      <c r="AE2910" s="302"/>
      <c r="AF2910" s="253"/>
      <c r="AG2910" s="253"/>
      <c r="AJ2910" s="147"/>
    </row>
    <row r="2911" spans="3:36" s="4" customFormat="1" ht="11.25" customHeight="1" x14ac:dyDescent="0.2">
      <c r="C2911" s="320"/>
      <c r="D2911" s="272"/>
      <c r="E2911" s="324"/>
      <c r="F2911" s="265"/>
      <c r="G2911" s="327"/>
      <c r="H2911" s="326"/>
      <c r="I2911" s="238"/>
      <c r="J2911" s="242"/>
      <c r="K2911" s="265"/>
      <c r="L2911" s="265"/>
      <c r="M2911" s="326"/>
      <c r="N2911" s="326"/>
      <c r="O2911" s="326"/>
      <c r="P2911" s="326"/>
      <c r="Q2911" s="326"/>
      <c r="R2911" s="326"/>
      <c r="S2911" s="326"/>
      <c r="T2911" s="265"/>
      <c r="U2911" s="320"/>
      <c r="V2911" s="320"/>
      <c r="W2911" s="320"/>
      <c r="X2911" s="272"/>
      <c r="Y2911" s="422"/>
      <c r="Z2911" s="434"/>
      <c r="AA2911" s="271"/>
      <c r="AB2911" s="327"/>
      <c r="AC2911" s="403"/>
      <c r="AD2911" s="327"/>
      <c r="AE2911" s="302"/>
      <c r="AF2911" s="253"/>
      <c r="AG2911" s="253"/>
      <c r="AJ2911" s="147"/>
    </row>
    <row r="2912" spans="3:36" s="4" customFormat="1" ht="11.25" customHeight="1" x14ac:dyDescent="0.2">
      <c r="C2912" s="320"/>
      <c r="D2912" s="272"/>
      <c r="E2912" s="324"/>
      <c r="F2912" s="265"/>
      <c r="G2912" s="327"/>
      <c r="H2912" s="326"/>
      <c r="I2912" s="238"/>
      <c r="J2912" s="242"/>
      <c r="K2912" s="265"/>
      <c r="L2912" s="265"/>
      <c r="M2912" s="326"/>
      <c r="N2912" s="326"/>
      <c r="O2912" s="326"/>
      <c r="P2912" s="326"/>
      <c r="Q2912" s="326"/>
      <c r="R2912" s="326"/>
      <c r="S2912" s="326"/>
      <c r="T2912" s="265"/>
      <c r="U2912" s="320"/>
      <c r="V2912" s="320"/>
      <c r="W2912" s="320"/>
      <c r="X2912" s="272"/>
      <c r="Y2912" s="422"/>
      <c r="Z2912" s="434"/>
      <c r="AA2912" s="271"/>
      <c r="AB2912" s="327"/>
      <c r="AC2912" s="403"/>
      <c r="AD2912" s="327"/>
      <c r="AE2912" s="302"/>
      <c r="AF2912" s="253"/>
      <c r="AG2912" s="253"/>
      <c r="AJ2912" s="147"/>
    </row>
    <row r="2913" spans="3:36" s="4" customFormat="1" ht="11.25" customHeight="1" x14ac:dyDescent="0.2">
      <c r="C2913" s="320"/>
      <c r="D2913" s="272"/>
      <c r="E2913" s="324"/>
      <c r="F2913" s="265"/>
      <c r="G2913" s="327"/>
      <c r="H2913" s="326"/>
      <c r="I2913" s="238"/>
      <c r="J2913" s="242"/>
      <c r="K2913" s="265"/>
      <c r="L2913" s="265"/>
      <c r="M2913" s="326"/>
      <c r="N2913" s="326"/>
      <c r="O2913" s="326"/>
      <c r="P2913" s="326"/>
      <c r="Q2913" s="326"/>
      <c r="R2913" s="326"/>
      <c r="S2913" s="326"/>
      <c r="T2913" s="265"/>
      <c r="U2913" s="320"/>
      <c r="V2913" s="320"/>
      <c r="W2913" s="320"/>
      <c r="X2913" s="272"/>
      <c r="Y2913" s="422"/>
      <c r="Z2913" s="434"/>
      <c r="AA2913" s="271"/>
      <c r="AB2913" s="327"/>
      <c r="AC2913" s="403"/>
      <c r="AD2913" s="327"/>
      <c r="AE2913" s="302"/>
      <c r="AF2913" s="253"/>
      <c r="AG2913" s="253"/>
      <c r="AJ2913" s="147"/>
    </row>
    <row r="2914" spans="3:36" s="4" customFormat="1" ht="11.25" customHeight="1" x14ac:dyDescent="0.2">
      <c r="C2914" s="320"/>
      <c r="D2914" s="272"/>
      <c r="E2914" s="324"/>
      <c r="F2914" s="265"/>
      <c r="G2914" s="327"/>
      <c r="H2914" s="326"/>
      <c r="I2914" s="238"/>
      <c r="J2914" s="242"/>
      <c r="K2914" s="265"/>
      <c r="L2914" s="265"/>
      <c r="M2914" s="326"/>
      <c r="N2914" s="326"/>
      <c r="O2914" s="326"/>
      <c r="P2914" s="326"/>
      <c r="Q2914" s="326"/>
      <c r="R2914" s="326"/>
      <c r="S2914" s="326"/>
      <c r="T2914" s="265"/>
      <c r="U2914" s="320"/>
      <c r="V2914" s="320"/>
      <c r="W2914" s="320"/>
      <c r="X2914" s="272"/>
      <c r="Y2914" s="422"/>
      <c r="Z2914" s="434"/>
      <c r="AA2914" s="271"/>
      <c r="AB2914" s="327"/>
      <c r="AC2914" s="403"/>
      <c r="AD2914" s="327"/>
      <c r="AE2914" s="302"/>
      <c r="AF2914" s="253"/>
      <c r="AG2914" s="253"/>
      <c r="AJ2914" s="147"/>
    </row>
    <row r="2915" spans="3:36" s="4" customFormat="1" ht="11.25" customHeight="1" x14ac:dyDescent="0.2">
      <c r="C2915" s="320"/>
      <c r="D2915" s="272"/>
      <c r="E2915" s="324"/>
      <c r="F2915" s="265"/>
      <c r="G2915" s="327"/>
      <c r="H2915" s="326"/>
      <c r="I2915" s="238"/>
      <c r="J2915" s="242"/>
      <c r="K2915" s="265"/>
      <c r="L2915" s="265"/>
      <c r="M2915" s="326"/>
      <c r="N2915" s="326"/>
      <c r="O2915" s="326"/>
      <c r="P2915" s="326"/>
      <c r="Q2915" s="326"/>
      <c r="R2915" s="326"/>
      <c r="S2915" s="326"/>
      <c r="T2915" s="265"/>
      <c r="U2915" s="320"/>
      <c r="V2915" s="320"/>
      <c r="W2915" s="320"/>
      <c r="X2915" s="272"/>
      <c r="Y2915" s="422"/>
      <c r="Z2915" s="434"/>
      <c r="AA2915" s="271"/>
      <c r="AB2915" s="327"/>
      <c r="AC2915" s="403"/>
      <c r="AD2915" s="327"/>
      <c r="AE2915" s="302"/>
      <c r="AF2915" s="253"/>
      <c r="AG2915" s="253"/>
      <c r="AJ2915" s="147"/>
    </row>
    <row r="2916" spans="3:36" s="4" customFormat="1" ht="11.25" customHeight="1" x14ac:dyDescent="0.2">
      <c r="C2916" s="320"/>
      <c r="D2916" s="272"/>
      <c r="E2916" s="324"/>
      <c r="F2916" s="265"/>
      <c r="G2916" s="327"/>
      <c r="H2916" s="326"/>
      <c r="I2916" s="238"/>
      <c r="J2916" s="242"/>
      <c r="K2916" s="265"/>
      <c r="L2916" s="265"/>
      <c r="M2916" s="326"/>
      <c r="N2916" s="326"/>
      <c r="O2916" s="326"/>
      <c r="P2916" s="326"/>
      <c r="Q2916" s="326"/>
      <c r="R2916" s="326"/>
      <c r="S2916" s="326"/>
      <c r="T2916" s="265"/>
      <c r="U2916" s="320"/>
      <c r="V2916" s="320"/>
      <c r="W2916" s="320"/>
      <c r="X2916" s="272"/>
      <c r="Y2916" s="422"/>
      <c r="Z2916" s="434"/>
      <c r="AA2916" s="271"/>
      <c r="AB2916" s="327"/>
      <c r="AC2916" s="403"/>
      <c r="AD2916" s="327"/>
      <c r="AE2916" s="302"/>
      <c r="AF2916" s="253"/>
      <c r="AG2916" s="253"/>
      <c r="AJ2916" s="147"/>
    </row>
    <row r="2917" spans="3:36" s="4" customFormat="1" ht="11.25" customHeight="1" x14ac:dyDescent="0.2">
      <c r="C2917" s="320"/>
      <c r="D2917" s="272"/>
      <c r="E2917" s="324"/>
      <c r="F2917" s="265"/>
      <c r="G2917" s="327"/>
      <c r="H2917" s="326"/>
      <c r="I2917" s="238"/>
      <c r="J2917" s="242"/>
      <c r="K2917" s="265"/>
      <c r="L2917" s="265"/>
      <c r="M2917" s="326"/>
      <c r="N2917" s="326"/>
      <c r="O2917" s="326"/>
      <c r="P2917" s="326"/>
      <c r="Q2917" s="326"/>
      <c r="R2917" s="326"/>
      <c r="S2917" s="326"/>
      <c r="T2917" s="265"/>
      <c r="U2917" s="320"/>
      <c r="V2917" s="320"/>
      <c r="W2917" s="320"/>
      <c r="X2917" s="272"/>
      <c r="Y2917" s="422"/>
      <c r="Z2917" s="434"/>
      <c r="AA2917" s="271"/>
      <c r="AB2917" s="327"/>
      <c r="AC2917" s="403"/>
      <c r="AD2917" s="327"/>
      <c r="AE2917" s="302"/>
      <c r="AF2917" s="253"/>
      <c r="AG2917" s="253"/>
      <c r="AJ2917" s="147"/>
    </row>
    <row r="2918" spans="3:36" s="4" customFormat="1" ht="11.25" customHeight="1" x14ac:dyDescent="0.2">
      <c r="C2918" s="320"/>
      <c r="D2918" s="272"/>
      <c r="E2918" s="324"/>
      <c r="F2918" s="265"/>
      <c r="G2918" s="327"/>
      <c r="H2918" s="326"/>
      <c r="I2918" s="238"/>
      <c r="J2918" s="242"/>
      <c r="K2918" s="265"/>
      <c r="L2918" s="265"/>
      <c r="M2918" s="326"/>
      <c r="N2918" s="326"/>
      <c r="O2918" s="326"/>
      <c r="P2918" s="326"/>
      <c r="Q2918" s="326"/>
      <c r="R2918" s="326"/>
      <c r="S2918" s="326"/>
      <c r="T2918" s="265"/>
      <c r="U2918" s="320"/>
      <c r="V2918" s="320"/>
      <c r="W2918" s="320"/>
      <c r="X2918" s="272"/>
      <c r="Y2918" s="422"/>
      <c r="Z2918" s="434"/>
      <c r="AA2918" s="271"/>
      <c r="AB2918" s="327"/>
      <c r="AC2918" s="403"/>
      <c r="AD2918" s="327"/>
      <c r="AE2918" s="302"/>
      <c r="AF2918" s="253"/>
      <c r="AG2918" s="253"/>
      <c r="AJ2918" s="147"/>
    </row>
    <row r="2919" spans="3:36" s="4" customFormat="1" ht="11.25" customHeight="1" x14ac:dyDescent="0.2">
      <c r="C2919" s="320"/>
      <c r="D2919" s="272"/>
      <c r="E2919" s="324"/>
      <c r="F2919" s="265"/>
      <c r="G2919" s="327"/>
      <c r="H2919" s="326"/>
      <c r="I2919" s="238"/>
      <c r="J2919" s="242"/>
      <c r="K2919" s="265"/>
      <c r="L2919" s="265"/>
      <c r="M2919" s="326"/>
      <c r="N2919" s="326"/>
      <c r="O2919" s="326"/>
      <c r="P2919" s="326"/>
      <c r="Q2919" s="326"/>
      <c r="R2919" s="326"/>
      <c r="S2919" s="326"/>
      <c r="T2919" s="265"/>
      <c r="U2919" s="320"/>
      <c r="V2919" s="320"/>
      <c r="W2919" s="320"/>
      <c r="X2919" s="272"/>
      <c r="Y2919" s="422"/>
      <c r="Z2919" s="434"/>
      <c r="AA2919" s="271"/>
      <c r="AB2919" s="327"/>
      <c r="AC2919" s="403"/>
      <c r="AD2919" s="327"/>
      <c r="AE2919" s="302"/>
      <c r="AF2919" s="253"/>
      <c r="AG2919" s="253"/>
      <c r="AJ2919" s="147"/>
    </row>
    <row r="2920" spans="3:36" s="4" customFormat="1" ht="11.25" customHeight="1" x14ac:dyDescent="0.2">
      <c r="C2920" s="320"/>
      <c r="D2920" s="272"/>
      <c r="E2920" s="324"/>
      <c r="F2920" s="265"/>
      <c r="G2920" s="327"/>
      <c r="H2920" s="326"/>
      <c r="I2920" s="238"/>
      <c r="J2920" s="242"/>
      <c r="K2920" s="265"/>
      <c r="L2920" s="265"/>
      <c r="M2920" s="326"/>
      <c r="N2920" s="326"/>
      <c r="O2920" s="326"/>
      <c r="P2920" s="326"/>
      <c r="Q2920" s="326"/>
      <c r="R2920" s="326"/>
      <c r="S2920" s="326"/>
      <c r="T2920" s="265"/>
      <c r="U2920" s="320"/>
      <c r="V2920" s="320"/>
      <c r="W2920" s="320"/>
      <c r="X2920" s="272"/>
      <c r="Y2920" s="422"/>
      <c r="Z2920" s="434"/>
      <c r="AA2920" s="271"/>
      <c r="AB2920" s="327"/>
      <c r="AC2920" s="403"/>
      <c r="AD2920" s="327"/>
      <c r="AE2920" s="302"/>
      <c r="AF2920" s="253"/>
      <c r="AG2920" s="253"/>
      <c r="AJ2920" s="147"/>
    </row>
    <row r="2921" spans="3:36" s="4" customFormat="1" ht="11.25" customHeight="1" x14ac:dyDescent="0.2">
      <c r="C2921" s="320"/>
      <c r="D2921" s="272"/>
      <c r="E2921" s="324"/>
      <c r="F2921" s="265"/>
      <c r="G2921" s="327"/>
      <c r="H2921" s="326"/>
      <c r="I2921" s="238"/>
      <c r="J2921" s="242"/>
      <c r="K2921" s="265"/>
      <c r="L2921" s="265"/>
      <c r="M2921" s="326"/>
      <c r="N2921" s="326"/>
      <c r="O2921" s="326"/>
      <c r="P2921" s="326"/>
      <c r="Q2921" s="326"/>
      <c r="R2921" s="326"/>
      <c r="S2921" s="326"/>
      <c r="T2921" s="265"/>
      <c r="U2921" s="320"/>
      <c r="V2921" s="320"/>
      <c r="W2921" s="320"/>
      <c r="X2921" s="272"/>
      <c r="Y2921" s="422"/>
      <c r="Z2921" s="434"/>
      <c r="AA2921" s="341"/>
      <c r="AB2921" s="327"/>
      <c r="AC2921" s="403"/>
      <c r="AD2921" s="327"/>
      <c r="AE2921" s="302"/>
      <c r="AF2921" s="253"/>
      <c r="AG2921" s="253"/>
      <c r="AJ2921" s="147"/>
    </row>
    <row r="2922" spans="3:36" s="4" customFormat="1" ht="11.25" customHeight="1" x14ac:dyDescent="0.2">
      <c r="C2922" s="320"/>
      <c r="D2922" s="272"/>
      <c r="E2922" s="324"/>
      <c r="F2922" s="265"/>
      <c r="G2922" s="327"/>
      <c r="H2922" s="326"/>
      <c r="I2922" s="238"/>
      <c r="J2922" s="242"/>
      <c r="K2922" s="265"/>
      <c r="L2922" s="265"/>
      <c r="M2922" s="326"/>
      <c r="N2922" s="326"/>
      <c r="O2922" s="326"/>
      <c r="P2922" s="326"/>
      <c r="Q2922" s="326"/>
      <c r="R2922" s="326"/>
      <c r="S2922" s="326"/>
      <c r="T2922" s="265"/>
      <c r="U2922" s="320"/>
      <c r="V2922" s="320"/>
      <c r="W2922" s="320"/>
      <c r="X2922" s="272"/>
      <c r="Y2922" s="422"/>
      <c r="Z2922" s="434"/>
      <c r="AA2922" s="341"/>
      <c r="AB2922" s="327"/>
      <c r="AC2922" s="403"/>
      <c r="AD2922" s="327"/>
      <c r="AE2922" s="302"/>
      <c r="AF2922" s="253"/>
      <c r="AG2922" s="253"/>
      <c r="AJ2922" s="147"/>
    </row>
    <row r="2923" spans="3:36" s="4" customFormat="1" ht="11.25" customHeight="1" x14ac:dyDescent="0.2">
      <c r="C2923" s="320"/>
      <c r="D2923" s="272"/>
      <c r="E2923" s="324"/>
      <c r="F2923" s="265"/>
      <c r="G2923" s="327"/>
      <c r="H2923" s="326"/>
      <c r="I2923" s="238"/>
      <c r="J2923" s="242"/>
      <c r="K2923" s="265"/>
      <c r="L2923" s="265"/>
      <c r="M2923" s="326"/>
      <c r="N2923" s="326"/>
      <c r="O2923" s="326"/>
      <c r="P2923" s="326"/>
      <c r="Q2923" s="326"/>
      <c r="R2923" s="326"/>
      <c r="S2923" s="326"/>
      <c r="T2923" s="265"/>
      <c r="U2923" s="320"/>
      <c r="V2923" s="320"/>
      <c r="W2923" s="320"/>
      <c r="X2923" s="272"/>
      <c r="Y2923" s="422"/>
      <c r="Z2923" s="434"/>
      <c r="AA2923" s="341"/>
      <c r="AB2923" s="327"/>
      <c r="AC2923" s="403"/>
      <c r="AD2923" s="327"/>
      <c r="AE2923" s="302"/>
      <c r="AF2923" s="253"/>
      <c r="AG2923" s="253"/>
      <c r="AJ2923" s="147"/>
    </row>
    <row r="2924" spans="3:36" s="4" customFormat="1" ht="11.25" customHeight="1" x14ac:dyDescent="0.2">
      <c r="C2924" s="320"/>
      <c r="D2924" s="272"/>
      <c r="E2924" s="324"/>
      <c r="F2924" s="265"/>
      <c r="G2924" s="327"/>
      <c r="H2924" s="326"/>
      <c r="I2924" s="238"/>
      <c r="J2924" s="242"/>
      <c r="K2924" s="265"/>
      <c r="L2924" s="265"/>
      <c r="M2924" s="326"/>
      <c r="N2924" s="326"/>
      <c r="O2924" s="326"/>
      <c r="P2924" s="326"/>
      <c r="Q2924" s="326"/>
      <c r="R2924" s="326"/>
      <c r="S2924" s="326"/>
      <c r="T2924" s="265"/>
      <c r="U2924" s="320"/>
      <c r="V2924" s="320"/>
      <c r="W2924" s="320"/>
      <c r="X2924" s="272"/>
      <c r="Y2924" s="422"/>
      <c r="Z2924" s="434"/>
      <c r="AA2924" s="341"/>
      <c r="AB2924" s="327"/>
      <c r="AC2924" s="403"/>
      <c r="AD2924" s="327"/>
      <c r="AE2924" s="302"/>
      <c r="AF2924" s="253"/>
      <c r="AG2924" s="253"/>
      <c r="AJ2924" s="147"/>
    </row>
    <row r="2925" spans="3:36" s="4" customFormat="1" ht="11.25" customHeight="1" x14ac:dyDescent="0.2">
      <c r="C2925" s="320"/>
      <c r="D2925" s="272"/>
      <c r="E2925" s="324"/>
      <c r="F2925" s="265"/>
      <c r="G2925" s="327"/>
      <c r="H2925" s="326"/>
      <c r="I2925" s="238"/>
      <c r="J2925" s="242"/>
      <c r="K2925" s="265"/>
      <c r="L2925" s="265"/>
      <c r="M2925" s="326"/>
      <c r="N2925" s="326"/>
      <c r="O2925" s="326"/>
      <c r="P2925" s="326"/>
      <c r="Q2925" s="326"/>
      <c r="R2925" s="326"/>
      <c r="S2925" s="326"/>
      <c r="T2925" s="265"/>
      <c r="U2925" s="320"/>
      <c r="V2925" s="320"/>
      <c r="W2925" s="320"/>
      <c r="X2925" s="272"/>
      <c r="Y2925" s="422"/>
      <c r="Z2925" s="434"/>
      <c r="AA2925" s="341"/>
      <c r="AB2925" s="327"/>
      <c r="AC2925" s="403"/>
      <c r="AD2925" s="327"/>
      <c r="AE2925" s="302"/>
      <c r="AF2925" s="253"/>
      <c r="AG2925" s="253"/>
      <c r="AJ2925" s="147"/>
    </row>
    <row r="2926" spans="3:36" s="4" customFormat="1" ht="11.25" customHeight="1" x14ac:dyDescent="0.2">
      <c r="C2926" s="320"/>
      <c r="D2926" s="272"/>
      <c r="E2926" s="324"/>
      <c r="F2926" s="265"/>
      <c r="G2926" s="327"/>
      <c r="H2926" s="326"/>
      <c r="I2926" s="238"/>
      <c r="J2926" s="242"/>
      <c r="K2926" s="265"/>
      <c r="L2926" s="265"/>
      <c r="M2926" s="326"/>
      <c r="N2926" s="326"/>
      <c r="O2926" s="326"/>
      <c r="P2926" s="326"/>
      <c r="Q2926" s="326"/>
      <c r="R2926" s="326"/>
      <c r="S2926" s="326"/>
      <c r="T2926" s="265"/>
      <c r="U2926" s="320"/>
      <c r="V2926" s="320"/>
      <c r="W2926" s="320"/>
      <c r="X2926" s="272"/>
      <c r="Y2926" s="422"/>
      <c r="Z2926" s="434"/>
      <c r="AA2926" s="341"/>
      <c r="AB2926" s="327"/>
      <c r="AC2926" s="403"/>
      <c r="AD2926" s="327"/>
      <c r="AE2926" s="302"/>
      <c r="AF2926" s="253"/>
      <c r="AG2926" s="253"/>
      <c r="AJ2926" s="147"/>
    </row>
    <row r="2931" spans="1:25" x14ac:dyDescent="0.2">
      <c r="T2931" s="338" t="s">
        <v>746</v>
      </c>
    </row>
    <row r="2932" spans="1:25" x14ac:dyDescent="0.2">
      <c r="Y2932" s="901"/>
    </row>
    <row r="2933" spans="1:25" x14ac:dyDescent="0.2">
      <c r="Q2933" s="335" t="s">
        <v>3870</v>
      </c>
      <c r="Y2933" s="901"/>
    </row>
    <row r="2934" spans="1:25" x14ac:dyDescent="0.2">
      <c r="Y2934" s="901"/>
    </row>
    <row r="2938" spans="1:25" x14ac:dyDescent="0.2">
      <c r="A2938" s="1075">
        <f>SUBTOTAL(9,A185:A2937)</f>
        <v>1995</v>
      </c>
    </row>
    <row r="2939" spans="1:25" x14ac:dyDescent="0.2">
      <c r="A2939" s="255">
        <f>SUBTOTAL(9,A185:A2938)</f>
        <v>1995</v>
      </c>
      <c r="G2939" s="334" t="s">
        <v>483</v>
      </c>
    </row>
    <row r="2940" spans="1:25" x14ac:dyDescent="0.2">
      <c r="A2940" s="255">
        <f>SUBTOTAL(9,A16:A2939)</f>
        <v>2121</v>
      </c>
    </row>
    <row r="2941" spans="1:25" x14ac:dyDescent="0.2">
      <c r="A2941" s="1115">
        <f>SUBTOTAL(9,A2940)</f>
        <v>0</v>
      </c>
    </row>
    <row r="2942" spans="1:25" x14ac:dyDescent="0.2">
      <c r="A2942" s="255">
        <f>COUNT(A72:A2941)</f>
        <v>2085</v>
      </c>
    </row>
    <row r="2943" spans="1:25" x14ac:dyDescent="0.2">
      <c r="A2943" s="255">
        <f>SUBTOTAL(9,A2942)</f>
        <v>2085</v>
      </c>
    </row>
    <row r="2944" spans="1:25" x14ac:dyDescent="0.2">
      <c r="A2944" s="255">
        <f>SUBTOTAL(9,A16:A2943)</f>
        <v>4206</v>
      </c>
      <c r="D2944" s="332" t="s">
        <v>3871</v>
      </c>
    </row>
    <row r="2945" spans="1:1" x14ac:dyDescent="0.2">
      <c r="A2945" s="255">
        <f ca="1">SUBTOTAL(9,A16:A2951)</f>
        <v>64</v>
      </c>
    </row>
    <row r="2946" spans="1:1" x14ac:dyDescent="0.2">
      <c r="A2946" s="255">
        <f ca="1">SUBTOTAL(9,A16:A2945)</f>
        <v>64</v>
      </c>
    </row>
    <row r="2947" spans="1:1" x14ac:dyDescent="0.2">
      <c r="A2947" s="255">
        <f ca="1">SUBTOTAL(9,A16:A2946)</f>
        <v>64</v>
      </c>
    </row>
    <row r="2948" spans="1:1" x14ac:dyDescent="0.2">
      <c r="A2948" s="255">
        <f ca="1">SUBTOTAL(9,A16:A2947)</f>
        <v>64</v>
      </c>
    </row>
    <row r="2949" spans="1:1" x14ac:dyDescent="0.2">
      <c r="A2949" s="255">
        <f ca="1">SUBTOTAL(9,A16:A2948)</f>
        <v>64</v>
      </c>
    </row>
  </sheetData>
  <sheetProtection formatCells="0" formatColumns="0" formatRows="0" insertColumns="0" insertRows="0" insertHyperlinks="0" deleteColumns="0" deleteRows="0" selectLockedCells="1" sort="0" autoFilter="0" pivotTables="0"/>
  <autoFilter ref="B1:IW2949" xr:uid="{00000000-0001-0000-0000-000000000000}"/>
  <sortState xmlns:xlrd2="http://schemas.microsoft.com/office/spreadsheetml/2017/richdata2" ref="B1:AG2">
    <sortCondition ref="B1:B2"/>
  </sortState>
  <mergeCells count="3">
    <mergeCell ref="G2068:H2068"/>
    <mergeCell ref="L5:U5"/>
    <mergeCell ref="L6:U6"/>
  </mergeCells>
  <phoneticPr fontId="0" type="noConversion"/>
  <conditionalFormatting sqref="Z2890:Z2926 Z1563 Z1518:Z1520 Z1661:Z1667 Z2193:Z2205 Z2258:Z2290 Z2292:Z2298 Z2304:Z2315 Z1529 Z1988:Z2017 Z1560 Z1687:Z1693 Z750:Z760 Z1787:Z1797 Z1472:Z1478 Z140 Z2067 Z265 Z545:Z550 Z1699 Z447:Z448 Z650:Z668 Z1784:Z1785 Z1837 Z1843:Z1865 Z1282:Z1288 Z1566:Z1569 Z1263:Z1276 Z1730:Z1741 Z1895:Z1898 Z177:Z184 Z1870 Z73 Z1591:Z1595 Z2212 Z2546:Z2582 Z2248:Z2252 Z2226 Z2242 Z2234 Z746 Z1938:Z1939 Z1191 Z1212:Z1219 Z190 Z1447 Z1526 Z1580 Z954:Z958 Z1958 Z857:Z861 Z1601:Z1626 Z896 Z261 Z618 Z1926 Z917:Z939 Z945:Z948 Z84:Z87 Z94:Z117 Z258 Z635 Z2691 Z1586 Z1423:AA1424 Z2704 Z1942:Z1952 Z1778 Z2404 Z974:Z977 Z867 Z250 Z2019:Z2046 Z2056:Z2057 Z1770:Z1775 Z2074:Z2105 Z2110:Z2143 Z367:Z372 Z2326:Z2337 Z1655 Z2181:Z2187 Z1805 Z1722 Z1648:Z1651 Z1705:Z1719 Z119:Z126 Z165:Z170 Z429:Z440 Z454:Z466 Z538:Z541 Z554:Z559 Z582:Z606 Z840:Z843 Z561:Z578 Z998:Z1016 Z444 Z610 Z1669:Z1676 Z2409:Z2455 Z2460:Z2471 Z2532 Z674:Z722 Z763:Z834 Z333:Z342 Z500:Z510 Z728:Z742 Z311 Z307 Z278:Z299 Z301:Z302 Z640:Z646 Z981:Z996 Z1964:Z1975 Z76:Z80 Z2392:Z2398 Z1903:Z1920 Z254 Z228 Z521:Z536 Z1885 Z273:Z276 Z130:Z132 Z1336:Z1342 Z1255:Z1259 Z902:Z904 Z1746:Z1747 Z1753:Z1757 Z870 Z2700 Z329 Z376:Z403 Z480:Z494 AA791:AA795 Z1444 Z1438 Z514:Z517 Z1112 Z1032:Z1108 Z1403:Z1415 Z1633:Z1644 AA1046:AA1047 Z2386 AA2691:AA2703 Z207 AA270:AA272 AA636:AA639 AA1421 AA1425 AA233:AA234 Z1934:Z1936 Z1807:Z1831 AA1814:AA1818 Z1573:Z1576 AA1573:AA1575 Z451:Z452 Z407:Z421 Z136 AA409 AA425 Z623:Z630 Z236:Z244 Z32:Z33 Z1431:Z1435 Z1382:Z1383 Z1309:Z1310 Z2361 Z2520 Z2516 Z2512 Z2477 Z1117:Z1184 Z1238:Z1239 Z1317:Z1326 Z1313:Z1314 Z1393:Z1394 Z2592:Z2681 Z2705:AA2707 Z2709:AA2889 Z15:Z22 Z1419:Z1426 Z1535:Z1536 Z1531:Z1532 Z1554 Z964 Z1598 Z26:Z27 Z347:Z365 Z1482:Z1485 Z1488:Z1496 Z1502:Z1516 Z2684:Z2688">
    <cfRule type="cellIs" dxfId="1355" priority="2637" stopIfTrue="1" operator="lessThan">
      <formula>$K$2</formula>
    </cfRule>
    <cfRule type="cellIs" dxfId="1354" priority="2638" stopIfTrue="1" operator="between">
      <formula>$L$2</formula>
      <formula>$K$2</formula>
    </cfRule>
  </conditionalFormatting>
  <conditionalFormatting sqref="AA2890:AA2926 AA2684 AA1722 AA2226 AA2242 AA1837 AA2234 AA2193:AA2198 AA1843:AA1852 AA1580 AA1648:AA1683 AA1396 AA1958 AA1952 AA1946 AA1938:AA1939 AA1601:AA1626 Z1624:Z1626 AA1729:AA1741 AA1914:AA1920 AA2365:AA2380 AA2409:AA2455 AA2392:AA2398 AA2460:AA2471 AA1870:AA1882 AA2704 AA1402:AA1415 AA1586:AA1595 AA1576 AA2404 AA1885 AA1777:AA1805 AA1769:AA1775 AA2056:AA2143 AA2532:AA2538 AA2249:AA2337 AA2181:AA2187 AA2212 AA1894:AA1901 AA1746:AA1747 AA1753:AA1757 AA1964:AA1980 AA1560:AA1569 AA1438 AA2386 AA1422:AA1424 AA1426 AA1687:AA1694 AA1633:AA1644 AA1926:AA1936 AA1807:AA1813 AA1819:AA1831 AA1697:AA1719 AA1854:AA1868 AA1982:AA1986 AA1988:AA2046 AA1431:AA1435 AA2361 AA2520:AA2525 AA2516 AA2512 AA2477 AA2544:AA2631 AA2634:AA2653 AA2677:AA2681 AA1419:AA1420 AA1557 AA1547:AA1550 AA1535:AA1538 AA1526:AA1532 AA1553:AA1554 AA1598 AA1444:AA1485 AA1488:AA1499 AA1502:AA1520 AA2686:AA2688">
    <cfRule type="cellIs" dxfId="1353" priority="2639" stopIfTrue="1" operator="between">
      <formula>$K$2</formula>
      <formula>$L$2</formula>
    </cfRule>
    <cfRule type="cellIs" dxfId="1352" priority="2640" stopIfTrue="1" operator="lessThan">
      <formula>$K$2</formula>
    </cfRule>
  </conditionalFormatting>
  <conditionalFormatting sqref="Z1866:Z1868">
    <cfRule type="cellIs" dxfId="1351" priority="2541" stopIfTrue="1" operator="lessThan">
      <formula>$K$2</formula>
    </cfRule>
    <cfRule type="cellIs" dxfId="1350" priority="2542" stopIfTrue="1" operator="between">
      <formula>$L$2</formula>
      <formula>$K$2</formula>
    </cfRule>
  </conditionalFormatting>
  <conditionalFormatting sqref="Z2188:Z2192">
    <cfRule type="cellIs" dxfId="1349" priority="2537" stopIfTrue="1" operator="lessThan">
      <formula>$K$2</formula>
    </cfRule>
    <cfRule type="cellIs" dxfId="1348" priority="2538" stopIfTrue="1" operator="between">
      <formula>$L$2</formula>
      <formula>$K$2</formula>
    </cfRule>
  </conditionalFormatting>
  <conditionalFormatting sqref="AA2188:AA2192">
    <cfRule type="cellIs" dxfId="1347" priority="2539" stopIfTrue="1" operator="between">
      <formula>$K$2</formula>
      <formula>$L$2</formula>
    </cfRule>
    <cfRule type="cellIs" dxfId="1346" priority="2540" stopIfTrue="1" operator="lessThan">
      <formula>$K$2</formula>
    </cfRule>
  </conditionalFormatting>
  <conditionalFormatting sqref="Z2243:Z2247">
    <cfRule type="cellIs" dxfId="1345" priority="2533" stopIfTrue="1" operator="lessThan">
      <formula>$K$2</formula>
    </cfRule>
    <cfRule type="cellIs" dxfId="1344" priority="2534" stopIfTrue="1" operator="between">
      <formula>$L$2</formula>
      <formula>$K$2</formula>
    </cfRule>
  </conditionalFormatting>
  <conditionalFormatting sqref="AA2243:AA2247">
    <cfRule type="cellIs" dxfId="1343" priority="2535" stopIfTrue="1" operator="between">
      <formula>$K$2</formula>
      <formula>$L$2</formula>
    </cfRule>
    <cfRule type="cellIs" dxfId="1342" priority="2536" stopIfTrue="1" operator="lessThan">
      <formula>$K$2</formula>
    </cfRule>
  </conditionalFormatting>
  <conditionalFormatting sqref="Z2300:Z2303">
    <cfRule type="cellIs" dxfId="1341" priority="2529" stopIfTrue="1" operator="lessThan">
      <formula>$K$2</formula>
    </cfRule>
    <cfRule type="cellIs" dxfId="1340" priority="2530" stopIfTrue="1" operator="between">
      <formula>$L$2</formula>
      <formula>$K$2</formula>
    </cfRule>
  </conditionalFormatting>
  <conditionalFormatting sqref="Z2299">
    <cfRule type="cellIs" dxfId="1339" priority="2525" stopIfTrue="1" operator="lessThan">
      <formula>$K$2</formula>
    </cfRule>
    <cfRule type="cellIs" dxfId="1338" priority="2526" stopIfTrue="1" operator="between">
      <formula>$L$2</formula>
      <formula>$K$2</formula>
    </cfRule>
  </conditionalFormatting>
  <conditionalFormatting sqref="Z1652">
    <cfRule type="cellIs" dxfId="1337" priority="2491" stopIfTrue="1" operator="lessThan">
      <formula>$K$2</formula>
    </cfRule>
    <cfRule type="cellIs" dxfId="1336" priority="2492" stopIfTrue="1" operator="between">
      <formula>$L$2</formula>
      <formula>$K$2</formula>
    </cfRule>
  </conditionalFormatting>
  <conditionalFormatting sqref="Z1471">
    <cfRule type="cellIs" dxfId="1335" priority="2481" stopIfTrue="1" operator="lessThan">
      <formula>$K$2</formula>
    </cfRule>
    <cfRule type="cellIs" dxfId="1334" priority="2482" stopIfTrue="1" operator="between">
      <formula>$L$2</formula>
      <formula>$K$2</formula>
    </cfRule>
  </conditionalFormatting>
  <conditionalFormatting sqref="Z2316">
    <cfRule type="cellIs" dxfId="1333" priority="2395" stopIfTrue="1" operator="lessThan">
      <formula>$K$2</formula>
    </cfRule>
    <cfRule type="cellIs" dxfId="1332" priority="2396" stopIfTrue="1" operator="between">
      <formula>$L$2</formula>
      <formula>$K$2</formula>
    </cfRule>
  </conditionalFormatting>
  <conditionalFormatting sqref="Z2291">
    <cfRule type="cellIs" dxfId="1331" priority="2385" stopIfTrue="1" operator="lessThan">
      <formula>$K$2</formula>
    </cfRule>
    <cfRule type="cellIs" dxfId="1330" priority="2386" stopIfTrue="1" operator="between">
      <formula>$L$2</formula>
      <formula>$K$2</formula>
    </cfRule>
  </conditionalFormatting>
  <conditionalFormatting sqref="Z2175">
    <cfRule type="cellIs" dxfId="1329" priority="2327" stopIfTrue="1" operator="lessThan">
      <formula>$K$2</formula>
    </cfRule>
    <cfRule type="cellIs" dxfId="1328" priority="2328" stopIfTrue="1" operator="between">
      <formula>$L$2</formula>
      <formula>$K$2</formula>
    </cfRule>
  </conditionalFormatting>
  <conditionalFormatting sqref="AA2175">
    <cfRule type="cellIs" dxfId="1327" priority="2329" stopIfTrue="1" operator="between">
      <formula>$K$2</formula>
      <formula>$L$2</formula>
    </cfRule>
    <cfRule type="cellIs" dxfId="1326" priority="2330" stopIfTrue="1" operator="lessThan">
      <formula>$K$2</formula>
    </cfRule>
  </conditionalFormatting>
  <conditionalFormatting sqref="Z1530">
    <cfRule type="cellIs" dxfId="1325" priority="2293" stopIfTrue="1" operator="lessThan">
      <formula>$K$2</formula>
    </cfRule>
    <cfRule type="cellIs" dxfId="1324" priority="2294" stopIfTrue="1" operator="between">
      <formula>$L$2</formula>
      <formula>$K$2</formula>
    </cfRule>
  </conditionalFormatting>
  <conditionalFormatting sqref="Z1557 Z1553 Z1547">
    <cfRule type="cellIs" dxfId="1323" priority="2291" stopIfTrue="1" operator="lessThan">
      <formula>$K$2</formula>
    </cfRule>
    <cfRule type="cellIs" dxfId="1322" priority="2292" stopIfTrue="1" operator="between">
      <formula>$L$2</formula>
      <formula>$K$2</formula>
    </cfRule>
  </conditionalFormatting>
  <conditionalFormatting sqref="Z2018">
    <cfRule type="cellIs" dxfId="1321" priority="2287" stopIfTrue="1" operator="lessThan">
      <formula>$K$2</formula>
    </cfRule>
    <cfRule type="cellIs" dxfId="1320" priority="2288" stopIfTrue="1" operator="between">
      <formula>$L$2</formula>
      <formula>$K$2</formula>
    </cfRule>
  </conditionalFormatting>
  <conditionalFormatting sqref="Z1448:Z1470">
    <cfRule type="cellIs" dxfId="1319" priority="2277" stopIfTrue="1" operator="lessThan">
      <formula>$K$2</formula>
    </cfRule>
    <cfRule type="cellIs" dxfId="1318" priority="2278" stopIfTrue="1" operator="between">
      <formula>$L$2</formula>
      <formula>$K$2</formula>
    </cfRule>
  </conditionalFormatting>
  <conditionalFormatting sqref="Z1497:Z1499">
    <cfRule type="cellIs" dxfId="1317" priority="2231" stopIfTrue="1" operator="lessThan">
      <formula>$K$2</formula>
    </cfRule>
    <cfRule type="cellIs" dxfId="1316" priority="2232" stopIfTrue="1" operator="between">
      <formula>$L$2</formula>
      <formula>$K$2</formula>
    </cfRule>
  </conditionalFormatting>
  <conditionalFormatting sqref="Z2068:Z2073">
    <cfRule type="cellIs" dxfId="1315" priority="2225" stopIfTrue="1" operator="lessThan">
      <formula>$K$2</formula>
    </cfRule>
    <cfRule type="cellIs" dxfId="1314" priority="2226" stopIfTrue="1" operator="between">
      <formula>$L$2</formula>
      <formula>$K$2</formula>
    </cfRule>
  </conditionalFormatting>
  <conditionalFormatting sqref="Z1658">
    <cfRule type="cellIs" dxfId="1313" priority="2215" stopIfTrue="1" operator="lessThan">
      <formula>$K$2</formula>
    </cfRule>
    <cfRule type="cellIs" dxfId="1312" priority="2216" stopIfTrue="1" operator="between">
      <formula>$L$2</formula>
      <formula>$K$2</formula>
    </cfRule>
  </conditionalFormatting>
  <conditionalFormatting sqref="Z2253:Z2257">
    <cfRule type="cellIs" dxfId="1311" priority="2203" stopIfTrue="1" operator="lessThan">
      <formula>$K$2</formula>
    </cfRule>
    <cfRule type="cellIs" dxfId="1310" priority="2204" stopIfTrue="1" operator="between">
      <formula>$L$2</formula>
      <formula>$K$2</formula>
    </cfRule>
  </conditionalFormatting>
  <conditionalFormatting sqref="AA2248">
    <cfRule type="cellIs" dxfId="1309" priority="2197" stopIfTrue="1" operator="between">
      <formula>$K$2</formula>
      <formula>$L$2</formula>
    </cfRule>
    <cfRule type="cellIs" dxfId="1308" priority="2198" stopIfTrue="1" operator="lessThan">
      <formula>$K$2</formula>
    </cfRule>
  </conditionalFormatting>
  <conditionalFormatting sqref="Z1779:Z1783">
    <cfRule type="cellIs" dxfId="1307" priority="2193" stopIfTrue="1" operator="lessThan">
      <formula>$K$2</formula>
    </cfRule>
    <cfRule type="cellIs" dxfId="1306" priority="2194" stopIfTrue="1" operator="between">
      <formula>$L$2</formula>
      <formula>$K$2</formula>
    </cfRule>
  </conditionalFormatting>
  <conditionalFormatting sqref="Z2317:Z2325">
    <cfRule type="cellIs" dxfId="1305" priority="2177" stopIfTrue="1" operator="lessThan">
      <formula>$K$2</formula>
    </cfRule>
    <cfRule type="cellIs" dxfId="1304" priority="2178" stopIfTrue="1" operator="between">
      <formula>$L$2</formula>
      <formula>$K$2</formula>
    </cfRule>
  </conditionalFormatting>
  <conditionalFormatting sqref="Z1517">
    <cfRule type="cellIs" dxfId="1303" priority="2167" stopIfTrue="1" operator="lessThan">
      <formula>$K$2</formula>
    </cfRule>
    <cfRule type="cellIs" dxfId="1302" priority="2168" stopIfTrue="1" operator="between">
      <formula>$L$2</formula>
      <formula>$K$2</formula>
    </cfRule>
  </conditionalFormatting>
  <conditionalFormatting sqref="Z1653:Z1654">
    <cfRule type="cellIs" dxfId="1301" priority="2149" stopIfTrue="1" operator="lessThan">
      <formula>$K$2</formula>
    </cfRule>
    <cfRule type="cellIs" dxfId="1300" priority="2150" stopIfTrue="1" operator="between">
      <formula>$L$2</formula>
      <formula>$K$2</formula>
    </cfRule>
  </conditionalFormatting>
  <conditionalFormatting sqref="Z1659:Z1660">
    <cfRule type="cellIs" dxfId="1299" priority="2117" stopIfTrue="1" operator="lessThan">
      <formula>$K$2</formula>
    </cfRule>
    <cfRule type="cellIs" dxfId="1298" priority="2118" stopIfTrue="1" operator="between">
      <formula>$L$2</formula>
      <formula>$K$2</formula>
    </cfRule>
  </conditionalFormatting>
  <conditionalFormatting sqref="Z1656:Z1657">
    <cfRule type="cellIs" dxfId="1297" priority="2125" stopIfTrue="1" operator="lessThan">
      <formula>$K$2</formula>
    </cfRule>
    <cfRule type="cellIs" dxfId="1296" priority="2126" stopIfTrue="1" operator="between">
      <formula>$L$2</formula>
      <formula>$K$2</formula>
    </cfRule>
  </conditionalFormatting>
  <conditionalFormatting sqref="Z118">
    <cfRule type="cellIs" dxfId="1295" priority="2095" stopIfTrue="1" operator="lessThan">
      <formula>$K$2</formula>
    </cfRule>
    <cfRule type="cellIs" dxfId="1294" priority="2096" stopIfTrue="1" operator="between">
      <formula>$L$2</formula>
      <formula>$K$2</formula>
    </cfRule>
  </conditionalFormatting>
  <conditionalFormatting sqref="Z1621:Z1622">
    <cfRule type="cellIs" dxfId="1293" priority="2089" stopIfTrue="1" operator="between">
      <formula>$K$2</formula>
      <formula>$L$2</formula>
    </cfRule>
    <cfRule type="cellIs" dxfId="1292" priority="2090" stopIfTrue="1" operator="lessThan">
      <formula>$K$2</formula>
    </cfRule>
  </conditionalFormatting>
  <conditionalFormatting sqref="Z1687">
    <cfRule type="cellIs" dxfId="1291" priority="2061" stopIfTrue="1" operator="lessThan">
      <formula>$K$2</formula>
    </cfRule>
    <cfRule type="cellIs" dxfId="1290" priority="2062" stopIfTrue="1" operator="between">
      <formula>$L$2</formula>
      <formula>$K$2</formula>
    </cfRule>
  </conditionalFormatting>
  <conditionalFormatting sqref="Z1668">
    <cfRule type="cellIs" dxfId="1289" priority="2057" stopIfTrue="1" operator="lessThan">
      <formula>$K$2</formula>
    </cfRule>
    <cfRule type="cellIs" dxfId="1288" priority="2058" stopIfTrue="1" operator="between">
      <formula>$L$2</formula>
      <formula>$K$2</formula>
    </cfRule>
  </conditionalFormatting>
  <conditionalFormatting sqref="Z1729">
    <cfRule type="cellIs" dxfId="1287" priority="2037" stopIfTrue="1" operator="lessThan">
      <formula>$K$2</formula>
    </cfRule>
    <cfRule type="cellIs" dxfId="1286" priority="2038" stopIfTrue="1" operator="between">
      <formula>$L$2</formula>
      <formula>$K$2</formula>
    </cfRule>
  </conditionalFormatting>
  <conditionalFormatting sqref="Z2365:Z2370">
    <cfRule type="cellIs" dxfId="1285" priority="2013" stopIfTrue="1" operator="lessThan">
      <formula>$K$2</formula>
    </cfRule>
    <cfRule type="cellIs" dxfId="1284" priority="2014" stopIfTrue="1" operator="between">
      <formula>$L$2</formula>
      <formula>$K$2</formula>
    </cfRule>
  </conditionalFormatting>
  <conditionalFormatting sqref="AA2234">
    <cfRule type="cellIs" dxfId="1283" priority="2011" stopIfTrue="1" operator="between">
      <formula>$K$2</formula>
      <formula>$L$2</formula>
    </cfRule>
    <cfRule type="cellIs" dxfId="1282" priority="2012" stopIfTrue="1" operator="lessThan">
      <formula>$K$2</formula>
    </cfRule>
  </conditionalFormatting>
  <conditionalFormatting sqref="Z2583:Z2591">
    <cfRule type="cellIs" dxfId="1281" priority="2009" stopIfTrue="1" operator="lessThan">
      <formula>$K$2</formula>
    </cfRule>
    <cfRule type="cellIs" dxfId="1280" priority="2010" stopIfTrue="1" operator="between">
      <formula>$L$2</formula>
      <formula>$K$2</formula>
    </cfRule>
  </conditionalFormatting>
  <conditionalFormatting sqref="Z2544">
    <cfRule type="cellIs" dxfId="1279" priority="1993" stopIfTrue="1" operator="lessThan">
      <formula>$K$2</formula>
    </cfRule>
    <cfRule type="cellIs" dxfId="1278" priority="1994" stopIfTrue="1" operator="between">
      <formula>$L$2</formula>
      <formula>$K$2</formula>
    </cfRule>
  </conditionalFormatting>
  <conditionalFormatting sqref="Z764:Z765">
    <cfRule type="cellIs" dxfId="1277" priority="1989" stopIfTrue="1" operator="lessThan">
      <formula>$K$2</formula>
    </cfRule>
    <cfRule type="cellIs" dxfId="1276" priority="1990" stopIfTrue="1" operator="between">
      <formula>$L$2</formula>
      <formula>$K$2</formula>
    </cfRule>
  </conditionalFormatting>
  <conditionalFormatting sqref="Z751:Z754">
    <cfRule type="cellIs" dxfId="1275" priority="1987" stopIfTrue="1" operator="lessThan">
      <formula>$K$2</formula>
    </cfRule>
    <cfRule type="cellIs" dxfId="1274" priority="1988" stopIfTrue="1" operator="between">
      <formula>$L$2</formula>
      <formula>$K$2</formula>
    </cfRule>
  </conditionalFormatting>
  <conditionalFormatting sqref="Z551:Z553">
    <cfRule type="cellIs" dxfId="1273" priority="1985" stopIfTrue="1" operator="lessThan">
      <formula>$K$2</formula>
    </cfRule>
    <cfRule type="cellIs" dxfId="1272" priority="1986" stopIfTrue="1" operator="between">
      <formula>$L$2</formula>
      <formula>$K$2</formula>
    </cfRule>
  </conditionalFormatting>
  <conditionalFormatting sqref="Z145:Z148">
    <cfRule type="cellIs" dxfId="1271" priority="1981" stopIfTrue="1" operator="lessThan">
      <formula>$K$2</formula>
    </cfRule>
    <cfRule type="cellIs" dxfId="1270" priority="1982" stopIfTrue="1" operator="between">
      <formula>$L$2</formula>
      <formula>$K$2</formula>
    </cfRule>
  </conditionalFormatting>
  <conditionalFormatting sqref="Z1786">
    <cfRule type="cellIs" dxfId="1269" priority="1977" stopIfTrue="1" operator="lessThan">
      <formula>$K$2</formula>
    </cfRule>
    <cfRule type="cellIs" dxfId="1268" priority="1978" stopIfTrue="1" operator="between">
      <formula>$L$2</formula>
      <formula>$K$2</formula>
    </cfRule>
  </conditionalFormatting>
  <conditionalFormatting sqref="Z542:Z544">
    <cfRule type="cellIs" dxfId="1267" priority="1911" stopIfTrue="1" operator="lessThan">
      <formula>$K$2</formula>
    </cfRule>
    <cfRule type="cellIs" dxfId="1266" priority="1912" stopIfTrue="1" operator="between">
      <formula>$L$2</formula>
      <formula>$K$2</formula>
    </cfRule>
  </conditionalFormatting>
  <conditionalFormatting sqref="Z537">
    <cfRule type="cellIs" dxfId="1265" priority="1909" stopIfTrue="1" operator="lessThan">
      <formula>$K$2</formula>
    </cfRule>
    <cfRule type="cellIs" dxfId="1264" priority="1910" stopIfTrue="1" operator="between">
      <formula>$L$2</formula>
      <formula>$K$2</formula>
    </cfRule>
  </conditionalFormatting>
  <conditionalFormatting sqref="Z312:Z317">
    <cfRule type="cellIs" dxfId="1263" priority="1901" stopIfTrue="1" operator="lessThan">
      <formula>$K$2</formula>
    </cfRule>
    <cfRule type="cellIs" dxfId="1262" priority="1902" stopIfTrue="1" operator="between">
      <formula>$L$2</formula>
      <formula>$K$2</formula>
    </cfRule>
  </conditionalFormatting>
  <conditionalFormatting sqref="Z2545">
    <cfRule type="cellIs" dxfId="1261" priority="1895" stopIfTrue="1" operator="lessThan">
      <formula>$K$2</formula>
    </cfRule>
    <cfRule type="cellIs" dxfId="1260" priority="1896" stopIfTrue="1" operator="between">
      <formula>$L$2</formula>
      <formula>$K$2</formula>
    </cfRule>
  </conditionalFormatting>
  <conditionalFormatting sqref="Z1479:Z1481">
    <cfRule type="cellIs" dxfId="1259" priority="1893" stopIfTrue="1" operator="lessThan">
      <formula>$K$2</formula>
    </cfRule>
    <cfRule type="cellIs" dxfId="1258" priority="1894" stopIfTrue="1" operator="between">
      <formula>$L$2</formula>
      <formula>$K$2</formula>
    </cfRule>
  </conditionalFormatting>
  <conditionalFormatting sqref="Z1527:Z1528">
    <cfRule type="cellIs" dxfId="1257" priority="1891" stopIfTrue="1" operator="lessThan">
      <formula>$K$2</formula>
    </cfRule>
    <cfRule type="cellIs" dxfId="1256" priority="1892" stopIfTrue="1" operator="between">
      <formula>$L$2</formula>
      <formula>$K$2</formula>
    </cfRule>
  </conditionalFormatting>
  <conditionalFormatting sqref="Z286:Z290">
    <cfRule type="cellIs" dxfId="1255" priority="1885" stopIfTrue="1" operator="lessThan">
      <formula>$K$2</formula>
    </cfRule>
    <cfRule type="cellIs" dxfId="1254" priority="1886" stopIfTrue="1" operator="between">
      <formula>$L$2</formula>
      <formula>$K$2</formula>
    </cfRule>
  </conditionalFormatting>
  <conditionalFormatting sqref="Z300">
    <cfRule type="cellIs" dxfId="1253" priority="1883" stopIfTrue="1" operator="lessThan">
      <formula>$K$2</formula>
    </cfRule>
    <cfRule type="cellIs" dxfId="1252" priority="1884" stopIfTrue="1" operator="between">
      <formula>$L$2</formula>
      <formula>$K$2</formula>
    </cfRule>
  </conditionalFormatting>
  <conditionalFormatting sqref="Z303">
    <cfRule type="cellIs" dxfId="1251" priority="1877" stopIfTrue="1" operator="lessThan">
      <formula>$K$2</formula>
    </cfRule>
    <cfRule type="cellIs" dxfId="1250" priority="1878" stopIfTrue="1" operator="between">
      <formula>$L$2</formula>
      <formula>$K$2</formula>
    </cfRule>
  </conditionalFormatting>
  <conditionalFormatting sqref="Z137:Z139">
    <cfRule type="cellIs" dxfId="1249" priority="1861" stopIfTrue="1" operator="lessThan">
      <formula>$K$2</formula>
    </cfRule>
    <cfRule type="cellIs" dxfId="1248" priority="1862" stopIfTrue="1" operator="between">
      <formula>$L$2</formula>
      <formula>$K$2</formula>
    </cfRule>
  </conditionalFormatting>
  <conditionalFormatting sqref="Z1602:Z1607">
    <cfRule type="cellIs" dxfId="1247" priority="1859" stopIfTrue="1" operator="lessThan">
      <formula>$K$2</formula>
    </cfRule>
    <cfRule type="cellIs" dxfId="1246" priority="1860" stopIfTrue="1" operator="between">
      <formula>$L$2</formula>
      <formula>$K$2</formula>
    </cfRule>
  </conditionalFormatting>
  <conditionalFormatting sqref="Z76">
    <cfRule type="cellIs" dxfId="1245" priority="1845" stopIfTrue="1" operator="lessThan">
      <formula>$K$2</formula>
    </cfRule>
    <cfRule type="cellIs" dxfId="1244" priority="1846" stopIfTrue="1" operator="between">
      <formula>$L$2</formula>
      <formula>$K$2</formula>
    </cfRule>
  </conditionalFormatting>
  <conditionalFormatting sqref="Z647:Z649">
    <cfRule type="cellIs" dxfId="1243" priority="1843" stopIfTrue="1" operator="lessThan">
      <formula>$K$2</formula>
    </cfRule>
    <cfRule type="cellIs" dxfId="1242" priority="1844" stopIfTrue="1" operator="between">
      <formula>$L$2</formula>
      <formula>$K$2</formula>
    </cfRule>
  </conditionalFormatting>
  <conditionalFormatting sqref="Z5">
    <cfRule type="cellIs" dxfId="1241" priority="1831" stopIfTrue="1" operator="lessThan">
      <formula>$K$2</formula>
    </cfRule>
    <cfRule type="cellIs" dxfId="1240" priority="1832" stopIfTrue="1" operator="between">
      <formula>$L$2</formula>
      <formula>$K$2</formula>
    </cfRule>
  </conditionalFormatting>
  <conditionalFormatting sqref="Z1677">
    <cfRule type="cellIs" dxfId="1239" priority="1819" stopIfTrue="1" operator="lessThan">
      <formula>$K$2</formula>
    </cfRule>
    <cfRule type="cellIs" dxfId="1238" priority="1820" stopIfTrue="1" operator="between">
      <formula>$L$2</formula>
      <formula>$K$2</formula>
    </cfRule>
  </conditionalFormatting>
  <conditionalFormatting sqref="Z1677">
    <cfRule type="cellIs" dxfId="1237" priority="1821" stopIfTrue="1" operator="lessThan">
      <formula>$K$2</formula>
    </cfRule>
    <cfRule type="cellIs" dxfId="1236" priority="1822" stopIfTrue="1" operator="between">
      <formula>$L$2</formula>
      <formula>$K$2</formula>
    </cfRule>
  </conditionalFormatting>
  <conditionalFormatting sqref="Z1609:Z1613">
    <cfRule type="cellIs" dxfId="1235" priority="1797" stopIfTrue="1" operator="lessThan">
      <formula>$K$2</formula>
    </cfRule>
    <cfRule type="cellIs" dxfId="1234" priority="1798" stopIfTrue="1" operator="between">
      <formula>$L$2</formula>
      <formula>$K$2</formula>
    </cfRule>
  </conditionalFormatting>
  <conditionalFormatting sqref="Z1611:Z1613">
    <cfRule type="cellIs" dxfId="1233" priority="1795" stopIfTrue="1" operator="lessThan">
      <formula>$K$2</formula>
    </cfRule>
    <cfRule type="cellIs" dxfId="1232" priority="1796" stopIfTrue="1" operator="between">
      <formula>$L$2</formula>
      <formula>$K$2</formula>
    </cfRule>
  </conditionalFormatting>
  <conditionalFormatting sqref="Z1678:Z1683">
    <cfRule type="cellIs" dxfId="1231" priority="1791" stopIfTrue="1" operator="lessThan">
      <formula>$K$2</formula>
    </cfRule>
    <cfRule type="cellIs" dxfId="1230" priority="1792" stopIfTrue="1" operator="between">
      <formula>$L$2</formula>
      <formula>$K$2</formula>
    </cfRule>
  </conditionalFormatting>
  <conditionalFormatting sqref="Z16:Z19">
    <cfRule type="cellIs" dxfId="1229" priority="1775" stopIfTrue="1" operator="lessThan">
      <formula>$K$2</formula>
    </cfRule>
    <cfRule type="cellIs" dxfId="1228" priority="1776" stopIfTrue="1" operator="between">
      <formula>$L$2</formula>
      <formula>$K$2</formula>
    </cfRule>
  </conditionalFormatting>
  <conditionalFormatting sqref="Z6">
    <cfRule type="cellIs" dxfId="1227" priority="1767" stopIfTrue="1" operator="lessThan">
      <formula>$K$2</formula>
    </cfRule>
    <cfRule type="cellIs" dxfId="1226" priority="1768" stopIfTrue="1" operator="between">
      <formula>$L$2</formula>
      <formula>$K$2</formula>
    </cfRule>
  </conditionalFormatting>
  <conditionalFormatting sqref="Z7">
    <cfRule type="cellIs" dxfId="1225" priority="1765" stopIfTrue="1" operator="lessThan">
      <formula>$K$2</formula>
    </cfRule>
    <cfRule type="cellIs" dxfId="1224" priority="1766" stopIfTrue="1" operator="between">
      <formula>$L$2</formula>
      <formula>$K$2</formula>
    </cfRule>
  </conditionalFormatting>
  <conditionalFormatting sqref="Z1976">
    <cfRule type="cellIs" dxfId="1223" priority="1741" stopIfTrue="1" operator="lessThan">
      <formula>$K$2</formula>
    </cfRule>
    <cfRule type="cellIs" dxfId="1222" priority="1742" stopIfTrue="1" operator="between">
      <formula>$L$2</formula>
      <formula>$K$2</formula>
    </cfRule>
  </conditionalFormatting>
  <conditionalFormatting sqref="Z1976">
    <cfRule type="cellIs" dxfId="1221" priority="1737" stopIfTrue="1" operator="lessThan">
      <formula>$K$2</formula>
    </cfRule>
    <cfRule type="cellIs" dxfId="1220" priority="1738" stopIfTrue="1" operator="between">
      <formula>$L$2</formula>
      <formula>$K$2</formula>
    </cfRule>
  </conditionalFormatting>
  <conditionalFormatting sqref="Z1983:Z1987">
    <cfRule type="cellIs" dxfId="1219" priority="1729" stopIfTrue="1" operator="lessThan">
      <formula>$K$2</formula>
    </cfRule>
    <cfRule type="cellIs" dxfId="1218" priority="1730" stopIfTrue="1" operator="between">
      <formula>$L$2</formula>
      <formula>$K$2</formula>
    </cfRule>
  </conditionalFormatting>
  <conditionalFormatting sqref="Z1983:Z1987">
    <cfRule type="cellIs" dxfId="1217" priority="1725" stopIfTrue="1" operator="lessThan">
      <formula>$K$2</formula>
    </cfRule>
    <cfRule type="cellIs" dxfId="1216" priority="1726" stopIfTrue="1" operator="between">
      <formula>$L$2</formula>
      <formula>$K$2</formula>
    </cfRule>
  </conditionalFormatting>
  <conditionalFormatting sqref="Z277">
    <cfRule type="cellIs" dxfId="1215" priority="1719" stopIfTrue="1" operator="lessThan">
      <formula>$K$2</formula>
    </cfRule>
    <cfRule type="cellIs" dxfId="1214" priority="1720" stopIfTrue="1" operator="between">
      <formula>$L$2</formula>
      <formula>$K$2</formula>
    </cfRule>
  </conditionalFormatting>
  <conditionalFormatting sqref="Z287:Z289">
    <cfRule type="cellIs" dxfId="1213" priority="1715" stopIfTrue="1" operator="lessThan">
      <formula>$K$2</formula>
    </cfRule>
    <cfRule type="cellIs" dxfId="1212" priority="1716" stopIfTrue="1" operator="between">
      <formula>$L$2</formula>
      <formula>$K$2</formula>
    </cfRule>
  </conditionalFormatting>
  <conditionalFormatting sqref="Z111:Z113">
    <cfRule type="cellIs" dxfId="1211" priority="1709" stopIfTrue="1" operator="lessThan">
      <formula>$K$2</formula>
    </cfRule>
    <cfRule type="cellIs" dxfId="1210" priority="1710" stopIfTrue="1" operator="between">
      <formula>$L$2</formula>
      <formula>$K$2</formula>
    </cfRule>
  </conditionalFormatting>
  <conditionalFormatting sqref="Z111:Z113">
    <cfRule type="cellIs" dxfId="1209" priority="1707" stopIfTrue="1" operator="lessThan">
      <formula>$K$2</formula>
    </cfRule>
    <cfRule type="cellIs" dxfId="1208" priority="1708" stopIfTrue="1" operator="between">
      <formula>$L$2</formula>
      <formula>$K$2</formula>
    </cfRule>
  </conditionalFormatting>
  <conditionalFormatting sqref="Z1977:Z1982">
    <cfRule type="cellIs" dxfId="1207" priority="1679" stopIfTrue="1" operator="lessThan">
      <formula>$K$2</formula>
    </cfRule>
    <cfRule type="cellIs" dxfId="1206" priority="1680" stopIfTrue="1" operator="between">
      <formula>$L$2</formula>
      <formula>$K$2</formula>
    </cfRule>
  </conditionalFormatting>
  <conditionalFormatting sqref="Z1977:Z1982">
    <cfRule type="cellIs" dxfId="1205" priority="1675" stopIfTrue="1" operator="lessThan">
      <formula>$K$2</formula>
    </cfRule>
    <cfRule type="cellIs" dxfId="1204" priority="1676" stopIfTrue="1" operator="between">
      <formula>$L$2</formula>
      <formula>$K$2</formula>
    </cfRule>
  </conditionalFormatting>
  <conditionalFormatting sqref="Z182:Z184">
    <cfRule type="cellIs" dxfId="1203" priority="1673" stopIfTrue="1" operator="lessThan">
      <formula>$K$2</formula>
    </cfRule>
    <cfRule type="cellIs" dxfId="1202" priority="1674" stopIfTrue="1" operator="between">
      <formula>$L$2</formula>
      <formula>$K$2</formula>
    </cfRule>
  </conditionalFormatting>
  <conditionalFormatting sqref="Z182:Z184">
    <cfRule type="cellIs" dxfId="1201" priority="1671" stopIfTrue="1" operator="lessThan">
      <formula>$K$2</formula>
    </cfRule>
    <cfRule type="cellIs" dxfId="1200" priority="1672" stopIfTrue="1" operator="between">
      <formula>$L$2</formula>
      <formula>$K$2</formula>
    </cfRule>
  </conditionalFormatting>
  <conditionalFormatting sqref="Z36:Z38 Z68:Z69 Z47 Z63:Z64 Z42:Z43">
    <cfRule type="cellIs" dxfId="1199" priority="1669" stopIfTrue="1" operator="lessThan">
      <formula>$K$2</formula>
    </cfRule>
    <cfRule type="cellIs" dxfId="1198" priority="1670" stopIfTrue="1" operator="between">
      <formula>$L$2</formula>
      <formula>$K$2</formula>
    </cfRule>
  </conditionalFormatting>
  <conditionalFormatting sqref="Z36:Z38 Z68:Z69 Z47 Z63:Z64 Z42:Z43">
    <cfRule type="cellIs" dxfId="1197" priority="1667" stopIfTrue="1" operator="lessThan">
      <formula>$K$2</formula>
    </cfRule>
    <cfRule type="cellIs" dxfId="1196" priority="1668" stopIfTrue="1" operator="between">
      <formula>$L$2</formula>
      <formula>$K$2</formula>
    </cfRule>
  </conditionalFormatting>
  <conditionalFormatting sqref="Z34">
    <cfRule type="cellIs" dxfId="1195" priority="1665" stopIfTrue="1" operator="lessThan">
      <formula>$K$2</formula>
    </cfRule>
    <cfRule type="cellIs" dxfId="1194" priority="1666" stopIfTrue="1" operator="between">
      <formula>$L$2</formula>
      <formula>$K$2</formula>
    </cfRule>
  </conditionalFormatting>
  <conditionalFormatting sqref="Z34">
    <cfRule type="cellIs" dxfId="1193" priority="1663" stopIfTrue="1" operator="lessThan">
      <formula>$K$2</formula>
    </cfRule>
    <cfRule type="cellIs" dxfId="1192" priority="1664" stopIfTrue="1" operator="between">
      <formula>$L$2</formula>
      <formula>$K$2</formula>
    </cfRule>
  </conditionalFormatting>
  <conditionalFormatting sqref="Z35">
    <cfRule type="cellIs" dxfId="1191" priority="1661" stopIfTrue="1" operator="lessThan">
      <formula>$K$2</formula>
    </cfRule>
    <cfRule type="cellIs" dxfId="1190" priority="1662" stopIfTrue="1" operator="between">
      <formula>$L$2</formula>
      <formula>$K$2</formula>
    </cfRule>
  </conditionalFormatting>
  <conditionalFormatting sqref="Z35">
    <cfRule type="cellIs" dxfId="1189" priority="1659" stopIfTrue="1" operator="lessThan">
      <formula>$K$2</formula>
    </cfRule>
    <cfRule type="cellIs" dxfId="1188" priority="1660" stopIfTrue="1" operator="between">
      <formula>$L$2</formula>
      <formula>$K$2</formula>
    </cfRule>
  </conditionalFormatting>
  <conditionalFormatting sqref="Z2371:Z2378">
    <cfRule type="cellIs" dxfId="1187" priority="1651" stopIfTrue="1" operator="lessThan">
      <formula>$K$2</formula>
    </cfRule>
    <cfRule type="cellIs" dxfId="1186" priority="1652" stopIfTrue="1" operator="between">
      <formula>$L$2</formula>
      <formula>$K$2</formula>
    </cfRule>
  </conditionalFormatting>
  <conditionalFormatting sqref="Z2379:Z2380">
    <cfRule type="cellIs" dxfId="1185" priority="1647" stopIfTrue="1" operator="lessThan">
      <formula>$K$2</formula>
    </cfRule>
    <cfRule type="cellIs" dxfId="1184" priority="1648" stopIfTrue="1" operator="between">
      <formula>$L$2</formula>
      <formula>$K$2</formula>
    </cfRule>
  </conditionalFormatting>
  <conditionalFormatting sqref="Z1895:Z1898">
    <cfRule type="cellIs" dxfId="1183" priority="1643" stopIfTrue="1" operator="lessThan">
      <formula>$K$2</formula>
    </cfRule>
    <cfRule type="cellIs" dxfId="1182" priority="1644" stopIfTrue="1" operator="between">
      <formula>$L$2</formula>
      <formula>$K$2</formula>
    </cfRule>
  </conditionalFormatting>
  <conditionalFormatting sqref="Z1871:Z1876">
    <cfRule type="cellIs" dxfId="1181" priority="1627" stopIfTrue="1" operator="lessThan">
      <formula>$K$2</formula>
    </cfRule>
    <cfRule type="cellIs" dxfId="1180" priority="1628" stopIfTrue="1" operator="between">
      <formula>$L$2</formula>
      <formula>$K$2</formula>
    </cfRule>
  </conditionalFormatting>
  <conditionalFormatting sqref="Z1871:Z1876">
    <cfRule type="cellIs" dxfId="1179" priority="1623" stopIfTrue="1" operator="lessThan">
      <formula>$K$2</formula>
    </cfRule>
    <cfRule type="cellIs" dxfId="1178" priority="1624" stopIfTrue="1" operator="between">
      <formula>$L$2</formula>
      <formula>$K$2</formula>
    </cfRule>
  </conditionalFormatting>
  <conditionalFormatting sqref="Z258">
    <cfRule type="cellIs" dxfId="1177" priority="1607" stopIfTrue="1" operator="lessThan">
      <formula>$K$2</formula>
    </cfRule>
    <cfRule type="cellIs" dxfId="1176" priority="1608" stopIfTrue="1" operator="between">
      <formula>$L$2</formula>
      <formula>$K$2</formula>
    </cfRule>
  </conditionalFormatting>
  <conditionalFormatting sqref="Z208:Z214">
    <cfRule type="cellIs" dxfId="1175" priority="1603" stopIfTrue="1" operator="lessThan">
      <formula>$K$2</formula>
    </cfRule>
    <cfRule type="cellIs" dxfId="1174" priority="1604" stopIfTrue="1" operator="between">
      <formula>$L$2</formula>
      <formula>$K$2</formula>
    </cfRule>
  </conditionalFormatting>
  <conditionalFormatting sqref="Z1798:Z1804">
    <cfRule type="cellIs" dxfId="1173" priority="1581" stopIfTrue="1" operator="lessThan">
      <formula>$K$2</formula>
    </cfRule>
    <cfRule type="cellIs" dxfId="1172" priority="1582" stopIfTrue="1" operator="between">
      <formula>$L$2</formula>
      <formula>$K$2</formula>
    </cfRule>
  </conditionalFormatting>
  <conditionalFormatting sqref="Z1877:Z1882">
    <cfRule type="cellIs" dxfId="1171" priority="1553" stopIfTrue="1" operator="lessThan">
      <formula>$K$2</formula>
    </cfRule>
    <cfRule type="cellIs" dxfId="1170" priority="1554" stopIfTrue="1" operator="between">
      <formula>$L$2</formula>
      <formula>$K$2</formula>
    </cfRule>
  </conditionalFormatting>
  <conditionalFormatting sqref="Z1877:Z1882">
    <cfRule type="cellIs" dxfId="1169" priority="1549" stopIfTrue="1" operator="lessThan">
      <formula>$K$2</formula>
    </cfRule>
    <cfRule type="cellIs" dxfId="1168" priority="1550" stopIfTrue="1" operator="between">
      <formula>$L$2</formula>
      <formula>$K$2</formula>
    </cfRule>
  </conditionalFormatting>
  <conditionalFormatting sqref="Z1587:Z1595 Z1598">
    <cfRule type="cellIs" dxfId="1167" priority="1525" stopIfTrue="1" operator="lessThan">
      <formula>$K$2</formula>
    </cfRule>
    <cfRule type="cellIs" dxfId="1166" priority="1526" stopIfTrue="1" operator="between">
      <formula>$L$2</formula>
      <formula>$K$2</formula>
    </cfRule>
  </conditionalFormatting>
  <conditionalFormatting sqref="Z579:Z581">
    <cfRule type="cellIs" dxfId="1165" priority="1517" stopIfTrue="1" operator="lessThan">
      <formula>$K$2</formula>
    </cfRule>
    <cfRule type="cellIs" dxfId="1164" priority="1518" stopIfTrue="1" operator="between">
      <formula>$L$2</formula>
      <formula>$K$2</formula>
    </cfRule>
  </conditionalFormatting>
  <conditionalFormatting sqref="Z999:Z1003">
    <cfRule type="cellIs" dxfId="1163" priority="1509" stopIfTrue="1" operator="lessThan">
      <formula>$K$2</formula>
    </cfRule>
    <cfRule type="cellIs" dxfId="1162" priority="1510" stopIfTrue="1" operator="between">
      <formula>$L$2</formula>
      <formula>$K$2</formula>
    </cfRule>
  </conditionalFormatting>
  <conditionalFormatting sqref="Z373:Z375">
    <cfRule type="cellIs" dxfId="1161" priority="1507" stopIfTrue="1" operator="lessThan">
      <formula>$K$2</formula>
    </cfRule>
    <cfRule type="cellIs" dxfId="1160" priority="1508" stopIfTrue="1" operator="between">
      <formula>$L$2</formula>
      <formula>$K$2</formula>
    </cfRule>
  </conditionalFormatting>
  <conditionalFormatting sqref="Z2213:Z2225">
    <cfRule type="cellIs" dxfId="1159" priority="1503" stopIfTrue="1" operator="lessThan">
      <formula>$K$2</formula>
    </cfRule>
    <cfRule type="cellIs" dxfId="1158" priority="1504" stopIfTrue="1" operator="between">
      <formula>$L$2</formula>
      <formula>$K$2</formula>
    </cfRule>
  </conditionalFormatting>
  <conditionalFormatting sqref="AA2213:AA2225">
    <cfRule type="cellIs" dxfId="1157" priority="1505" stopIfTrue="1" operator="between">
      <formula>$K$2</formula>
      <formula>$L$2</formula>
    </cfRule>
    <cfRule type="cellIs" dxfId="1156" priority="1506" stopIfTrue="1" operator="lessThan">
      <formula>$K$2</formula>
    </cfRule>
  </conditionalFormatting>
  <conditionalFormatting sqref="Z1277:Z1281">
    <cfRule type="cellIs" dxfId="1155" priority="1491" stopIfTrue="1" operator="lessThan">
      <formula>$K$2</formula>
    </cfRule>
    <cfRule type="cellIs" dxfId="1154" priority="1492" stopIfTrue="1" operator="between">
      <formula>$L$2</formula>
      <formula>$K$2</formula>
    </cfRule>
  </conditionalFormatting>
  <conditionalFormatting sqref="Z2535:Z2538">
    <cfRule type="cellIs" dxfId="1153" priority="1489" stopIfTrue="1" operator="lessThan">
      <formula>$K$2</formula>
    </cfRule>
    <cfRule type="cellIs" dxfId="1152" priority="1490" stopIfTrue="1" operator="between">
      <formula>$L$2</formula>
      <formula>$K$2</formula>
    </cfRule>
  </conditionalFormatting>
  <conditionalFormatting sqref="Z2534">
    <cfRule type="cellIs" dxfId="1151" priority="1485" stopIfTrue="1" operator="lessThan">
      <formula>$K$2</formula>
    </cfRule>
    <cfRule type="cellIs" dxfId="1150" priority="1486" stopIfTrue="1" operator="between">
      <formula>$L$2</formula>
      <formula>$K$2</formula>
    </cfRule>
  </conditionalFormatting>
  <conditionalFormatting sqref="Z2533">
    <cfRule type="cellIs" dxfId="1149" priority="1481" stopIfTrue="1" operator="lessThan">
      <formula>$K$2</formula>
    </cfRule>
    <cfRule type="cellIs" dxfId="1148" priority="1482" stopIfTrue="1" operator="between">
      <formula>$L$2</formula>
      <formula>$K$2</formula>
    </cfRule>
  </conditionalFormatting>
  <conditionalFormatting sqref="Z266:Z269">
    <cfRule type="cellIs" dxfId="1147" priority="1479" stopIfTrue="1" operator="lessThan">
      <formula>$K$2</formula>
    </cfRule>
    <cfRule type="cellIs" dxfId="1146" priority="1480" stopIfTrue="1" operator="between">
      <formula>$L$2</formula>
      <formula>$K$2</formula>
    </cfRule>
  </conditionalFormatting>
  <conditionalFormatting sqref="Z318:Z321">
    <cfRule type="cellIs" dxfId="1145" priority="1475" stopIfTrue="1" operator="lessThan">
      <formula>$K$2</formula>
    </cfRule>
    <cfRule type="cellIs" dxfId="1144" priority="1476" stopIfTrue="1" operator="between">
      <formula>$L$2</formula>
      <formula>$K$2</formula>
    </cfRule>
  </conditionalFormatting>
  <conditionalFormatting sqref="Z468:Z471 Z473:Z476">
    <cfRule type="cellIs" dxfId="1143" priority="1473" stopIfTrue="1" operator="lessThan">
      <formula>$K$2</formula>
    </cfRule>
    <cfRule type="cellIs" dxfId="1142" priority="1474" stopIfTrue="1" operator="between">
      <formula>$L$2</formula>
      <formula>$K$2</formula>
    </cfRule>
  </conditionalFormatting>
  <conditionalFormatting sqref="Z761:Z762">
    <cfRule type="cellIs" dxfId="1141" priority="1467" stopIfTrue="1" operator="lessThan">
      <formula>$K$2</formula>
    </cfRule>
    <cfRule type="cellIs" dxfId="1140" priority="1468" stopIfTrue="1" operator="between">
      <formula>$L$2</formula>
      <formula>$K$2</formula>
    </cfRule>
  </conditionalFormatting>
  <conditionalFormatting sqref="Z761:Z762">
    <cfRule type="cellIs" dxfId="1139" priority="1465" stopIfTrue="1" operator="lessThan">
      <formula>$K$2</formula>
    </cfRule>
    <cfRule type="cellIs" dxfId="1138" priority="1466" stopIfTrue="1" operator="between">
      <formula>$L$2</formula>
      <formula>$K$2</formula>
    </cfRule>
  </conditionalFormatting>
  <conditionalFormatting sqref="Z2064:Z2066">
    <cfRule type="cellIs" dxfId="1137" priority="1461" stopIfTrue="1" operator="lessThan">
      <formula>$K$2</formula>
    </cfRule>
    <cfRule type="cellIs" dxfId="1136" priority="1462" stopIfTrue="1" operator="between">
      <formula>$L$2</formula>
      <formula>$K$2</formula>
    </cfRule>
  </conditionalFormatting>
  <conditionalFormatting sqref="Z2062:Z2063">
    <cfRule type="cellIs" dxfId="1135" priority="1457" stopIfTrue="1" operator="lessThan">
      <formula>$K$2</formula>
    </cfRule>
    <cfRule type="cellIs" dxfId="1134" priority="1458" stopIfTrue="1" operator="between">
      <formula>$L$2</formula>
      <formula>$K$2</formula>
    </cfRule>
  </conditionalFormatting>
  <conditionalFormatting sqref="Z127:Z129">
    <cfRule type="cellIs" dxfId="1133" priority="1443" stopIfTrue="1" operator="lessThan">
      <formula>$K$2</formula>
    </cfRule>
    <cfRule type="cellIs" dxfId="1132" priority="1444" stopIfTrue="1" operator="between">
      <formula>$L$2</formula>
      <formula>$K$2</formula>
    </cfRule>
  </conditionalFormatting>
  <conditionalFormatting sqref="Z400:Z401">
    <cfRule type="cellIs" dxfId="1131" priority="1439" stopIfTrue="1" operator="lessThan">
      <formula>$K$2</formula>
    </cfRule>
    <cfRule type="cellIs" dxfId="1130" priority="1440" stopIfTrue="1" operator="between">
      <formula>$L$2</formula>
      <formula>$K$2</formula>
    </cfRule>
  </conditionalFormatting>
  <conditionalFormatting sqref="Z1319:Z1326">
    <cfRule type="cellIs" dxfId="1129" priority="1435" stopIfTrue="1" operator="lessThan">
      <formula>$K$2</formula>
    </cfRule>
    <cfRule type="cellIs" dxfId="1128" priority="1436" stopIfTrue="1" operator="between">
      <formula>$L$2</formula>
      <formula>$K$2</formula>
    </cfRule>
  </conditionalFormatting>
  <conditionalFormatting sqref="Z1327:Z1328">
    <cfRule type="cellIs" dxfId="1127" priority="1433" stopIfTrue="1" operator="lessThan">
      <formula>$K$2</formula>
    </cfRule>
    <cfRule type="cellIs" dxfId="1126" priority="1434" stopIfTrue="1" operator="between">
      <formula>$L$2</formula>
      <formula>$K$2</formula>
    </cfRule>
  </conditionalFormatting>
  <conditionalFormatting sqref="Z2461:Z2471 Z2520 Z2512 Z2477">
    <cfRule type="cellIs" dxfId="1125" priority="1431" stopIfTrue="1" operator="lessThan">
      <formula>$K$2</formula>
    </cfRule>
    <cfRule type="cellIs" dxfId="1124" priority="1432" stopIfTrue="1" operator="between">
      <formula>$L$2</formula>
      <formula>$K$2</formula>
    </cfRule>
  </conditionalFormatting>
  <conditionalFormatting sqref="Z747:Z749">
    <cfRule type="cellIs" dxfId="1123" priority="1423" stopIfTrue="1" operator="lessThan">
      <formula>$K$2</formula>
    </cfRule>
    <cfRule type="cellIs" dxfId="1122" priority="1424" stopIfTrue="1" operator="between">
      <formula>$L$2</formula>
      <formula>$K$2</formula>
    </cfRule>
  </conditionalFormatting>
  <conditionalFormatting sqref="Z747:Z749">
    <cfRule type="cellIs" dxfId="1121" priority="1421" stopIfTrue="1" operator="lessThan">
      <formula>$K$2</formula>
    </cfRule>
    <cfRule type="cellIs" dxfId="1120" priority="1422" stopIfTrue="1" operator="between">
      <formula>$L$2</formula>
      <formula>$K$2</formula>
    </cfRule>
  </conditionalFormatting>
  <conditionalFormatting sqref="Z1700:Z1704">
    <cfRule type="cellIs" dxfId="1119" priority="1413" stopIfTrue="1" operator="lessThan">
      <formula>$K$2</formula>
    </cfRule>
    <cfRule type="cellIs" dxfId="1118" priority="1414" stopIfTrue="1" operator="between">
      <formula>$L$2</formula>
      <formula>$K$2</formula>
    </cfRule>
  </conditionalFormatting>
  <conditionalFormatting sqref="Z1700:Z1704">
    <cfRule type="cellIs" dxfId="1117" priority="1417" stopIfTrue="1" operator="lessThan">
      <formula>$K$2</formula>
    </cfRule>
    <cfRule type="cellIs" dxfId="1116" priority="1418" stopIfTrue="1" operator="between">
      <formula>$L$2</formula>
      <formula>$K$2</formula>
    </cfRule>
  </conditionalFormatting>
  <conditionalFormatting sqref="Z1694:Z1698 AA1695:AA1696">
    <cfRule type="cellIs" dxfId="1115" priority="1405" stopIfTrue="1" operator="lessThan">
      <formula>$K$2</formula>
    </cfRule>
    <cfRule type="cellIs" dxfId="1114" priority="1406" stopIfTrue="1" operator="between">
      <formula>$L$2</formula>
      <formula>$K$2</formula>
    </cfRule>
  </conditionalFormatting>
  <conditionalFormatting sqref="Z1694:Z1698 AA1695:AA1696">
    <cfRule type="cellIs" dxfId="1113" priority="1409" stopIfTrue="1" operator="lessThan">
      <formula>$K$2</formula>
    </cfRule>
    <cfRule type="cellIs" dxfId="1112" priority="1410" stopIfTrue="1" operator="between">
      <formula>$L$2</formula>
      <formula>$K$2</formula>
    </cfRule>
  </conditionalFormatting>
  <conditionalFormatting sqref="Z1329:Z1334">
    <cfRule type="cellIs" dxfId="1111" priority="1397" stopIfTrue="1" operator="lessThan">
      <formula>$K$2</formula>
    </cfRule>
    <cfRule type="cellIs" dxfId="1110" priority="1398" stopIfTrue="1" operator="between">
      <formula>$L$2</formula>
      <formula>$K$2</formula>
    </cfRule>
  </conditionalFormatting>
  <conditionalFormatting sqref="Z1329:Z1334">
    <cfRule type="cellIs" dxfId="1109" priority="1395" stopIfTrue="1" operator="lessThan">
      <formula>$K$2</formula>
    </cfRule>
    <cfRule type="cellIs" dxfId="1108" priority="1396" stopIfTrue="1" operator="between">
      <formula>$L$2</formula>
      <formula>$K$2</formula>
    </cfRule>
  </conditionalFormatting>
  <conditionalFormatting sqref="Z1335">
    <cfRule type="cellIs" dxfId="1107" priority="1393" stopIfTrue="1" operator="lessThan">
      <formula>$K$2</formula>
    </cfRule>
    <cfRule type="cellIs" dxfId="1106" priority="1394" stopIfTrue="1" operator="between">
      <formula>$L$2</formula>
      <formula>$K$2</formula>
    </cfRule>
  </conditionalFormatting>
  <conditionalFormatting sqref="Z1337:Z1340">
    <cfRule type="cellIs" dxfId="1105" priority="1391" stopIfTrue="1" operator="lessThan">
      <formula>$K$2</formula>
    </cfRule>
    <cfRule type="cellIs" dxfId="1104" priority="1392" stopIfTrue="1" operator="between">
      <formula>$L$2</formula>
      <formula>$K$2</formula>
    </cfRule>
  </conditionalFormatting>
  <conditionalFormatting sqref="Z1337:Z1340">
    <cfRule type="cellIs" dxfId="1103" priority="1389" stopIfTrue="1" operator="lessThan">
      <formula>$K$2</formula>
    </cfRule>
    <cfRule type="cellIs" dxfId="1102" priority="1390" stopIfTrue="1" operator="between">
      <formula>$L$2</formula>
      <formula>$K$2</formula>
    </cfRule>
  </conditionalFormatting>
  <conditionalFormatting sqref="Z1341">
    <cfRule type="cellIs" dxfId="1101" priority="1387" stopIfTrue="1" operator="lessThan">
      <formula>$K$2</formula>
    </cfRule>
    <cfRule type="cellIs" dxfId="1100" priority="1388" stopIfTrue="1" operator="between">
      <formula>$L$2</formula>
      <formula>$K$2</formula>
    </cfRule>
  </conditionalFormatting>
  <conditionalFormatting sqref="Z1343:Z1348 Z1357 Z1352">
    <cfRule type="cellIs" dxfId="1099" priority="1385" stopIfTrue="1" operator="lessThan">
      <formula>$K$2</formula>
    </cfRule>
    <cfRule type="cellIs" dxfId="1098" priority="1386" stopIfTrue="1" operator="between">
      <formula>$L$2</formula>
      <formula>$K$2</formula>
    </cfRule>
  </conditionalFormatting>
  <conditionalFormatting sqref="Z1343:Z1346">
    <cfRule type="cellIs" dxfId="1097" priority="1383" stopIfTrue="1" operator="lessThan">
      <formula>$K$2</formula>
    </cfRule>
    <cfRule type="cellIs" dxfId="1096" priority="1384" stopIfTrue="1" operator="between">
      <formula>$L$2</formula>
      <formula>$K$2</formula>
    </cfRule>
  </conditionalFormatting>
  <conditionalFormatting sqref="Z1343:Z1346">
    <cfRule type="cellIs" dxfId="1095" priority="1381" stopIfTrue="1" operator="lessThan">
      <formula>$K$2</formula>
    </cfRule>
    <cfRule type="cellIs" dxfId="1094" priority="1382" stopIfTrue="1" operator="between">
      <formula>$L$2</formula>
      <formula>$K$2</formula>
    </cfRule>
  </conditionalFormatting>
  <conditionalFormatting sqref="Z1347:Z1348 Z1357 Z1352">
    <cfRule type="cellIs" dxfId="1093" priority="1379" stopIfTrue="1" operator="lessThan">
      <formula>$K$2</formula>
    </cfRule>
    <cfRule type="cellIs" dxfId="1092" priority="1380" stopIfTrue="1" operator="between">
      <formula>$L$2</formula>
      <formula>$K$2</formula>
    </cfRule>
  </conditionalFormatting>
  <conditionalFormatting sqref="Z1213:Z1219">
    <cfRule type="cellIs" dxfId="1091" priority="1365" stopIfTrue="1" operator="lessThan">
      <formula>$K$2</formula>
    </cfRule>
    <cfRule type="cellIs" dxfId="1090" priority="1366" stopIfTrue="1" operator="between">
      <formula>$L$2</formula>
      <formula>$K$2</formula>
    </cfRule>
  </conditionalFormatting>
  <conditionalFormatting sqref="Z1213:Z1219">
    <cfRule type="cellIs" dxfId="1089" priority="1363" stopIfTrue="1" operator="lessThan">
      <formula>$K$2</formula>
    </cfRule>
    <cfRule type="cellIs" dxfId="1088" priority="1364" stopIfTrue="1" operator="between">
      <formula>$L$2</formula>
      <formula>$K$2</formula>
    </cfRule>
  </conditionalFormatting>
  <conditionalFormatting sqref="Z1221:Z1227">
    <cfRule type="cellIs" dxfId="1087" priority="1361" stopIfTrue="1" operator="lessThan">
      <formula>$K$2</formula>
    </cfRule>
    <cfRule type="cellIs" dxfId="1086" priority="1362" stopIfTrue="1" operator="between">
      <formula>$L$2</formula>
      <formula>$K$2</formula>
    </cfRule>
  </conditionalFormatting>
  <conditionalFormatting sqref="Z1221:Z1227">
    <cfRule type="cellIs" dxfId="1085" priority="1359" stopIfTrue="1" operator="lessThan">
      <formula>$K$2</formula>
    </cfRule>
    <cfRule type="cellIs" dxfId="1084" priority="1360" stopIfTrue="1" operator="between">
      <formula>$L$2</formula>
      <formula>$K$2</formula>
    </cfRule>
  </conditionalFormatting>
  <conditionalFormatting sqref="Z1221:Z1227">
    <cfRule type="cellIs" dxfId="1083" priority="1357" stopIfTrue="1" operator="lessThan">
      <formula>$K$2</formula>
    </cfRule>
    <cfRule type="cellIs" dxfId="1082" priority="1358" stopIfTrue="1" operator="between">
      <formula>$L$2</formula>
      <formula>$K$2</formula>
    </cfRule>
  </conditionalFormatting>
  <conditionalFormatting sqref="Z1927:Z1933">
    <cfRule type="cellIs" dxfId="1081" priority="1345" stopIfTrue="1" operator="lessThan">
      <formula>$K$2</formula>
    </cfRule>
    <cfRule type="cellIs" dxfId="1080" priority="1346" stopIfTrue="1" operator="between">
      <formula>$L$2</formula>
      <formula>$K$2</formula>
    </cfRule>
  </conditionalFormatting>
  <conditionalFormatting sqref="Z619:Z622">
    <cfRule type="cellIs" dxfId="1079" priority="1347" stopIfTrue="1" operator="lessThan">
      <formula>$K$2</formula>
    </cfRule>
    <cfRule type="cellIs" dxfId="1078" priority="1348" stopIfTrue="1" operator="between">
      <formula>$L$2</formula>
      <formula>$K$2</formula>
    </cfRule>
  </conditionalFormatting>
  <conditionalFormatting sqref="AA2199:AA2205">
    <cfRule type="cellIs" dxfId="1077" priority="1329" stopIfTrue="1" operator="between">
      <formula>$K$2</formula>
      <formula>$L$2</formula>
    </cfRule>
    <cfRule type="cellIs" dxfId="1076" priority="1330" stopIfTrue="1" operator="lessThan">
      <formula>$K$2</formula>
    </cfRule>
  </conditionalFormatting>
  <conditionalFormatting sqref="AA2539:AA2543">
    <cfRule type="cellIs" dxfId="1075" priority="1317" stopIfTrue="1" operator="between">
      <formula>$K$2</formula>
      <formula>$L$2</formula>
    </cfRule>
    <cfRule type="cellIs" dxfId="1074" priority="1318" stopIfTrue="1" operator="lessThan">
      <formula>$K$2</formula>
    </cfRule>
  </conditionalFormatting>
  <conditionalFormatting sqref="Z2541:Z2543">
    <cfRule type="cellIs" dxfId="1073" priority="1315" stopIfTrue="1" operator="lessThan">
      <formula>$K$2</formula>
    </cfRule>
    <cfRule type="cellIs" dxfId="1072" priority="1316" stopIfTrue="1" operator="between">
      <formula>$L$2</formula>
      <formula>$K$2</formula>
    </cfRule>
  </conditionalFormatting>
  <conditionalFormatting sqref="Z2540">
    <cfRule type="cellIs" dxfId="1071" priority="1313" stopIfTrue="1" operator="lessThan">
      <formula>$K$2</formula>
    </cfRule>
    <cfRule type="cellIs" dxfId="1070" priority="1314" stopIfTrue="1" operator="between">
      <formula>$L$2</formula>
      <formula>$K$2</formula>
    </cfRule>
  </conditionalFormatting>
  <conditionalFormatting sqref="Z2539">
    <cfRule type="cellIs" dxfId="1069" priority="1311" stopIfTrue="1" operator="lessThan">
      <formula>$K$2</formula>
    </cfRule>
    <cfRule type="cellIs" dxfId="1068" priority="1312" stopIfTrue="1" operator="between">
      <formula>$L$2</formula>
      <formula>$K$2</formula>
    </cfRule>
  </conditionalFormatting>
  <conditionalFormatting sqref="Z308:Z310">
    <cfRule type="cellIs" dxfId="1067" priority="1301" stopIfTrue="1" operator="lessThan">
      <formula>$K$2</formula>
    </cfRule>
    <cfRule type="cellIs" dxfId="1066" priority="1302" stopIfTrue="1" operator="between">
      <formula>$L$2</formula>
      <formula>$K$2</formula>
    </cfRule>
  </conditionalFormatting>
  <conditionalFormatting sqref="Z304:Z306">
    <cfRule type="cellIs" dxfId="1065" priority="1299" stopIfTrue="1" operator="lessThan">
      <formula>$K$2</formula>
    </cfRule>
    <cfRule type="cellIs" dxfId="1064" priority="1300" stopIfTrue="1" operator="between">
      <formula>$L$2</formula>
      <formula>$K$2</formula>
    </cfRule>
  </conditionalFormatting>
  <conditionalFormatting sqref="Z262:Z264">
    <cfRule type="cellIs" dxfId="1063" priority="1297" stopIfTrue="1" operator="lessThan">
      <formula>$K$2</formula>
    </cfRule>
    <cfRule type="cellIs" dxfId="1062" priority="1298" stopIfTrue="1" operator="between">
      <formula>$L$2</formula>
      <formula>$K$2</formula>
    </cfRule>
  </conditionalFormatting>
  <conditionalFormatting sqref="Z671">
    <cfRule type="cellIs" dxfId="1061" priority="1295" stopIfTrue="1" operator="lessThan">
      <formula>$K$2</formula>
    </cfRule>
    <cfRule type="cellIs" dxfId="1060" priority="1296" stopIfTrue="1" operator="between">
      <formula>$L$2</formula>
      <formula>$K$2</formula>
    </cfRule>
  </conditionalFormatting>
  <conditionalFormatting sqref="Z949:Z952">
    <cfRule type="cellIs" dxfId="1059" priority="1289" stopIfTrue="1" operator="lessThan">
      <formula>$K$2</formula>
    </cfRule>
    <cfRule type="cellIs" dxfId="1058" priority="1290" stopIfTrue="1" operator="between">
      <formula>$L$2</formula>
      <formula>$K$2</formula>
    </cfRule>
  </conditionalFormatting>
  <conditionalFormatting sqref="Z953">
    <cfRule type="cellIs" dxfId="1057" priority="1287" stopIfTrue="1" operator="lessThan">
      <formula>$K$2</formula>
    </cfRule>
    <cfRule type="cellIs" dxfId="1056" priority="1288" stopIfTrue="1" operator="between">
      <formula>$L$2</formula>
      <formula>$K$2</formula>
    </cfRule>
  </conditionalFormatting>
  <conditionalFormatting sqref="Z71:Z72">
    <cfRule type="cellIs" dxfId="1055" priority="1281" stopIfTrue="1" operator="lessThan">
      <formula>$K$2</formula>
    </cfRule>
    <cfRule type="cellIs" dxfId="1054" priority="1282" stopIfTrue="1" operator="between">
      <formula>$L$2</formula>
      <formula>$K$2</formula>
    </cfRule>
  </conditionalFormatting>
  <conditionalFormatting sqref="Z71:Z72">
    <cfRule type="cellIs" dxfId="1053" priority="1279" stopIfTrue="1" operator="lessThan">
      <formula>$K$2</formula>
    </cfRule>
    <cfRule type="cellIs" dxfId="1052" priority="1280" stopIfTrue="1" operator="between">
      <formula>$L$2</formula>
      <formula>$K$2</formula>
    </cfRule>
  </conditionalFormatting>
  <conditionalFormatting sqref="Z70">
    <cfRule type="cellIs" dxfId="1051" priority="1277" stopIfTrue="1" operator="lessThan">
      <formula>$K$2</formula>
    </cfRule>
    <cfRule type="cellIs" dxfId="1050" priority="1278" stopIfTrue="1" operator="between">
      <formula>$L$2</formula>
      <formula>$K$2</formula>
    </cfRule>
  </conditionalFormatting>
  <conditionalFormatting sqref="Z70">
    <cfRule type="cellIs" dxfId="1049" priority="1275" stopIfTrue="1" operator="lessThan">
      <formula>$K$2</formula>
    </cfRule>
    <cfRule type="cellIs" dxfId="1048" priority="1276" stopIfTrue="1" operator="between">
      <formula>$L$2</formula>
      <formula>$K$2</formula>
    </cfRule>
  </conditionalFormatting>
  <conditionalFormatting sqref="Z74:Z75">
    <cfRule type="cellIs" dxfId="1047" priority="1273" stopIfTrue="1" operator="lessThan">
      <formula>$K$2</formula>
    </cfRule>
    <cfRule type="cellIs" dxfId="1046" priority="1274" stopIfTrue="1" operator="between">
      <formula>$L$2</formula>
      <formula>$K$2</formula>
    </cfRule>
  </conditionalFormatting>
  <conditionalFormatting sqref="Z74:Z75">
    <cfRule type="cellIs" dxfId="1045" priority="1271" stopIfTrue="1" operator="lessThan">
      <formula>$K$2</formula>
    </cfRule>
    <cfRule type="cellIs" dxfId="1044" priority="1272" stopIfTrue="1" operator="between">
      <formula>$L$2</formula>
      <formula>$K$2</formula>
    </cfRule>
  </conditionalFormatting>
  <conditionalFormatting sqref="Z171:Z173">
    <cfRule type="cellIs" dxfId="1043" priority="1261" stopIfTrue="1" operator="lessThan">
      <formula>$K$2</formula>
    </cfRule>
    <cfRule type="cellIs" dxfId="1042" priority="1262" stopIfTrue="1" operator="between">
      <formula>$L$2</formula>
      <formula>$K$2</formula>
    </cfRule>
  </conditionalFormatting>
  <conditionalFormatting sqref="Z171:Z173">
    <cfRule type="cellIs" dxfId="1041" priority="1263" stopIfTrue="1" operator="lessThan">
      <formula>$K$2</formula>
    </cfRule>
    <cfRule type="cellIs" dxfId="1040" priority="1264" stopIfTrue="1" operator="between">
      <formula>$L$2</formula>
      <formula>$K$2</formula>
    </cfRule>
  </conditionalFormatting>
  <conditionalFormatting sqref="Z191:Z193">
    <cfRule type="cellIs" dxfId="1039" priority="1257" stopIfTrue="1" operator="lessThan">
      <formula>$K$2</formula>
    </cfRule>
    <cfRule type="cellIs" dxfId="1038" priority="1258" stopIfTrue="1" operator="between">
      <formula>$L$2</formula>
      <formula>$K$2</formula>
    </cfRule>
  </conditionalFormatting>
  <conditionalFormatting sqref="Z191:Z193">
    <cfRule type="cellIs" dxfId="1037" priority="1259" stopIfTrue="1" operator="lessThan">
      <formula>$K$2</formula>
    </cfRule>
    <cfRule type="cellIs" dxfId="1036" priority="1260" stopIfTrue="1" operator="between">
      <formula>$L$2</formula>
      <formula>$K$2</formula>
    </cfRule>
  </conditionalFormatting>
  <conditionalFormatting sqref="Z978:Z980">
    <cfRule type="cellIs" dxfId="1035" priority="1253" stopIfTrue="1" operator="lessThan">
      <formula>$K$2</formula>
    </cfRule>
    <cfRule type="cellIs" dxfId="1034" priority="1254" stopIfTrue="1" operator="between">
      <formula>$L$2</formula>
      <formula>$K$2</formula>
    </cfRule>
  </conditionalFormatting>
  <conditionalFormatting sqref="Z518:Z520">
    <cfRule type="cellIs" dxfId="1033" priority="1251" stopIfTrue="1" operator="lessThan">
      <formula>$K$2</formula>
    </cfRule>
    <cfRule type="cellIs" dxfId="1032" priority="1252" stopIfTrue="1" operator="between">
      <formula>$L$2</formula>
      <formula>$K$2</formula>
    </cfRule>
  </conditionalFormatting>
  <conditionalFormatting sqref="Z2206:Z2209">
    <cfRule type="cellIs" dxfId="1031" priority="1237" stopIfTrue="1" operator="lessThan">
      <formula>$K$2</formula>
    </cfRule>
    <cfRule type="cellIs" dxfId="1030" priority="1238" stopIfTrue="1" operator="between">
      <formula>$L$2</formula>
      <formula>$K$2</formula>
    </cfRule>
  </conditionalFormatting>
  <conditionalFormatting sqref="Z1590">
    <cfRule type="cellIs" dxfId="1029" priority="1231" stopIfTrue="1" operator="lessThan">
      <formula>$K$2</formula>
    </cfRule>
    <cfRule type="cellIs" dxfId="1028" priority="1232" stopIfTrue="1" operator="between">
      <formula>$L$2</formula>
      <formula>$K$2</formula>
    </cfRule>
  </conditionalFormatting>
  <conditionalFormatting sqref="AA1590:AA1595 AA1598">
    <cfRule type="cellIs" dxfId="1027" priority="1233" stopIfTrue="1" operator="between">
      <formula>$K$2</formula>
      <formula>$L$2</formula>
    </cfRule>
    <cfRule type="cellIs" dxfId="1026" priority="1234" stopIfTrue="1" operator="lessThan">
      <formula>$K$2</formula>
    </cfRule>
  </conditionalFormatting>
  <conditionalFormatting sqref="AA1720:AA1721">
    <cfRule type="cellIs" dxfId="1025" priority="1225" stopIfTrue="1" operator="between">
      <formula>$K$2</formula>
      <formula>$L$2</formula>
    </cfRule>
    <cfRule type="cellIs" dxfId="1024" priority="1226" stopIfTrue="1" operator="lessThan">
      <formula>$K$2</formula>
    </cfRule>
  </conditionalFormatting>
  <conditionalFormatting sqref="Z1720:Z1721">
    <cfRule type="cellIs" dxfId="1023" priority="1223" stopIfTrue="1" operator="lessThan">
      <formula>$K$2</formula>
    </cfRule>
    <cfRule type="cellIs" dxfId="1022" priority="1224" stopIfTrue="1" operator="between">
      <formula>$L$2</formula>
      <formula>$K$2</formula>
    </cfRule>
  </conditionalFormatting>
  <conditionalFormatting sqref="Z1570:Z1572">
    <cfRule type="cellIs" dxfId="1021" priority="1219" stopIfTrue="1" operator="lessThan">
      <formula>$K$2</formula>
    </cfRule>
    <cfRule type="cellIs" dxfId="1020" priority="1220" stopIfTrue="1" operator="between">
      <formula>$L$2</formula>
      <formula>$K$2</formula>
    </cfRule>
  </conditionalFormatting>
  <conditionalFormatting sqref="AA1570:AA1572">
    <cfRule type="cellIs" dxfId="1019" priority="1221" stopIfTrue="1" operator="between">
      <formula>$K$2</formula>
      <formula>$L$2</formula>
    </cfRule>
    <cfRule type="cellIs" dxfId="1018" priority="1222" stopIfTrue="1" operator="lessThan">
      <formula>$K$2</formula>
    </cfRule>
  </conditionalFormatting>
  <conditionalFormatting sqref="Z1397:Z1399 Z1402">
    <cfRule type="cellIs" dxfId="1017" priority="1217" stopIfTrue="1" operator="lessThan">
      <formula>$K$2</formula>
    </cfRule>
    <cfRule type="cellIs" dxfId="1016" priority="1218" stopIfTrue="1" operator="between">
      <formula>$L$2</formula>
      <formula>$K$2</formula>
    </cfRule>
  </conditionalFormatting>
  <conditionalFormatting sqref="Z367:Z371">
    <cfRule type="cellIs" dxfId="1015" priority="1209" stopIfTrue="1" operator="lessThan">
      <formula>$K$2</formula>
    </cfRule>
    <cfRule type="cellIs" dxfId="1014" priority="1210" stopIfTrue="1" operator="between">
      <formula>$L$2</formula>
      <formula>$K$2</formula>
    </cfRule>
  </conditionalFormatting>
  <conditionalFormatting sqref="Z1645:Z1647">
    <cfRule type="cellIs" dxfId="1013" priority="1207" stopIfTrue="1" operator="lessThan">
      <formula>$K$2</formula>
    </cfRule>
    <cfRule type="cellIs" dxfId="1012" priority="1208" stopIfTrue="1" operator="between">
      <formula>$L$2</formula>
      <formula>$K$2</formula>
    </cfRule>
  </conditionalFormatting>
  <conditionalFormatting sqref="AA1645:AA1647">
    <cfRule type="cellIs" dxfId="1011" priority="1205" stopIfTrue="1" operator="lessThan">
      <formula>$K$2</formula>
    </cfRule>
    <cfRule type="cellIs" dxfId="1010" priority="1206" stopIfTrue="1" operator="between">
      <formula>$L$2</formula>
      <formula>$K$2</formula>
    </cfRule>
  </conditionalFormatting>
  <conditionalFormatting sqref="Z1627:Z1631">
    <cfRule type="cellIs" dxfId="1009" priority="1201" stopIfTrue="1" operator="lessThan">
      <formula>$K$2</formula>
    </cfRule>
    <cfRule type="cellIs" dxfId="1008" priority="1202" stopIfTrue="1" operator="between">
      <formula>$L$2</formula>
      <formula>$K$2</formula>
    </cfRule>
  </conditionalFormatting>
  <conditionalFormatting sqref="AA1627:AA1631">
    <cfRule type="cellIs" dxfId="1007" priority="1203" stopIfTrue="1" operator="between">
      <formula>$K$2</formula>
      <formula>$L$2</formula>
    </cfRule>
    <cfRule type="cellIs" dxfId="1006" priority="1204" stopIfTrue="1" operator="lessThan">
      <formula>$K$2</formula>
    </cfRule>
  </conditionalFormatting>
  <conditionalFormatting sqref="Z1627:Z1631">
    <cfRule type="cellIs" dxfId="1005" priority="1199" stopIfTrue="1" operator="lessThan">
      <formula>$K$2</formula>
    </cfRule>
    <cfRule type="cellIs" dxfId="1004" priority="1200" stopIfTrue="1" operator="between">
      <formula>$L$2</formula>
      <formula>$K$2</formula>
    </cfRule>
  </conditionalFormatting>
  <conditionalFormatting sqref="AA1838:AA1842">
    <cfRule type="cellIs" dxfId="1003" priority="1191" stopIfTrue="1" operator="between">
      <formula>$K$2</formula>
      <formula>$L$2</formula>
    </cfRule>
    <cfRule type="cellIs" dxfId="1002" priority="1192" stopIfTrue="1" operator="lessThan">
      <formula>$K$2</formula>
    </cfRule>
  </conditionalFormatting>
  <conditionalFormatting sqref="Z1838:Z1842">
    <cfRule type="cellIs" dxfId="1001" priority="1189" stopIfTrue="1" operator="lessThan">
      <formula>$K$2</formula>
    </cfRule>
    <cfRule type="cellIs" dxfId="1000" priority="1190" stopIfTrue="1" operator="between">
      <formula>$L$2</formula>
      <formula>$K$2</formula>
    </cfRule>
  </conditionalFormatting>
  <conditionalFormatting sqref="AA1832:AA1836">
    <cfRule type="cellIs" dxfId="999" priority="1187" stopIfTrue="1" operator="between">
      <formula>$K$2</formula>
      <formula>$L$2</formula>
    </cfRule>
    <cfRule type="cellIs" dxfId="998" priority="1188" stopIfTrue="1" operator="lessThan">
      <formula>$K$2</formula>
    </cfRule>
  </conditionalFormatting>
  <conditionalFormatting sqref="Z1832:Z1836">
    <cfRule type="cellIs" dxfId="997" priority="1185" stopIfTrue="1" operator="lessThan">
      <formula>$K$2</formula>
    </cfRule>
    <cfRule type="cellIs" dxfId="996" priority="1186" stopIfTrue="1" operator="between">
      <formula>$L$2</formula>
      <formula>$K$2</formula>
    </cfRule>
  </conditionalFormatting>
  <conditionalFormatting sqref="Z1723:Z1728">
    <cfRule type="cellIs" dxfId="995" priority="1181" stopIfTrue="1" operator="lessThan">
      <formula>$K$2</formula>
    </cfRule>
    <cfRule type="cellIs" dxfId="994" priority="1182" stopIfTrue="1" operator="between">
      <formula>$L$2</formula>
      <formula>$K$2</formula>
    </cfRule>
  </conditionalFormatting>
  <conditionalFormatting sqref="AA1723:AA1728">
    <cfRule type="cellIs" dxfId="993" priority="1177" stopIfTrue="1" operator="lessThan">
      <formula>$K$2</formula>
    </cfRule>
    <cfRule type="cellIs" dxfId="992" priority="1178" stopIfTrue="1" operator="between">
      <formula>$L$2</formula>
      <formula>$K$2</formula>
    </cfRule>
  </conditionalFormatting>
  <conditionalFormatting sqref="Z2176:Z2180">
    <cfRule type="cellIs" dxfId="991" priority="1173" stopIfTrue="1" operator="lessThan">
      <formula>$K$2</formula>
    </cfRule>
    <cfRule type="cellIs" dxfId="990" priority="1174" stopIfTrue="1" operator="between">
      <formula>$L$2</formula>
      <formula>$K$2</formula>
    </cfRule>
  </conditionalFormatting>
  <conditionalFormatting sqref="AA2176:AA2180">
    <cfRule type="cellIs" dxfId="989" priority="1175" stopIfTrue="1" operator="between">
      <formula>$K$2</formula>
      <formula>$L$2</formula>
    </cfRule>
    <cfRule type="cellIs" dxfId="988" priority="1176" stopIfTrue="1" operator="lessThan">
      <formula>$K$2</formula>
    </cfRule>
  </conditionalFormatting>
  <conditionalFormatting sqref="Z2227:Z2233">
    <cfRule type="cellIs" dxfId="987" priority="1169" stopIfTrue="1" operator="lessThan">
      <formula>$K$2</formula>
    </cfRule>
    <cfRule type="cellIs" dxfId="986" priority="1170" stopIfTrue="1" operator="between">
      <formula>$L$2</formula>
      <formula>$K$2</formula>
    </cfRule>
  </conditionalFormatting>
  <conditionalFormatting sqref="AA2227:AA2233">
    <cfRule type="cellIs" dxfId="985" priority="1171" stopIfTrue="1" operator="between">
      <formula>$K$2</formula>
      <formula>$L$2</formula>
    </cfRule>
    <cfRule type="cellIs" dxfId="984" priority="1172" stopIfTrue="1" operator="lessThan">
      <formula>$K$2</formula>
    </cfRule>
  </conditionalFormatting>
  <conditionalFormatting sqref="AA2232:AA2233">
    <cfRule type="cellIs" dxfId="983" priority="1167" stopIfTrue="1" operator="between">
      <formula>$K$2</formula>
      <formula>$L$2</formula>
    </cfRule>
    <cfRule type="cellIs" dxfId="982" priority="1168" stopIfTrue="1" operator="lessThan">
      <formula>$K$2</formula>
    </cfRule>
  </conditionalFormatting>
  <conditionalFormatting sqref="Z2235:Z2241">
    <cfRule type="cellIs" dxfId="981" priority="1163" stopIfTrue="1" operator="lessThan">
      <formula>$K$2</formula>
    </cfRule>
    <cfRule type="cellIs" dxfId="980" priority="1164" stopIfTrue="1" operator="between">
      <formula>$L$2</formula>
      <formula>$K$2</formula>
    </cfRule>
  </conditionalFormatting>
  <conditionalFormatting sqref="AA2235:AA2241">
    <cfRule type="cellIs" dxfId="979" priority="1165" stopIfTrue="1" operator="between">
      <formula>$K$2</formula>
      <formula>$L$2</formula>
    </cfRule>
    <cfRule type="cellIs" dxfId="978" priority="1166" stopIfTrue="1" operator="lessThan">
      <formula>$K$2</formula>
    </cfRule>
  </conditionalFormatting>
  <conditionalFormatting sqref="AA2240:AA2241">
    <cfRule type="cellIs" dxfId="977" priority="1161" stopIfTrue="1" operator="between">
      <formula>$K$2</formula>
      <formula>$L$2</formula>
    </cfRule>
    <cfRule type="cellIs" dxfId="976" priority="1162" stopIfTrue="1" operator="lessThan">
      <formula>$K$2</formula>
    </cfRule>
  </conditionalFormatting>
  <conditionalFormatting sqref="Z897:Z898">
    <cfRule type="cellIs" dxfId="975" priority="1159" stopIfTrue="1" operator="lessThan">
      <formula>$K$2</formula>
    </cfRule>
    <cfRule type="cellIs" dxfId="974" priority="1160" stopIfTrue="1" operator="between">
      <formula>$L$2</formula>
      <formula>$K$2</formula>
    </cfRule>
  </conditionalFormatting>
  <conditionalFormatting sqref="Z899">
    <cfRule type="cellIs" dxfId="973" priority="1157" stopIfTrue="1" operator="lessThan">
      <formula>$K$2</formula>
    </cfRule>
    <cfRule type="cellIs" dxfId="972" priority="1158" stopIfTrue="1" operator="between">
      <formula>$L$2</formula>
      <formula>$K$2</formula>
    </cfRule>
  </conditionalFormatting>
  <conditionalFormatting sqref="Z1894">
    <cfRule type="cellIs" dxfId="971" priority="1147" stopIfTrue="1" operator="lessThan">
      <formula>$K$2</formula>
    </cfRule>
    <cfRule type="cellIs" dxfId="970" priority="1148" stopIfTrue="1" operator="between">
      <formula>$L$2</formula>
      <formula>$K$2</formula>
    </cfRule>
  </conditionalFormatting>
  <conditionalFormatting sqref="Z743:Z745">
    <cfRule type="cellIs" dxfId="969" priority="1151" stopIfTrue="1" operator="lessThan">
      <formula>$K$2</formula>
    </cfRule>
    <cfRule type="cellIs" dxfId="968" priority="1152" stopIfTrue="1" operator="between">
      <formula>$L$2</formula>
      <formula>$K$2</formula>
    </cfRule>
  </conditionalFormatting>
  <conditionalFormatting sqref="Z1889:Z1891">
    <cfRule type="cellIs" dxfId="967" priority="1145" stopIfTrue="1" operator="lessThan">
      <formula>$K$2</formula>
    </cfRule>
    <cfRule type="cellIs" dxfId="966" priority="1146" stopIfTrue="1" operator="between">
      <formula>$L$2</formula>
      <formula>$K$2</formula>
    </cfRule>
  </conditionalFormatting>
  <conditionalFormatting sqref="AA1889:AA1891">
    <cfRule type="cellIs" dxfId="965" priority="1149" stopIfTrue="1" operator="between">
      <formula>$K$2</formula>
      <formula>$L$2</formula>
    </cfRule>
    <cfRule type="cellIs" dxfId="964" priority="1150" stopIfTrue="1" operator="lessThan">
      <formula>$K$2</formula>
    </cfRule>
  </conditionalFormatting>
  <conditionalFormatting sqref="Z900:Z901">
    <cfRule type="cellIs" dxfId="963" priority="1139" stopIfTrue="1" operator="lessThan">
      <formula>$K$2</formula>
    </cfRule>
    <cfRule type="cellIs" dxfId="962" priority="1140" stopIfTrue="1" operator="between">
      <formula>$L$2</formula>
      <formula>$K$2</formula>
    </cfRule>
  </conditionalFormatting>
  <conditionalFormatting sqref="Z835:Z839">
    <cfRule type="cellIs" dxfId="961" priority="1125" stopIfTrue="1" operator="lessThan">
      <formula>$K$2</formula>
    </cfRule>
    <cfRule type="cellIs" dxfId="960" priority="1126" stopIfTrue="1" operator="between">
      <formula>$L$2</formula>
      <formula>$K$2</formula>
    </cfRule>
  </conditionalFormatting>
  <conditionalFormatting sqref="Z1193">
    <cfRule type="cellIs" dxfId="959" priority="1119" stopIfTrue="1" operator="lessThan">
      <formula>$K$2</formula>
    </cfRule>
    <cfRule type="cellIs" dxfId="958" priority="1120" stopIfTrue="1" operator="between">
      <formula>$L$2</formula>
      <formula>$K$2</formula>
    </cfRule>
  </conditionalFormatting>
  <conditionalFormatting sqref="Z185:Z189">
    <cfRule type="cellIs" dxfId="957" priority="1115" stopIfTrue="1" operator="lessThan">
      <formula>$K$2</formula>
    </cfRule>
    <cfRule type="cellIs" dxfId="956" priority="1116" stopIfTrue="1" operator="between">
      <formula>$L$2</formula>
      <formula>$K$2</formula>
    </cfRule>
  </conditionalFormatting>
  <conditionalFormatting sqref="Z1194:Z1195">
    <cfRule type="cellIs" dxfId="955" priority="1117" stopIfTrue="1" operator="lessThan">
      <formula>$K$2</formula>
    </cfRule>
    <cfRule type="cellIs" dxfId="954" priority="1118" stopIfTrue="1" operator="between">
      <formula>$L$2</formula>
      <formula>$K$2</formula>
    </cfRule>
  </conditionalFormatting>
  <conditionalFormatting sqref="Z497:Z499">
    <cfRule type="cellIs" dxfId="953" priority="1113" stopIfTrue="1" operator="lessThan">
      <formula>$K$2</formula>
    </cfRule>
    <cfRule type="cellIs" dxfId="952" priority="1114" stopIfTrue="1" operator="between">
      <formula>$L$2</formula>
      <formula>$K$2</formula>
    </cfRule>
  </conditionalFormatting>
  <conditionalFormatting sqref="Z495:Z496">
    <cfRule type="cellIs" dxfId="951" priority="1111" stopIfTrue="1" operator="lessThan">
      <formula>$K$2</formula>
    </cfRule>
    <cfRule type="cellIs" dxfId="950" priority="1112" stopIfTrue="1" operator="between">
      <formula>$L$2</formula>
      <formula>$K$2</formula>
    </cfRule>
  </conditionalFormatting>
  <conditionalFormatting sqref="Z723:Z727">
    <cfRule type="cellIs" dxfId="949" priority="1109" stopIfTrue="1" operator="lessThan">
      <formula>$K$2</formula>
    </cfRule>
    <cfRule type="cellIs" dxfId="948" priority="1110" stopIfTrue="1" operator="between">
      <formula>$L$2</formula>
      <formula>$K$2</formula>
    </cfRule>
  </conditionalFormatting>
  <conditionalFormatting sqref="Z560">
    <cfRule type="cellIs" dxfId="947" priority="1047" stopIfTrue="1" operator="lessThan">
      <formula>$K$2</formula>
    </cfRule>
    <cfRule type="cellIs" dxfId="946" priority="1048" stopIfTrue="1" operator="between">
      <formula>$L$2</formula>
      <formula>$K$2</formula>
    </cfRule>
  </conditionalFormatting>
  <conditionalFormatting sqref="Z426">
    <cfRule type="cellIs" dxfId="945" priority="1013" stopIfTrue="1" operator="lessThan">
      <formula>$K$2</formula>
    </cfRule>
    <cfRule type="cellIs" dxfId="944" priority="1014" stopIfTrue="1" operator="between">
      <formula>$L$2</formula>
      <formula>$K$2</formula>
    </cfRule>
  </conditionalFormatting>
  <conditionalFormatting sqref="Z426">
    <cfRule type="cellIs" dxfId="943" priority="1011" stopIfTrue="1" operator="lessThan">
      <formula>$K$2</formula>
    </cfRule>
    <cfRule type="cellIs" dxfId="942" priority="1012" stopIfTrue="1" operator="between">
      <formula>$L$2</formula>
      <formula>$K$2</formula>
    </cfRule>
  </conditionalFormatting>
  <conditionalFormatting sqref="Z157">
    <cfRule type="cellIs" dxfId="941" priority="977" stopIfTrue="1" operator="lessThan">
      <formula>$K$2</formula>
    </cfRule>
    <cfRule type="cellIs" dxfId="940" priority="978" stopIfTrue="1" operator="between">
      <formula>$L$2</formula>
      <formula>$K$2</formula>
    </cfRule>
  </conditionalFormatting>
  <conditionalFormatting sqref="Z157">
    <cfRule type="cellIs" dxfId="939" priority="975" stopIfTrue="1" operator="lessThan">
      <formula>$K$2</formula>
    </cfRule>
    <cfRule type="cellIs" dxfId="938" priority="976" stopIfTrue="1" operator="between">
      <formula>$L$2</formula>
      <formula>$K$2</formula>
    </cfRule>
  </conditionalFormatting>
  <conditionalFormatting sqref="Z174:Z176">
    <cfRule type="cellIs" dxfId="937" priority="967" stopIfTrue="1" operator="lessThan">
      <formula>$K$2</formula>
    </cfRule>
    <cfRule type="cellIs" dxfId="936" priority="968" stopIfTrue="1" operator="between">
      <formula>$L$2</formula>
      <formula>$K$2</formula>
    </cfRule>
  </conditionalFormatting>
  <conditionalFormatting sqref="Z174:Z176">
    <cfRule type="cellIs" dxfId="935" priority="965" stopIfTrue="1" operator="lessThan">
      <formula>$K$2</formula>
    </cfRule>
    <cfRule type="cellIs" dxfId="934" priority="966" stopIfTrue="1" operator="between">
      <formula>$L$2</formula>
      <formula>$K$2</formula>
    </cfRule>
  </conditionalFormatting>
  <conditionalFormatting sqref="Z154 Z157">
    <cfRule type="cellIs" dxfId="933" priority="973" stopIfTrue="1" operator="lessThan">
      <formula>$K$2</formula>
    </cfRule>
    <cfRule type="cellIs" dxfId="932" priority="974" stopIfTrue="1" operator="between">
      <formula>$L$2</formula>
      <formula>$K$2</formula>
    </cfRule>
  </conditionalFormatting>
  <conditionalFormatting sqref="Z154 Z157">
    <cfRule type="cellIs" dxfId="931" priority="971" stopIfTrue="1" operator="lessThan">
      <formula>$K$2</formula>
    </cfRule>
    <cfRule type="cellIs" dxfId="930" priority="972" stopIfTrue="1" operator="between">
      <formula>$L$2</formula>
      <formula>$K$2</formula>
    </cfRule>
  </conditionalFormatting>
  <conditionalFormatting sqref="Z136">
    <cfRule type="cellIs" dxfId="929" priority="969" stopIfTrue="1" operator="lessThan">
      <formula>$K$2</formula>
    </cfRule>
    <cfRule type="cellIs" dxfId="928" priority="970" stopIfTrue="1" operator="between">
      <formula>$L$2</formula>
      <formula>$K$2</formula>
    </cfRule>
  </conditionalFormatting>
  <conditionalFormatting sqref="Z1445:Z1446">
    <cfRule type="cellIs" dxfId="927" priority="947" stopIfTrue="1" operator="lessThan">
      <formula>$K$2</formula>
    </cfRule>
    <cfRule type="cellIs" dxfId="926" priority="948" stopIfTrue="1" operator="between">
      <formula>$L$2</formula>
      <formula>$K$2</formula>
    </cfRule>
  </conditionalFormatting>
  <conditionalFormatting sqref="Z162:Z164">
    <cfRule type="cellIs" dxfId="925" priority="951" stopIfTrue="1" operator="lessThan">
      <formula>$K$2</formula>
    </cfRule>
    <cfRule type="cellIs" dxfId="924" priority="952" stopIfTrue="1" operator="between">
      <formula>$L$2</formula>
      <formula>$K$2</formula>
    </cfRule>
  </conditionalFormatting>
  <conditionalFormatting sqref="AA2206:AA2209">
    <cfRule type="cellIs" dxfId="923" priority="945" stopIfTrue="1" operator="lessThan">
      <formula>$K$2</formula>
    </cfRule>
    <cfRule type="cellIs" dxfId="922" priority="946" stopIfTrue="1" operator="between">
      <formula>$L$2</formula>
      <formula>$K$2</formula>
    </cfRule>
  </conditionalFormatting>
  <conditionalFormatting sqref="Z1521:Z1522">
    <cfRule type="cellIs" dxfId="921" priority="929" stopIfTrue="1" operator="lessThan">
      <formula>$K$2</formula>
    </cfRule>
    <cfRule type="cellIs" dxfId="920" priority="930" stopIfTrue="1" operator="between">
      <formula>$L$2</formula>
      <formula>$K$2</formula>
    </cfRule>
  </conditionalFormatting>
  <conditionalFormatting sqref="AA1521:AA1522">
    <cfRule type="cellIs" dxfId="919" priority="931" stopIfTrue="1" operator="between">
      <formula>$K$2</formula>
      <formula>$L$2</formula>
    </cfRule>
    <cfRule type="cellIs" dxfId="918" priority="932" stopIfTrue="1" operator="lessThan">
      <formula>$K$2</formula>
    </cfRule>
  </conditionalFormatting>
  <conditionalFormatting sqref="Z1192">
    <cfRule type="cellIs" dxfId="917" priority="927" stopIfTrue="1" operator="lessThan">
      <formula>$K$2</formula>
    </cfRule>
    <cfRule type="cellIs" dxfId="916" priority="928" stopIfTrue="1" operator="between">
      <formula>$L$2</formula>
      <formula>$K$2</formula>
    </cfRule>
  </conditionalFormatting>
  <conditionalFormatting sqref="Z1185:Z1190">
    <cfRule type="cellIs" dxfId="915" priority="923" stopIfTrue="1" operator="lessThan">
      <formula>$K$2</formula>
    </cfRule>
    <cfRule type="cellIs" dxfId="914" priority="924" stopIfTrue="1" operator="between">
      <formula>$L$2</formula>
      <formula>$K$2</formula>
    </cfRule>
  </conditionalFormatting>
  <conditionalFormatting sqref="Z1196:Z1201">
    <cfRule type="cellIs" dxfId="913" priority="921" stopIfTrue="1" operator="lessThan">
      <formula>$K$2</formula>
    </cfRule>
    <cfRule type="cellIs" dxfId="912" priority="922" stopIfTrue="1" operator="between">
      <formula>$L$2</formula>
      <formula>$K$2</formula>
    </cfRule>
  </conditionalFormatting>
  <conditionalFormatting sqref="Z1892:Z1893">
    <cfRule type="cellIs" dxfId="911" priority="917" stopIfTrue="1" operator="lessThan">
      <formula>$K$2</formula>
    </cfRule>
    <cfRule type="cellIs" dxfId="910" priority="918" stopIfTrue="1" operator="between">
      <formula>$L$2</formula>
      <formula>$K$2</formula>
    </cfRule>
  </conditionalFormatting>
  <conditionalFormatting sqref="AA1892:AA1893">
    <cfRule type="cellIs" dxfId="909" priority="919" stopIfTrue="1" operator="between">
      <formula>$K$2</formula>
      <formula>$L$2</formula>
    </cfRule>
    <cfRule type="cellIs" dxfId="908" priority="920" stopIfTrue="1" operator="lessThan">
      <formula>$K$2</formula>
    </cfRule>
  </conditionalFormatting>
  <conditionalFormatting sqref="Z1892:Z1893">
    <cfRule type="cellIs" dxfId="907" priority="915" stopIfTrue="1" operator="lessThan">
      <formula>$K$2</formula>
    </cfRule>
    <cfRule type="cellIs" dxfId="906" priority="916" stopIfTrue="1" operator="between">
      <formula>$L$2</formula>
      <formula>$K$2</formula>
    </cfRule>
  </conditionalFormatting>
  <conditionalFormatting sqref="AA1397:AA1399">
    <cfRule type="cellIs" dxfId="905" priority="913" stopIfTrue="1" operator="lessThan">
      <formula>$K$2</formula>
    </cfRule>
    <cfRule type="cellIs" dxfId="904" priority="914" stopIfTrue="1" operator="between">
      <formula>$L$2</formula>
      <formula>$K$2</formula>
    </cfRule>
  </conditionalFormatting>
  <conditionalFormatting sqref="AA1959:AA1962">
    <cfRule type="cellIs" dxfId="903" priority="911" stopIfTrue="1" operator="between">
      <formula>$K$2</formula>
      <formula>$L$2</formula>
    </cfRule>
    <cfRule type="cellIs" dxfId="902" priority="912" stopIfTrue="1" operator="lessThan">
      <formula>$K$2</formula>
    </cfRule>
  </conditionalFormatting>
  <conditionalFormatting sqref="Z1959:Z1963">
    <cfRule type="cellIs" dxfId="901" priority="909" stopIfTrue="1" operator="lessThan">
      <formula>$K$2</formula>
    </cfRule>
    <cfRule type="cellIs" dxfId="900" priority="910" stopIfTrue="1" operator="between">
      <formula>$L$2</formula>
      <formula>$K$2</formula>
    </cfRule>
  </conditionalFormatting>
  <conditionalFormatting sqref="Z1959:Z1963">
    <cfRule type="cellIs" dxfId="899" priority="907" stopIfTrue="1" operator="lessThan">
      <formula>$K$2</formula>
    </cfRule>
    <cfRule type="cellIs" dxfId="898" priority="908" stopIfTrue="1" operator="between">
      <formula>$L$2</formula>
      <formula>$K$2</formula>
    </cfRule>
  </conditionalFormatting>
  <conditionalFormatting sqref="AA1953:AA1957">
    <cfRule type="cellIs" dxfId="897" priority="905" stopIfTrue="1" operator="between">
      <formula>$K$2</formula>
      <formula>$L$2</formula>
    </cfRule>
    <cfRule type="cellIs" dxfId="896" priority="906" stopIfTrue="1" operator="lessThan">
      <formula>$K$2</formula>
    </cfRule>
  </conditionalFormatting>
  <conditionalFormatting sqref="Z1953:Z1957">
    <cfRule type="cellIs" dxfId="895" priority="903" stopIfTrue="1" operator="lessThan">
      <formula>$K$2</formula>
    </cfRule>
    <cfRule type="cellIs" dxfId="894" priority="904" stopIfTrue="1" operator="between">
      <formula>$L$2</formula>
      <formula>$K$2</formula>
    </cfRule>
  </conditionalFormatting>
  <conditionalFormatting sqref="Z1953:Z1957">
    <cfRule type="cellIs" dxfId="893" priority="901" stopIfTrue="1" operator="lessThan">
      <formula>$K$2</formula>
    </cfRule>
    <cfRule type="cellIs" dxfId="892" priority="902" stopIfTrue="1" operator="between">
      <formula>$L$2</formula>
      <formula>$K$2</formula>
    </cfRule>
  </conditionalFormatting>
  <conditionalFormatting sqref="AA1947:AA1951">
    <cfRule type="cellIs" dxfId="891" priority="899" stopIfTrue="1" operator="between">
      <formula>$K$2</formula>
      <formula>$L$2</formula>
    </cfRule>
    <cfRule type="cellIs" dxfId="890" priority="900" stopIfTrue="1" operator="lessThan">
      <formula>$K$2</formula>
    </cfRule>
  </conditionalFormatting>
  <conditionalFormatting sqref="Z1940">
    <cfRule type="cellIs" dxfId="889" priority="893" stopIfTrue="1" operator="lessThan">
      <formula>$K$2</formula>
    </cfRule>
    <cfRule type="cellIs" dxfId="888" priority="894" stopIfTrue="1" operator="between">
      <formula>$L$2</formula>
      <formula>$K$2</formula>
    </cfRule>
  </conditionalFormatting>
  <conditionalFormatting sqref="AA1940">
    <cfRule type="cellIs" dxfId="887" priority="895" stopIfTrue="1" operator="between">
      <formula>$K$2</formula>
      <formula>$L$2</formula>
    </cfRule>
    <cfRule type="cellIs" dxfId="886" priority="896" stopIfTrue="1" operator="lessThan">
      <formula>$K$2</formula>
    </cfRule>
  </conditionalFormatting>
  <conditionalFormatting sqref="AA1941:AA1945">
    <cfRule type="cellIs" dxfId="885" priority="891" stopIfTrue="1" operator="between">
      <formula>$K$2</formula>
      <formula>$L$2</formula>
    </cfRule>
    <cfRule type="cellIs" dxfId="884" priority="892" stopIfTrue="1" operator="lessThan">
      <formula>$K$2</formula>
    </cfRule>
  </conditionalFormatting>
  <conditionalFormatting sqref="Z1941">
    <cfRule type="cellIs" dxfId="883" priority="889" stopIfTrue="1" operator="lessThan">
      <formula>$K$2</formula>
    </cfRule>
    <cfRule type="cellIs" dxfId="882" priority="890" stopIfTrue="1" operator="between">
      <formula>$L$2</formula>
      <formula>$K$2</formula>
    </cfRule>
  </conditionalFormatting>
  <conditionalFormatting sqref="AA1523">
    <cfRule type="cellIs" dxfId="881" priority="883" stopIfTrue="1" operator="between">
      <formula>$K$2</formula>
      <formula>$L$2</formula>
    </cfRule>
    <cfRule type="cellIs" dxfId="880" priority="884" stopIfTrue="1" operator="lessThan">
      <formula>$K$2</formula>
    </cfRule>
  </conditionalFormatting>
  <conditionalFormatting sqref="Z1523">
    <cfRule type="cellIs" dxfId="879" priority="881" stopIfTrue="1" operator="lessThan">
      <formula>$K$2</formula>
    </cfRule>
    <cfRule type="cellIs" dxfId="878" priority="882" stopIfTrue="1" operator="between">
      <formula>$L$2</formula>
      <formula>$K$2</formula>
    </cfRule>
  </conditionalFormatting>
  <conditionalFormatting sqref="Z1524:Z1525">
    <cfRule type="cellIs" dxfId="877" priority="877" stopIfTrue="1" operator="lessThan">
      <formula>$K$2</formula>
    </cfRule>
    <cfRule type="cellIs" dxfId="876" priority="878" stopIfTrue="1" operator="between">
      <formula>$L$2</formula>
      <formula>$K$2</formula>
    </cfRule>
  </conditionalFormatting>
  <conditionalFormatting sqref="AA1524:AA1525">
    <cfRule type="cellIs" dxfId="875" priority="879" stopIfTrue="1" operator="between">
      <formula>$K$2</formula>
      <formula>$L$2</formula>
    </cfRule>
    <cfRule type="cellIs" dxfId="874" priority="880" stopIfTrue="1" operator="lessThan">
      <formula>$K$2</formula>
    </cfRule>
  </conditionalFormatting>
  <conditionalFormatting sqref="Z1886:Z1888">
    <cfRule type="cellIs" dxfId="873" priority="873" stopIfTrue="1" operator="lessThan">
      <formula>$K$2</formula>
    </cfRule>
    <cfRule type="cellIs" dxfId="872" priority="874" stopIfTrue="1" operator="between">
      <formula>$L$2</formula>
      <formula>$K$2</formula>
    </cfRule>
  </conditionalFormatting>
  <conditionalFormatting sqref="AA1886:AA1888">
    <cfRule type="cellIs" dxfId="871" priority="875" stopIfTrue="1" operator="between">
      <formula>$K$2</formula>
      <formula>$L$2</formula>
    </cfRule>
    <cfRule type="cellIs" dxfId="870" priority="876" stopIfTrue="1" operator="lessThan">
      <formula>$K$2</formula>
    </cfRule>
  </conditionalFormatting>
  <conditionalFormatting sqref="Z854:Z856">
    <cfRule type="cellIs" dxfId="869" priority="871" stopIfTrue="1" operator="lessThan">
      <formula>$K$2</formula>
    </cfRule>
    <cfRule type="cellIs" dxfId="868" priority="872" stopIfTrue="1" operator="between">
      <formula>$L$2</formula>
      <formula>$K$2</formula>
    </cfRule>
  </conditionalFormatting>
  <conditionalFormatting sqref="Z905">
    <cfRule type="cellIs" dxfId="867" priority="863" stopIfTrue="1" operator="lessThan">
      <formula>$K$2</formula>
    </cfRule>
    <cfRule type="cellIs" dxfId="866" priority="864" stopIfTrue="1" operator="between">
      <formula>$L$2</formula>
      <formula>$K$2</formula>
    </cfRule>
  </conditionalFormatting>
  <conditionalFormatting sqref="Z906:Z916">
    <cfRule type="cellIs" dxfId="865" priority="861" stopIfTrue="1" operator="lessThan">
      <formula>$K$2</formula>
    </cfRule>
    <cfRule type="cellIs" dxfId="864" priority="862" stopIfTrue="1" operator="between">
      <formula>$L$2</formula>
      <formula>$K$2</formula>
    </cfRule>
  </conditionalFormatting>
  <conditionalFormatting sqref="Z2144:Z2174">
    <cfRule type="cellIs" dxfId="863" priority="857" stopIfTrue="1" operator="lessThan">
      <formula>$K$2</formula>
    </cfRule>
    <cfRule type="cellIs" dxfId="862" priority="858" stopIfTrue="1" operator="between">
      <formula>$L$2</formula>
      <formula>$K$2</formula>
    </cfRule>
  </conditionalFormatting>
  <conditionalFormatting sqref="AA2144:AA2174">
    <cfRule type="cellIs" dxfId="861" priority="859" stopIfTrue="1" operator="between">
      <formula>$K$2</formula>
      <formula>$L$2</formula>
    </cfRule>
    <cfRule type="cellIs" dxfId="860" priority="860" stopIfTrue="1" operator="lessThan">
      <formula>$K$2</formula>
    </cfRule>
  </conditionalFormatting>
  <conditionalFormatting sqref="Z1937">
    <cfRule type="cellIs" dxfId="859" priority="853" stopIfTrue="1" operator="lessThan">
      <formula>$K$2</formula>
    </cfRule>
    <cfRule type="cellIs" dxfId="858" priority="854" stopIfTrue="1" operator="between">
      <formula>$L$2</formula>
      <formula>$K$2</formula>
    </cfRule>
  </conditionalFormatting>
  <conditionalFormatting sqref="AA1937">
    <cfRule type="cellIs" dxfId="857" priority="855" stopIfTrue="1" operator="between">
      <formula>$K$2</formula>
      <formula>$L$2</formula>
    </cfRule>
    <cfRule type="cellIs" dxfId="856" priority="856" stopIfTrue="1" operator="lessThan">
      <formula>$K$2</formula>
    </cfRule>
  </conditionalFormatting>
  <conditionalFormatting sqref="Z1758:Z1768">
    <cfRule type="cellIs" dxfId="855" priority="849" stopIfTrue="1" operator="lessThan">
      <formula>$K$2</formula>
    </cfRule>
    <cfRule type="cellIs" dxfId="854" priority="850" stopIfTrue="1" operator="between">
      <formula>$L$2</formula>
      <formula>$K$2</formula>
    </cfRule>
  </conditionalFormatting>
  <conditionalFormatting sqref="AA1758:AA1768">
    <cfRule type="cellIs" dxfId="853" priority="851" stopIfTrue="1" operator="between">
      <formula>$K$2</formula>
      <formula>$L$2</formula>
    </cfRule>
    <cfRule type="cellIs" dxfId="852" priority="852" stopIfTrue="1" operator="lessThan">
      <formula>$K$2</formula>
    </cfRule>
  </conditionalFormatting>
  <conditionalFormatting sqref="Z1742:Z1744">
    <cfRule type="cellIs" dxfId="851" priority="845" stopIfTrue="1" operator="lessThan">
      <formula>$K$2</formula>
    </cfRule>
    <cfRule type="cellIs" dxfId="850" priority="846" stopIfTrue="1" operator="between">
      <formula>$L$2</formula>
      <formula>$K$2</formula>
    </cfRule>
  </conditionalFormatting>
  <conditionalFormatting sqref="AA1742:AA1744">
    <cfRule type="cellIs" dxfId="849" priority="847" stopIfTrue="1" operator="between">
      <formula>$K$2</formula>
      <formula>$L$2</formula>
    </cfRule>
    <cfRule type="cellIs" dxfId="848" priority="848" stopIfTrue="1" operator="lessThan">
      <formula>$K$2</formula>
    </cfRule>
  </conditionalFormatting>
  <conditionalFormatting sqref="AA1745">
    <cfRule type="cellIs" dxfId="847" priority="843" stopIfTrue="1" operator="between">
      <formula>$K$2</formula>
      <formula>$L$2</formula>
    </cfRule>
    <cfRule type="cellIs" dxfId="846" priority="844" stopIfTrue="1" operator="lessThan">
      <formula>$K$2</formula>
    </cfRule>
  </conditionalFormatting>
  <conditionalFormatting sqref="Z1745">
    <cfRule type="cellIs" dxfId="845" priority="841" stopIfTrue="1" operator="lessThan">
      <formula>$K$2</formula>
    </cfRule>
    <cfRule type="cellIs" dxfId="844" priority="842" stopIfTrue="1" operator="between">
      <formula>$L$2</formula>
      <formula>$K$2</formula>
    </cfRule>
  </conditionalFormatting>
  <conditionalFormatting sqref="Z1745">
    <cfRule type="cellIs" dxfId="843" priority="839" stopIfTrue="1" operator="lessThan">
      <formula>$K$2</formula>
    </cfRule>
    <cfRule type="cellIs" dxfId="842" priority="840" stopIfTrue="1" operator="between">
      <formula>$L$2</formula>
      <formula>$K$2</formula>
    </cfRule>
  </conditionalFormatting>
  <conditionalFormatting sqref="AA1599:AA1600">
    <cfRule type="cellIs" dxfId="841" priority="817" stopIfTrue="1" operator="between">
      <formula>$K$2</formula>
      <formula>$L$2</formula>
    </cfRule>
    <cfRule type="cellIs" dxfId="840" priority="818" stopIfTrue="1" operator="lessThan">
      <formula>$K$2</formula>
    </cfRule>
  </conditionalFormatting>
  <conditionalFormatting sqref="Z1599:Z1600">
    <cfRule type="cellIs" dxfId="839" priority="815" stopIfTrue="1" operator="lessThan">
      <formula>$K$2</formula>
    </cfRule>
    <cfRule type="cellIs" dxfId="838" priority="816" stopIfTrue="1" operator="between">
      <formula>$L$2</formula>
      <formula>$K$2</formula>
    </cfRule>
  </conditionalFormatting>
  <conditionalFormatting sqref="AA1963">
    <cfRule type="cellIs" dxfId="837" priority="813" stopIfTrue="1" operator="between">
      <formula>$K$2</formula>
      <formula>$L$2</formula>
    </cfRule>
    <cfRule type="cellIs" dxfId="836" priority="814" stopIfTrue="1" operator="lessThan">
      <formula>$K$2</formula>
    </cfRule>
  </conditionalFormatting>
  <conditionalFormatting sqref="Z878">
    <cfRule type="cellIs" dxfId="835" priority="811" stopIfTrue="1" operator="lessThan">
      <formula>$K$2</formula>
    </cfRule>
    <cfRule type="cellIs" dxfId="834" priority="812" stopIfTrue="1" operator="between">
      <formula>$L$2</formula>
      <formula>$K$2</formula>
    </cfRule>
  </conditionalFormatting>
  <conditionalFormatting sqref="Z879">
    <cfRule type="cellIs" dxfId="833" priority="809" stopIfTrue="1" operator="lessThan">
      <formula>$K$2</formula>
    </cfRule>
    <cfRule type="cellIs" dxfId="832" priority="810" stopIfTrue="1" operator="between">
      <formula>$L$2</formula>
      <formula>$K$2</formula>
    </cfRule>
  </conditionalFormatting>
  <conditionalFormatting sqref="Z880:Z883">
    <cfRule type="cellIs" dxfId="831" priority="807" stopIfTrue="1" operator="lessThan">
      <formula>$K$2</formula>
    </cfRule>
    <cfRule type="cellIs" dxfId="830" priority="808" stopIfTrue="1" operator="between">
      <formula>$L$2</formula>
      <formula>$K$2</formula>
    </cfRule>
  </conditionalFormatting>
  <conditionalFormatting sqref="Z884:Z886">
    <cfRule type="cellIs" dxfId="829" priority="805" stopIfTrue="1" operator="lessThan">
      <formula>$K$2</formula>
    </cfRule>
    <cfRule type="cellIs" dxfId="828" priority="806" stopIfTrue="1" operator="between">
      <formula>$L$2</formula>
      <formula>$K$2</formula>
    </cfRule>
  </conditionalFormatting>
  <conditionalFormatting sqref="Z887:Z888">
    <cfRule type="cellIs" dxfId="827" priority="803" stopIfTrue="1" operator="lessThan">
      <formula>$K$2</formula>
    </cfRule>
    <cfRule type="cellIs" dxfId="826" priority="804" stopIfTrue="1" operator="between">
      <formula>$L$2</formula>
      <formula>$K$2</formula>
    </cfRule>
  </conditionalFormatting>
  <conditionalFormatting sqref="Z889:Z891">
    <cfRule type="cellIs" dxfId="825" priority="801" stopIfTrue="1" operator="lessThan">
      <formula>$K$2</formula>
    </cfRule>
    <cfRule type="cellIs" dxfId="824" priority="802" stopIfTrue="1" operator="between">
      <formula>$L$2</formula>
      <formula>$K$2</formula>
    </cfRule>
  </conditionalFormatting>
  <conditionalFormatting sqref="Z892:Z894">
    <cfRule type="cellIs" dxfId="823" priority="799" stopIfTrue="1" operator="lessThan">
      <formula>$K$2</formula>
    </cfRule>
    <cfRule type="cellIs" dxfId="822" priority="800" stopIfTrue="1" operator="between">
      <formula>$L$2</formula>
      <formula>$K$2</formula>
    </cfRule>
  </conditionalFormatting>
  <conditionalFormatting sqref="Z895">
    <cfRule type="cellIs" dxfId="821" priority="797" stopIfTrue="1" operator="lessThan">
      <formula>$K$2</formula>
    </cfRule>
    <cfRule type="cellIs" dxfId="820" priority="798" stopIfTrue="1" operator="between">
      <formula>$L$2</formula>
      <formula>$K$2</formula>
    </cfRule>
  </conditionalFormatting>
  <conditionalFormatting sqref="Z871:Z873">
    <cfRule type="cellIs" dxfId="819" priority="795" stopIfTrue="1" operator="lessThan">
      <formula>$K$2</formula>
    </cfRule>
    <cfRule type="cellIs" dxfId="818" priority="796" stopIfTrue="1" operator="between">
      <formula>$L$2</formula>
      <formula>$K$2</formula>
    </cfRule>
  </conditionalFormatting>
  <conditionalFormatting sqref="Z874:Z876">
    <cfRule type="cellIs" dxfId="817" priority="793" stopIfTrue="1" operator="lessThan">
      <formula>$K$2</formula>
    </cfRule>
    <cfRule type="cellIs" dxfId="816" priority="794" stopIfTrue="1" operator="between">
      <formula>$L$2</formula>
      <formula>$K$2</formula>
    </cfRule>
  </conditionalFormatting>
  <conditionalFormatting sqref="Z877">
    <cfRule type="cellIs" dxfId="815" priority="791" stopIfTrue="1" operator="lessThan">
      <formula>$K$2</formula>
    </cfRule>
    <cfRule type="cellIs" dxfId="814" priority="792" stopIfTrue="1" operator="between">
      <formula>$L$2</formula>
      <formula>$K$2</formula>
    </cfRule>
  </conditionalFormatting>
  <conditionalFormatting sqref="Z868">
    <cfRule type="cellIs" dxfId="813" priority="789" stopIfTrue="1" operator="lessThan">
      <formula>$K$2</formula>
    </cfRule>
    <cfRule type="cellIs" dxfId="812" priority="790" stopIfTrue="1" operator="between">
      <formula>$L$2</formula>
      <formula>$K$2</formula>
    </cfRule>
  </conditionalFormatting>
  <conditionalFormatting sqref="Z869">
    <cfRule type="cellIs" dxfId="811" priority="787" stopIfTrue="1" operator="lessThan">
      <formula>$K$2</formula>
    </cfRule>
    <cfRule type="cellIs" dxfId="810" priority="788" stopIfTrue="1" operator="between">
      <formula>$L$2</formula>
      <formula>$K$2</formula>
    </cfRule>
  </conditionalFormatting>
  <conditionalFormatting sqref="Z259:Z260">
    <cfRule type="cellIs" dxfId="809" priority="767" stopIfTrue="1" operator="lessThan">
      <formula>$K$2</formula>
    </cfRule>
    <cfRule type="cellIs" dxfId="808" priority="768" stopIfTrue="1" operator="between">
      <formula>$L$2</formula>
      <formula>$K$2</formula>
    </cfRule>
  </conditionalFormatting>
  <conditionalFormatting sqref="Z259:Z260">
    <cfRule type="cellIs" dxfId="807" priority="769" stopIfTrue="1" operator="lessThan">
      <formula>$K$2</formula>
    </cfRule>
    <cfRule type="cellIs" dxfId="806" priority="770" stopIfTrue="1" operator="between">
      <formula>$L$2</formula>
      <formula>$K$2</formula>
    </cfRule>
  </conditionalFormatting>
  <conditionalFormatting sqref="Z441">
    <cfRule type="cellIs" dxfId="805" priority="761" stopIfTrue="1" operator="lessThan">
      <formula>$K$2</formula>
    </cfRule>
    <cfRule type="cellIs" dxfId="804" priority="762" stopIfTrue="1" operator="between">
      <formula>$L$2</formula>
      <formula>$K$2</formula>
    </cfRule>
  </conditionalFormatting>
  <conditionalFormatting sqref="Z424:Z425">
    <cfRule type="cellIs" dxfId="803" priority="749" stopIfTrue="1" operator="lessThan">
      <formula>$K$2</formula>
    </cfRule>
    <cfRule type="cellIs" dxfId="802" priority="750" stopIfTrue="1" operator="between">
      <formula>$L$2</formula>
      <formula>$K$2</formula>
    </cfRule>
  </conditionalFormatting>
  <conditionalFormatting sqref="Z423">
    <cfRule type="cellIs" dxfId="801" priority="745" stopIfTrue="1" operator="lessThan">
      <formula>$K$2</formula>
    </cfRule>
    <cfRule type="cellIs" dxfId="800" priority="746" stopIfTrue="1" operator="between">
      <formula>$L$2</formula>
      <formula>$K$2</formula>
    </cfRule>
  </conditionalFormatting>
  <conditionalFormatting sqref="Z424:Z425">
    <cfRule type="cellIs" dxfId="799" priority="751" stopIfTrue="1" operator="lessThan">
      <formula>$K$2</formula>
    </cfRule>
    <cfRule type="cellIs" dxfId="798" priority="752" stopIfTrue="1" operator="between">
      <formula>$L$2</formula>
      <formula>$K$2</formula>
    </cfRule>
  </conditionalFormatting>
  <conditionalFormatting sqref="Z408:Z409 AA409 AA425">
    <cfRule type="cellIs" dxfId="797" priority="741" stopIfTrue="1" operator="lessThan">
      <formula>$K$2</formula>
    </cfRule>
    <cfRule type="cellIs" dxfId="796" priority="742" stopIfTrue="1" operator="between">
      <formula>$L$2</formula>
      <formula>$K$2</formula>
    </cfRule>
  </conditionalFormatting>
  <conditionalFormatting sqref="Z423">
    <cfRule type="cellIs" dxfId="795" priority="747" stopIfTrue="1" operator="lessThan">
      <formula>$K$2</formula>
    </cfRule>
    <cfRule type="cellIs" dxfId="794" priority="748" stopIfTrue="1" operator="between">
      <formula>$L$2</formula>
      <formula>$K$2</formula>
    </cfRule>
  </conditionalFormatting>
  <conditionalFormatting sqref="Z408:Z409 AA409 AA425">
    <cfRule type="cellIs" dxfId="793" priority="743" stopIfTrue="1" operator="lessThan">
      <formula>$K$2</formula>
    </cfRule>
    <cfRule type="cellIs" dxfId="792" priority="744" stopIfTrue="1" operator="between">
      <formula>$L$2</formula>
      <formula>$K$2</formula>
    </cfRule>
  </conditionalFormatting>
  <conditionalFormatting sqref="Z403">
    <cfRule type="cellIs" dxfId="791" priority="739" stopIfTrue="1" operator="lessThan">
      <formula>$K$2</formula>
    </cfRule>
    <cfRule type="cellIs" dxfId="790" priority="740" stopIfTrue="1" operator="between">
      <formula>$L$2</formula>
      <formula>$K$2</formula>
    </cfRule>
  </conditionalFormatting>
  <conditionalFormatting sqref="Z395:Z402">
    <cfRule type="cellIs" dxfId="789" priority="725" stopIfTrue="1" operator="lessThan">
      <formula>$K$2</formula>
    </cfRule>
    <cfRule type="cellIs" dxfId="788" priority="726" stopIfTrue="1" operator="between">
      <formula>$L$2</formula>
      <formula>$K$2</formula>
    </cfRule>
  </conditionalFormatting>
  <conditionalFormatting sqref="Z394">
    <cfRule type="cellIs" dxfId="787" priority="729" stopIfTrue="1" operator="lessThan">
      <formula>$K$2</formula>
    </cfRule>
    <cfRule type="cellIs" dxfId="786" priority="730" stopIfTrue="1" operator="between">
      <formula>$L$2</formula>
      <formula>$K$2</formula>
    </cfRule>
  </conditionalFormatting>
  <conditionalFormatting sqref="Z391">
    <cfRule type="cellIs" dxfId="785" priority="715" stopIfTrue="1" operator="lessThan">
      <formula>$K$2</formula>
    </cfRule>
    <cfRule type="cellIs" dxfId="784" priority="716" stopIfTrue="1" operator="between">
      <formula>$L$2</formula>
      <formula>$K$2</formula>
    </cfRule>
  </conditionalFormatting>
  <conditionalFormatting sqref="Z395:Z402">
    <cfRule type="cellIs" dxfId="783" priority="727" stopIfTrue="1" operator="lessThan">
      <formula>$K$2</formula>
    </cfRule>
    <cfRule type="cellIs" dxfId="782" priority="728" stopIfTrue="1" operator="between">
      <formula>$L$2</formula>
      <formula>$K$2</formula>
    </cfRule>
  </conditionalFormatting>
  <conditionalFormatting sqref="Z392:Z393">
    <cfRule type="cellIs" dxfId="781" priority="719" stopIfTrue="1" operator="lessThan">
      <formula>$K$2</formula>
    </cfRule>
    <cfRule type="cellIs" dxfId="780" priority="720" stopIfTrue="1" operator="between">
      <formula>$L$2</formula>
      <formula>$K$2</formula>
    </cfRule>
  </conditionalFormatting>
  <conditionalFormatting sqref="Z390">
    <cfRule type="cellIs" dxfId="779" priority="723" stopIfTrue="1" operator="lessThan">
      <formula>$K$2</formula>
    </cfRule>
    <cfRule type="cellIs" dxfId="778" priority="724" stopIfTrue="1" operator="between">
      <formula>$L$2</formula>
      <formula>$K$2</formula>
    </cfRule>
  </conditionalFormatting>
  <conditionalFormatting sqref="Z387">
    <cfRule type="cellIs" dxfId="777" priority="705" stopIfTrue="1" operator="lessThan">
      <formula>$K$2</formula>
    </cfRule>
    <cfRule type="cellIs" dxfId="776" priority="706" stopIfTrue="1" operator="between">
      <formula>$L$2</formula>
      <formula>$K$2</formula>
    </cfRule>
  </conditionalFormatting>
  <conditionalFormatting sqref="Z392:Z393">
    <cfRule type="cellIs" dxfId="775" priority="721" stopIfTrue="1" operator="lessThan">
      <formula>$K$2</formula>
    </cfRule>
    <cfRule type="cellIs" dxfId="774" priority="722" stopIfTrue="1" operator="between">
      <formula>$L$2</formula>
      <formula>$K$2</formula>
    </cfRule>
  </conditionalFormatting>
  <conditionalFormatting sqref="Z391">
    <cfRule type="cellIs" dxfId="773" priority="717" stopIfTrue="1" operator="lessThan">
      <formula>$K$2</formula>
    </cfRule>
    <cfRule type="cellIs" dxfId="772" priority="718" stopIfTrue="1" operator="between">
      <formula>$L$2</formula>
      <formula>$K$2</formula>
    </cfRule>
  </conditionalFormatting>
  <conditionalFormatting sqref="Z388:Z389">
    <cfRule type="cellIs" dxfId="771" priority="709" stopIfTrue="1" operator="lessThan">
      <formula>$K$2</formula>
    </cfRule>
    <cfRule type="cellIs" dxfId="770" priority="710" stopIfTrue="1" operator="between">
      <formula>$L$2</formula>
      <formula>$K$2</formula>
    </cfRule>
  </conditionalFormatting>
  <conditionalFormatting sqref="Z422">
    <cfRule type="cellIs" dxfId="769" priority="713" stopIfTrue="1" operator="lessThan">
      <formula>$K$2</formula>
    </cfRule>
    <cfRule type="cellIs" dxfId="768" priority="714" stopIfTrue="1" operator="between">
      <formula>$L$2</formula>
      <formula>$K$2</formula>
    </cfRule>
  </conditionalFormatting>
  <conditionalFormatting sqref="Z388:Z389">
    <cfRule type="cellIs" dxfId="767" priority="711" stopIfTrue="1" operator="lessThan">
      <formula>$K$2</formula>
    </cfRule>
    <cfRule type="cellIs" dxfId="766" priority="712" stopIfTrue="1" operator="between">
      <formula>$L$2</formula>
      <formula>$K$2</formula>
    </cfRule>
  </conditionalFormatting>
  <conditionalFormatting sqref="Z387">
    <cfRule type="cellIs" dxfId="765" priority="707" stopIfTrue="1" operator="lessThan">
      <formula>$K$2</formula>
    </cfRule>
    <cfRule type="cellIs" dxfId="764" priority="708" stopIfTrue="1" operator="between">
      <formula>$L$2</formula>
      <formula>$K$2</formula>
    </cfRule>
  </conditionalFormatting>
  <conditionalFormatting sqref="Z612:Z614">
    <cfRule type="cellIs" dxfId="763" priority="695" stopIfTrue="1" operator="lessThan">
      <formula>$K$2</formula>
    </cfRule>
    <cfRule type="cellIs" dxfId="762" priority="696" stopIfTrue="1" operator="between">
      <formula>$L$2</formula>
      <formula>$K$2</formula>
    </cfRule>
  </conditionalFormatting>
  <conditionalFormatting sqref="Z612:Z614">
    <cfRule type="cellIs" dxfId="761" priority="693" stopIfTrue="1" operator="lessThan">
      <formula>$K$2</formula>
    </cfRule>
    <cfRule type="cellIs" dxfId="760" priority="694" stopIfTrue="1" operator="between">
      <formula>$L$2</formula>
      <formula>$K$2</formula>
    </cfRule>
  </conditionalFormatting>
  <conditionalFormatting sqref="Z611">
    <cfRule type="cellIs" dxfId="759" priority="689" stopIfTrue="1" operator="lessThan">
      <formula>$K$2</formula>
    </cfRule>
    <cfRule type="cellIs" dxfId="758" priority="690" stopIfTrue="1" operator="between">
      <formula>$L$2</formula>
      <formula>$K$2</formula>
    </cfRule>
  </conditionalFormatting>
  <conditionalFormatting sqref="Z611">
    <cfRule type="cellIs" dxfId="757" priority="691" stopIfTrue="1" operator="lessThan">
      <formula>$K$2</formula>
    </cfRule>
    <cfRule type="cellIs" dxfId="756" priority="692" stopIfTrue="1" operator="between">
      <formula>$L$2</formula>
      <formula>$K$2</formula>
    </cfRule>
  </conditionalFormatting>
  <conditionalFormatting sqref="Z616:Z617">
    <cfRule type="cellIs" dxfId="755" priority="685" stopIfTrue="1" operator="lessThan">
      <formula>$K$2</formula>
    </cfRule>
    <cfRule type="cellIs" dxfId="754" priority="686" stopIfTrue="1" operator="between">
      <formula>$L$2</formula>
      <formula>$K$2</formula>
    </cfRule>
  </conditionalFormatting>
  <conditionalFormatting sqref="Z615">
    <cfRule type="cellIs" dxfId="753" priority="681" stopIfTrue="1" operator="lessThan">
      <formula>$K$2</formula>
    </cfRule>
    <cfRule type="cellIs" dxfId="752" priority="682" stopIfTrue="1" operator="between">
      <formula>$L$2</formula>
      <formula>$K$2</formula>
    </cfRule>
  </conditionalFormatting>
  <conditionalFormatting sqref="Z616:Z617">
    <cfRule type="cellIs" dxfId="751" priority="687" stopIfTrue="1" operator="lessThan">
      <formula>$K$2</formula>
    </cfRule>
    <cfRule type="cellIs" dxfId="750" priority="688" stopIfTrue="1" operator="between">
      <formula>$L$2</formula>
      <formula>$K$2</formula>
    </cfRule>
  </conditionalFormatting>
  <conditionalFormatting sqref="Z615">
    <cfRule type="cellIs" dxfId="749" priority="683" stopIfTrue="1" operator="lessThan">
      <formula>$K$2</formula>
    </cfRule>
    <cfRule type="cellIs" dxfId="748" priority="684" stopIfTrue="1" operator="between">
      <formula>$L$2</formula>
      <formula>$K$2</formula>
    </cfRule>
  </conditionalFormatting>
  <conditionalFormatting sqref="Z1028">
    <cfRule type="cellIs" dxfId="747" priority="679" stopIfTrue="1" operator="lessThan">
      <formula>$K$2</formula>
    </cfRule>
    <cfRule type="cellIs" dxfId="746" priority="680" stopIfTrue="1" operator="between">
      <formula>$L$2</formula>
      <formula>$K$2</formula>
    </cfRule>
  </conditionalFormatting>
  <conditionalFormatting sqref="Z1019">
    <cfRule type="cellIs" dxfId="745" priority="669" stopIfTrue="1" operator="lessThan">
      <formula>$K$2</formula>
    </cfRule>
    <cfRule type="cellIs" dxfId="744" priority="670" stopIfTrue="1" operator="between">
      <formula>$L$2</formula>
      <formula>$K$2</formula>
    </cfRule>
  </conditionalFormatting>
  <conditionalFormatting sqref="Z1026:AA1026">
    <cfRule type="cellIs" dxfId="743" priority="653" stopIfTrue="1" operator="lessThan">
      <formula>$K$2</formula>
    </cfRule>
    <cfRule type="cellIs" dxfId="742" priority="654" stopIfTrue="1" operator="between">
      <formula>$L$2</formula>
      <formula>$K$2</formula>
    </cfRule>
  </conditionalFormatting>
  <conditionalFormatting sqref="Z1026:AA1026">
    <cfRule type="cellIs" dxfId="741" priority="655" stopIfTrue="1" operator="lessThan">
      <formula>$K$2</formula>
    </cfRule>
    <cfRule type="cellIs" dxfId="740" priority="656" stopIfTrue="1" operator="between">
      <formula>$L$2</formula>
      <formula>$K$2</formula>
    </cfRule>
  </conditionalFormatting>
  <conditionalFormatting sqref="Z1022">
    <cfRule type="cellIs" dxfId="739" priority="663" stopIfTrue="1" operator="lessThan">
      <formula>$K$2</formula>
    </cfRule>
    <cfRule type="cellIs" dxfId="738" priority="664" stopIfTrue="1" operator="between">
      <formula>$L$2</formula>
      <formula>$K$2</formula>
    </cfRule>
  </conditionalFormatting>
  <conditionalFormatting sqref="Z1025">
    <cfRule type="cellIs" dxfId="737" priority="657" stopIfTrue="1" operator="lessThan">
      <formula>$K$2</formula>
    </cfRule>
    <cfRule type="cellIs" dxfId="736" priority="658" stopIfTrue="1" operator="between">
      <formula>$L$2</formula>
      <formula>$K$2</formula>
    </cfRule>
  </conditionalFormatting>
  <conditionalFormatting sqref="Z1031">
    <cfRule type="cellIs" dxfId="735" priority="651" stopIfTrue="1" operator="lessThan">
      <formula>$K$2</formula>
    </cfRule>
    <cfRule type="cellIs" dxfId="734" priority="652" stopIfTrue="1" operator="between">
      <formula>$L$2</formula>
      <formula>$K$2</formula>
    </cfRule>
  </conditionalFormatting>
  <conditionalFormatting sqref="Z853">
    <cfRule type="cellIs" dxfId="733" priority="639" stopIfTrue="1" operator="lessThan">
      <formula>$K$2</formula>
    </cfRule>
    <cfRule type="cellIs" dxfId="732" priority="640" stopIfTrue="1" operator="between">
      <formula>$L$2</formula>
      <formula>$K$2</formula>
    </cfRule>
  </conditionalFormatting>
  <conditionalFormatting sqref="Z844">
    <cfRule type="cellIs" dxfId="731" priority="645" stopIfTrue="1" operator="lessThan">
      <formula>$K$2</formula>
    </cfRule>
    <cfRule type="cellIs" dxfId="730" priority="646" stopIfTrue="1" operator="between">
      <formula>$L$2</formula>
      <formula>$K$2</formula>
    </cfRule>
  </conditionalFormatting>
  <conditionalFormatting sqref="Z346">
    <cfRule type="cellIs" dxfId="729" priority="637" stopIfTrue="1" operator="lessThan">
      <formula>$K$2</formula>
    </cfRule>
    <cfRule type="cellIs" dxfId="728" priority="638" stopIfTrue="1" operator="between">
      <formula>$L$2</formula>
      <formula>$K$2</formula>
    </cfRule>
  </conditionalFormatting>
  <conditionalFormatting sqref="AA1921:AA1925">
    <cfRule type="cellIs" dxfId="727" priority="631" stopIfTrue="1" operator="between">
      <formula>$K$2</formula>
      <formula>$L$2</formula>
    </cfRule>
    <cfRule type="cellIs" dxfId="726" priority="632" stopIfTrue="1" operator="lessThan">
      <formula>$K$2</formula>
    </cfRule>
  </conditionalFormatting>
  <conditionalFormatting sqref="Z1921:Z1925">
    <cfRule type="cellIs" dxfId="725" priority="629" stopIfTrue="1" operator="lessThan">
      <formula>$K$2</formula>
    </cfRule>
    <cfRule type="cellIs" dxfId="724" priority="630" stopIfTrue="1" operator="between">
      <formula>$L$2</formula>
      <formula>$K$2</formula>
    </cfRule>
  </conditionalFormatting>
  <conditionalFormatting sqref="AA1424">
    <cfRule type="cellIs" dxfId="723" priority="625" stopIfTrue="1" operator="between">
      <formula>$K$2</formula>
      <formula>$L$2</formula>
    </cfRule>
    <cfRule type="cellIs" dxfId="722" priority="626" stopIfTrue="1" operator="lessThan">
      <formula>$K$2</formula>
    </cfRule>
  </conditionalFormatting>
  <conditionalFormatting sqref="Z1424:Z1425">
    <cfRule type="cellIs" dxfId="721" priority="623" stopIfTrue="1" operator="lessThan">
      <formula>$K$2</formula>
    </cfRule>
    <cfRule type="cellIs" dxfId="720" priority="624" stopIfTrue="1" operator="between">
      <formula>$L$2</formula>
      <formula>$K$2</formula>
    </cfRule>
  </conditionalFormatting>
  <conditionalFormatting sqref="AA1423">
    <cfRule type="cellIs" dxfId="719" priority="621" stopIfTrue="1" operator="between">
      <formula>$K$2</formula>
      <formula>$L$2</formula>
    </cfRule>
    <cfRule type="cellIs" dxfId="718" priority="622" stopIfTrue="1" operator="lessThan">
      <formula>$K$2</formula>
    </cfRule>
  </conditionalFormatting>
  <conditionalFormatting sqref="Z1423">
    <cfRule type="cellIs" dxfId="717" priority="619" stopIfTrue="1" operator="lessThan">
      <formula>$K$2</formula>
    </cfRule>
    <cfRule type="cellIs" dxfId="716" priority="620" stopIfTrue="1" operator="between">
      <formula>$L$2</formula>
      <formula>$K$2</formula>
    </cfRule>
  </conditionalFormatting>
  <conditionalFormatting sqref="Z948">
    <cfRule type="cellIs" dxfId="715" priority="617" stopIfTrue="1" operator="lessThan">
      <formula>$K$2</formula>
    </cfRule>
    <cfRule type="cellIs" dxfId="714" priority="618" stopIfTrue="1" operator="between">
      <formula>$L$2</formula>
      <formula>$K$2</formula>
    </cfRule>
  </conditionalFormatting>
  <conditionalFormatting sqref="Z945:Z946">
    <cfRule type="cellIs" dxfId="713" priority="615" stopIfTrue="1" operator="lessThan">
      <formula>$K$2</formula>
    </cfRule>
    <cfRule type="cellIs" dxfId="712" priority="616" stopIfTrue="1" operator="between">
      <formula>$L$2</formula>
      <formula>$K$2</formula>
    </cfRule>
  </conditionalFormatting>
  <conditionalFormatting sqref="Z947">
    <cfRule type="cellIs" dxfId="711" priority="613" stopIfTrue="1" operator="lessThan">
      <formula>$K$2</formula>
    </cfRule>
    <cfRule type="cellIs" dxfId="710" priority="614" stopIfTrue="1" operator="between">
      <formula>$L$2</formula>
      <formula>$K$2</formula>
    </cfRule>
  </conditionalFormatting>
  <conditionalFormatting sqref="Z944">
    <cfRule type="cellIs" dxfId="709" priority="611" stopIfTrue="1" operator="lessThan">
      <formula>$K$2</formula>
    </cfRule>
    <cfRule type="cellIs" dxfId="708" priority="612" stopIfTrue="1" operator="between">
      <formula>$L$2</formula>
      <formula>$K$2</formula>
    </cfRule>
  </conditionalFormatting>
  <conditionalFormatting sqref="Z1202:Z1211">
    <cfRule type="cellIs" dxfId="707" priority="609" stopIfTrue="1" operator="lessThan">
      <formula>$K$2</formula>
    </cfRule>
    <cfRule type="cellIs" dxfId="706" priority="610" stopIfTrue="1" operator="between">
      <formula>$L$2</formula>
      <formula>$K$2</formula>
    </cfRule>
  </conditionalFormatting>
  <conditionalFormatting sqref="Z1211">
    <cfRule type="cellIs" dxfId="705" priority="603" stopIfTrue="1" operator="lessThan">
      <formula>$K$2</formula>
    </cfRule>
    <cfRule type="cellIs" dxfId="704" priority="604" stopIfTrue="1" operator="between">
      <formula>$L$2</formula>
      <formula>$K$2</formula>
    </cfRule>
  </conditionalFormatting>
  <conditionalFormatting sqref="Z1202:Z1210">
    <cfRule type="cellIs" dxfId="703" priority="605" stopIfTrue="1" operator="lessThan">
      <formula>$K$2</formula>
    </cfRule>
    <cfRule type="cellIs" dxfId="702" priority="606" stopIfTrue="1" operator="between">
      <formula>$L$2</formula>
      <formula>$K$2</formula>
    </cfRule>
  </conditionalFormatting>
  <conditionalFormatting sqref="AA2362:AA2364">
    <cfRule type="cellIs" dxfId="701" priority="599" stopIfTrue="1" operator="between">
      <formula>$K$2</formula>
      <formula>$L$2</formula>
    </cfRule>
    <cfRule type="cellIs" dxfId="700" priority="600" stopIfTrue="1" operator="lessThan">
      <formula>$K$2</formula>
    </cfRule>
  </conditionalFormatting>
  <conditionalFormatting sqref="Z2362:Z2364">
    <cfRule type="cellIs" dxfId="699" priority="597" stopIfTrue="1" operator="lessThan">
      <formula>$K$2</formula>
    </cfRule>
    <cfRule type="cellIs" dxfId="698" priority="598" stopIfTrue="1" operator="between">
      <formula>$L$2</formula>
      <formula>$K$2</formula>
    </cfRule>
  </conditionalFormatting>
  <conditionalFormatting sqref="AA2405:AA2408">
    <cfRule type="cellIs" dxfId="697" priority="591" stopIfTrue="1" operator="between">
      <formula>$K$2</formula>
      <formula>$L$2</formula>
    </cfRule>
    <cfRule type="cellIs" dxfId="696" priority="592" stopIfTrue="1" operator="lessThan">
      <formula>$K$2</formula>
    </cfRule>
  </conditionalFormatting>
  <conditionalFormatting sqref="Z2405:Z2408">
    <cfRule type="cellIs" dxfId="695" priority="589" stopIfTrue="1" operator="lessThan">
      <formula>$K$2</formula>
    </cfRule>
    <cfRule type="cellIs" dxfId="694" priority="590" stopIfTrue="1" operator="between">
      <formula>$L$2</formula>
      <formula>$K$2</formula>
    </cfRule>
  </conditionalFormatting>
  <conditionalFormatting sqref="Z2388:Z2391">
    <cfRule type="cellIs" dxfId="693" priority="581" stopIfTrue="1" operator="lessThan">
      <formula>$K$2</formula>
    </cfRule>
    <cfRule type="cellIs" dxfId="692" priority="582" stopIfTrue="1" operator="between">
      <formula>$L$2</formula>
      <formula>$K$2</formula>
    </cfRule>
  </conditionalFormatting>
  <conditionalFormatting sqref="AA2388:AA2391">
    <cfRule type="cellIs" dxfId="691" priority="583" stopIfTrue="1" operator="between">
      <formula>$K$2</formula>
      <formula>$L$2</formula>
    </cfRule>
    <cfRule type="cellIs" dxfId="690" priority="584" stopIfTrue="1" operator="lessThan">
      <formula>$K$2</formula>
    </cfRule>
  </conditionalFormatting>
  <conditionalFormatting sqref="AA2458:AA2459">
    <cfRule type="cellIs" dxfId="689" priority="579" stopIfTrue="1" operator="between">
      <formula>$K$2</formula>
      <formula>$L$2</formula>
    </cfRule>
    <cfRule type="cellIs" dxfId="688" priority="580" stopIfTrue="1" operator="lessThan">
      <formula>$K$2</formula>
    </cfRule>
  </conditionalFormatting>
  <conditionalFormatting sqref="Z2458:Z2459">
    <cfRule type="cellIs" dxfId="687" priority="577" stopIfTrue="1" operator="lessThan">
      <formula>$K$2</formula>
    </cfRule>
    <cfRule type="cellIs" dxfId="686" priority="578" stopIfTrue="1" operator="between">
      <formula>$L$2</formula>
      <formula>$K$2</formula>
    </cfRule>
  </conditionalFormatting>
  <conditionalFormatting sqref="AA2457">
    <cfRule type="cellIs" dxfId="685" priority="571" stopIfTrue="1" operator="between">
      <formula>$K$2</formula>
      <formula>$L$2</formula>
    </cfRule>
    <cfRule type="cellIs" dxfId="684" priority="572" stopIfTrue="1" operator="lessThan">
      <formula>$K$2</formula>
    </cfRule>
  </conditionalFormatting>
  <conditionalFormatting sqref="Z2457">
    <cfRule type="cellIs" dxfId="683" priority="569" stopIfTrue="1" operator="lessThan">
      <formula>$K$2</formula>
    </cfRule>
    <cfRule type="cellIs" dxfId="682" priority="570" stopIfTrue="1" operator="between">
      <formula>$L$2</formula>
      <formula>$K$2</formula>
    </cfRule>
  </conditionalFormatting>
  <conditionalFormatting sqref="Z2456">
    <cfRule type="cellIs" dxfId="681" priority="565" stopIfTrue="1" operator="lessThan">
      <formula>$K$2</formula>
    </cfRule>
    <cfRule type="cellIs" dxfId="680" priority="566" stopIfTrue="1" operator="between">
      <formula>$L$2</formula>
      <formula>$K$2</formula>
    </cfRule>
  </conditionalFormatting>
  <conditionalFormatting sqref="AA2456">
    <cfRule type="cellIs" dxfId="679" priority="567" stopIfTrue="1" operator="between">
      <formula>$K$2</formula>
      <formula>$L$2</formula>
    </cfRule>
    <cfRule type="cellIs" dxfId="678" priority="568" stopIfTrue="1" operator="lessThan">
      <formula>$K$2</formula>
    </cfRule>
  </conditionalFormatting>
  <conditionalFormatting sqref="Z2682">
    <cfRule type="cellIs" dxfId="677" priority="557" stopIfTrue="1" operator="lessThan">
      <formula>$K$2</formula>
    </cfRule>
    <cfRule type="cellIs" dxfId="676" priority="558" stopIfTrue="1" operator="between">
      <formula>$L$2</formula>
      <formula>$K$2</formula>
    </cfRule>
  </conditionalFormatting>
  <conditionalFormatting sqref="AA2682">
    <cfRule type="cellIs" dxfId="675" priority="559" stopIfTrue="1" operator="between">
      <formula>$K$2</formula>
      <formula>$L$2</formula>
    </cfRule>
    <cfRule type="cellIs" dxfId="674" priority="560" stopIfTrue="1" operator="lessThan">
      <formula>$K$2</formula>
    </cfRule>
  </conditionalFormatting>
  <conditionalFormatting sqref="Z2387">
    <cfRule type="cellIs" dxfId="673" priority="553" stopIfTrue="1" operator="lessThan">
      <formula>$K$2</formula>
    </cfRule>
    <cfRule type="cellIs" dxfId="672" priority="554" stopIfTrue="1" operator="between">
      <formula>$L$2</formula>
      <formula>$K$2</formula>
    </cfRule>
  </conditionalFormatting>
  <conditionalFormatting sqref="AA2387">
    <cfRule type="cellIs" dxfId="671" priority="555" stopIfTrue="1" operator="between">
      <formula>$K$2</formula>
      <formula>$L$2</formula>
    </cfRule>
    <cfRule type="cellIs" dxfId="670" priority="556" stopIfTrue="1" operator="lessThan">
      <formula>$K$2</formula>
    </cfRule>
  </conditionalFormatting>
  <conditionalFormatting sqref="Z1419:Z1421">
    <cfRule type="cellIs" dxfId="669" priority="549" stopIfTrue="1" operator="lessThan">
      <formula>$K$2</formula>
    </cfRule>
    <cfRule type="cellIs" dxfId="668" priority="550" stopIfTrue="1" operator="between">
      <formula>$L$2</formula>
      <formula>$K$2</formula>
    </cfRule>
  </conditionalFormatting>
  <conditionalFormatting sqref="AA1419:AA1420">
    <cfRule type="cellIs" dxfId="667" priority="551" stopIfTrue="1" operator="between">
      <formula>$K$2</formula>
      <formula>$L$2</formula>
    </cfRule>
    <cfRule type="cellIs" dxfId="666" priority="552" stopIfTrue="1" operator="lessThan">
      <formula>$K$2</formula>
    </cfRule>
  </conditionalFormatting>
  <conditionalFormatting sqref="AA1420">
    <cfRule type="cellIs" dxfId="665" priority="547" stopIfTrue="1" operator="between">
      <formula>$K$2</formula>
      <formula>$L$2</formula>
    </cfRule>
    <cfRule type="cellIs" dxfId="664" priority="548" stopIfTrue="1" operator="lessThan">
      <formula>$K$2</formula>
    </cfRule>
  </conditionalFormatting>
  <conditionalFormatting sqref="Z1420:Z1421">
    <cfRule type="cellIs" dxfId="663" priority="545" stopIfTrue="1" operator="lessThan">
      <formula>$K$2</formula>
    </cfRule>
    <cfRule type="cellIs" dxfId="662" priority="546" stopIfTrue="1" operator="between">
      <formula>$L$2</formula>
      <formula>$K$2</formula>
    </cfRule>
  </conditionalFormatting>
  <conditionalFormatting sqref="AA1419">
    <cfRule type="cellIs" dxfId="661" priority="543" stopIfTrue="1" operator="between">
      <formula>$K$2</formula>
      <formula>$L$2</formula>
    </cfRule>
    <cfRule type="cellIs" dxfId="660" priority="544" stopIfTrue="1" operator="lessThan">
      <formula>$K$2</formula>
    </cfRule>
  </conditionalFormatting>
  <conditionalFormatting sqref="Z1419">
    <cfRule type="cellIs" dxfId="659" priority="541" stopIfTrue="1" operator="lessThan">
      <formula>$K$2</formula>
    </cfRule>
    <cfRule type="cellIs" dxfId="658" priority="542" stopIfTrue="1" operator="between">
      <formula>$L$2</formula>
      <formula>$K$2</formula>
    </cfRule>
  </conditionalFormatting>
  <conditionalFormatting sqref="Z1748:Z1752">
    <cfRule type="cellIs" dxfId="657" priority="537" stopIfTrue="1" operator="lessThan">
      <formula>$K$2</formula>
    </cfRule>
    <cfRule type="cellIs" dxfId="656" priority="538" stopIfTrue="1" operator="between">
      <formula>$L$2</formula>
      <formula>$K$2</formula>
    </cfRule>
  </conditionalFormatting>
  <conditionalFormatting sqref="AA1748:AA1752">
    <cfRule type="cellIs" dxfId="655" priority="539" stopIfTrue="1" operator="between">
      <formula>$K$2</formula>
      <formula>$L$2</formula>
    </cfRule>
    <cfRule type="cellIs" dxfId="654" priority="540" stopIfTrue="1" operator="lessThan">
      <formula>$K$2</formula>
    </cfRule>
  </conditionalFormatting>
  <conditionalFormatting sqref="Z81:Z83">
    <cfRule type="cellIs" dxfId="653" priority="529" stopIfTrue="1" operator="lessThan">
      <formula>$K$2</formula>
    </cfRule>
    <cfRule type="cellIs" dxfId="652" priority="530" stopIfTrue="1" operator="between">
      <formula>$L$2</formula>
      <formula>$K$2</formula>
    </cfRule>
  </conditionalFormatting>
  <conditionalFormatting sqref="Z93">
    <cfRule type="cellIs" dxfId="651" priority="527" stopIfTrue="1" operator="lessThan">
      <formula>$K$2</formula>
    </cfRule>
    <cfRule type="cellIs" dxfId="650" priority="528" stopIfTrue="1" operator="between">
      <formula>$L$2</formula>
      <formula>$K$2</formula>
    </cfRule>
  </conditionalFormatting>
  <conditionalFormatting sqref="Z88:Z92">
    <cfRule type="cellIs" dxfId="649" priority="523" stopIfTrue="1" operator="lessThan">
      <formula>$K$2</formula>
    </cfRule>
    <cfRule type="cellIs" dxfId="648" priority="524" stopIfTrue="1" operator="between">
      <formula>$L$2</formula>
      <formula>$K$2</formula>
    </cfRule>
  </conditionalFormatting>
  <conditionalFormatting sqref="Z229:Z232">
    <cfRule type="cellIs" dxfId="647" priority="521" stopIfTrue="1" operator="lessThan">
      <formula>$K$2</formula>
    </cfRule>
    <cfRule type="cellIs" dxfId="646" priority="522" stopIfTrue="1" operator="between">
      <formula>$L$2</formula>
      <formula>$K$2</formula>
    </cfRule>
  </conditionalFormatting>
  <conditionalFormatting sqref="Z255:Z257">
    <cfRule type="cellIs" dxfId="645" priority="519" stopIfTrue="1" operator="lessThan">
      <formula>$K$2</formula>
    </cfRule>
    <cfRule type="cellIs" dxfId="644" priority="520" stopIfTrue="1" operator="between">
      <formula>$L$2</formula>
      <formula>$K$2</formula>
    </cfRule>
  </conditionalFormatting>
  <conditionalFormatting sqref="Z270:Z272">
    <cfRule type="cellIs" dxfId="643" priority="517" stopIfTrue="1" operator="lessThan">
      <formula>$K$2</formula>
    </cfRule>
    <cfRule type="cellIs" dxfId="642" priority="518" stopIfTrue="1" operator="between">
      <formula>$L$2</formula>
      <formula>$K$2</formula>
    </cfRule>
  </conditionalFormatting>
  <conditionalFormatting sqref="Z636:Z639">
    <cfRule type="cellIs" dxfId="641" priority="515" stopIfTrue="1" operator="lessThan">
      <formula>$K$2</formula>
    </cfRule>
    <cfRule type="cellIs" dxfId="640" priority="516" stopIfTrue="1" operator="between">
      <formula>$L$2</formula>
      <formula>$K$2</formula>
    </cfRule>
  </conditionalFormatting>
  <conditionalFormatting sqref="Z631:Z634">
    <cfRule type="cellIs" dxfId="639" priority="513" stopIfTrue="1" operator="lessThan">
      <formula>$K$2</formula>
    </cfRule>
    <cfRule type="cellIs" dxfId="638" priority="514" stopIfTrue="1" operator="between">
      <formula>$L$2</formula>
      <formula>$K$2</formula>
    </cfRule>
  </conditionalFormatting>
  <conditionalFormatting sqref="Z1869">
    <cfRule type="cellIs" dxfId="637" priority="509" stopIfTrue="1" operator="lessThan">
      <formula>$K$2</formula>
    </cfRule>
    <cfRule type="cellIs" dxfId="636" priority="510" stopIfTrue="1" operator="between">
      <formula>$L$2</formula>
      <formula>$K$2</formula>
    </cfRule>
  </conditionalFormatting>
  <conditionalFormatting sqref="AA1869">
    <cfRule type="cellIs" dxfId="635" priority="511" stopIfTrue="1" operator="between">
      <formula>$K$2</formula>
      <formula>$L$2</formula>
    </cfRule>
    <cfRule type="cellIs" dxfId="634" priority="512" stopIfTrue="1" operator="lessThan">
      <formula>$K$2</formula>
    </cfRule>
  </conditionalFormatting>
  <conditionalFormatting sqref="Z2689:AA2690">
    <cfRule type="cellIs" dxfId="633" priority="495" stopIfTrue="1" operator="lessThan">
      <formula>$K$2</formula>
    </cfRule>
    <cfRule type="cellIs" dxfId="632" priority="496" stopIfTrue="1" operator="between">
      <formula>$L$2</formula>
      <formula>$K$2</formula>
    </cfRule>
  </conditionalFormatting>
  <conditionalFormatting sqref="Z2692:Z2697">
    <cfRule type="cellIs" dxfId="631" priority="491" stopIfTrue="1" operator="lessThan">
      <formula>$K$2</formula>
    </cfRule>
    <cfRule type="cellIs" dxfId="630" priority="492" stopIfTrue="1" operator="between">
      <formula>$L$2</formula>
      <formula>$K$2</formula>
    </cfRule>
  </conditionalFormatting>
  <conditionalFormatting sqref="Z2698:Z2699">
    <cfRule type="cellIs" dxfId="629" priority="487" stopIfTrue="1" operator="lessThan">
      <formula>$K$2</formula>
    </cfRule>
    <cfRule type="cellIs" dxfId="628" priority="488" stopIfTrue="1" operator="between">
      <formula>$L$2</formula>
      <formula>$K$2</formula>
    </cfRule>
  </conditionalFormatting>
  <conditionalFormatting sqref="Z2701:Z2703">
    <cfRule type="cellIs" dxfId="627" priority="483" stopIfTrue="1" operator="lessThan">
      <formula>$K$2</formula>
    </cfRule>
    <cfRule type="cellIs" dxfId="626" priority="484" stopIfTrue="1" operator="between">
      <formula>$L$2</formula>
      <formula>$K$2</formula>
    </cfRule>
  </conditionalFormatting>
  <conditionalFormatting sqref="Z1581">
    <cfRule type="cellIs" dxfId="625" priority="479" stopIfTrue="1" operator="lessThan">
      <formula>$K$2</formula>
    </cfRule>
    <cfRule type="cellIs" dxfId="624" priority="480" stopIfTrue="1" operator="between">
      <formula>$L$2</formula>
      <formula>$K$2</formula>
    </cfRule>
  </conditionalFormatting>
  <conditionalFormatting sqref="AA1581">
    <cfRule type="cellIs" dxfId="623" priority="481" stopIfTrue="1" operator="between">
      <formula>$K$2</formula>
      <formula>$L$2</formula>
    </cfRule>
    <cfRule type="cellIs" dxfId="622" priority="482" stopIfTrue="1" operator="lessThan">
      <formula>$K$2</formula>
    </cfRule>
  </conditionalFormatting>
  <conditionalFormatting sqref="Z1577 Z1579">
    <cfRule type="cellIs" dxfId="621" priority="477" stopIfTrue="1" operator="lessThan">
      <formula>$K$2</formula>
    </cfRule>
    <cfRule type="cellIs" dxfId="620" priority="478" stopIfTrue="1" operator="between">
      <formula>$L$2</formula>
      <formula>$K$2</formula>
    </cfRule>
  </conditionalFormatting>
  <conditionalFormatting sqref="Z1777">
    <cfRule type="cellIs" dxfId="619" priority="475" stopIfTrue="1" operator="lessThan">
      <formula>$K$2</formula>
    </cfRule>
    <cfRule type="cellIs" dxfId="618" priority="476" stopIfTrue="1" operator="between">
      <formula>$L$2</formula>
      <formula>$K$2</formula>
    </cfRule>
  </conditionalFormatting>
  <conditionalFormatting sqref="Z215:Z217 Z225 Z221">
    <cfRule type="cellIs" dxfId="617" priority="473" stopIfTrue="1" operator="lessThan">
      <formula>$K$2</formula>
    </cfRule>
    <cfRule type="cellIs" dxfId="616" priority="474" stopIfTrue="1" operator="between">
      <formula>$L$2</formula>
      <formula>$K$2</formula>
    </cfRule>
  </conditionalFormatting>
  <conditionalFormatting sqref="Z251:Z253">
    <cfRule type="cellIs" dxfId="615" priority="471" stopIfTrue="1" operator="lessThan">
      <formula>$K$2</formula>
    </cfRule>
    <cfRule type="cellIs" dxfId="614" priority="472" stopIfTrue="1" operator="between">
      <formula>$L$2</formula>
      <formula>$K$2</formula>
    </cfRule>
  </conditionalFormatting>
  <conditionalFormatting sqref="Z2399:Z2403">
    <cfRule type="cellIs" dxfId="613" priority="465" stopIfTrue="1" operator="lessThan">
      <formula>$K$2</formula>
    </cfRule>
    <cfRule type="cellIs" dxfId="612" priority="466" stopIfTrue="1" operator="between">
      <formula>$L$2</formula>
      <formula>$K$2</formula>
    </cfRule>
  </conditionalFormatting>
  <conditionalFormatting sqref="AA2399:AA2403">
    <cfRule type="cellIs" dxfId="611" priority="467" stopIfTrue="1" operator="between">
      <formula>$K$2</formula>
      <formula>$L$2</formula>
    </cfRule>
    <cfRule type="cellIs" dxfId="610" priority="468" stopIfTrue="1" operator="lessThan">
      <formula>$K$2</formula>
    </cfRule>
  </conditionalFormatting>
  <conditionalFormatting sqref="AA2210:AA2211">
    <cfRule type="cellIs" dxfId="609" priority="463" stopIfTrue="1" operator="between">
      <formula>$K$2</formula>
      <formula>$L$2</formula>
    </cfRule>
    <cfRule type="cellIs" dxfId="608" priority="464" stopIfTrue="1" operator="lessThan">
      <formula>$K$2</formula>
    </cfRule>
  </conditionalFormatting>
  <conditionalFormatting sqref="Z2210:Z2211">
    <cfRule type="cellIs" dxfId="607" priority="461" stopIfTrue="1" operator="lessThan">
      <formula>$K$2</formula>
    </cfRule>
    <cfRule type="cellIs" dxfId="606" priority="462" stopIfTrue="1" operator="between">
      <formula>$L$2</formula>
      <formula>$K$2</formula>
    </cfRule>
  </conditionalFormatting>
  <conditionalFormatting sqref="Z973">
    <cfRule type="cellIs" dxfId="605" priority="459" stopIfTrue="1" operator="lessThan">
      <formula>$K$2</formula>
    </cfRule>
    <cfRule type="cellIs" dxfId="604" priority="460" stopIfTrue="1" operator="between">
      <formula>$L$2</formula>
      <formula>$K$2</formula>
    </cfRule>
  </conditionalFormatting>
  <conditionalFormatting sqref="Z965:Z968">
    <cfRule type="cellIs" dxfId="603" priority="457" stopIfTrue="1" operator="lessThan">
      <formula>$K$2</formula>
    </cfRule>
    <cfRule type="cellIs" dxfId="602" priority="458" stopIfTrue="1" operator="between">
      <formula>$L$2</formula>
      <formula>$K$2</formula>
    </cfRule>
  </conditionalFormatting>
  <conditionalFormatting sqref="Z969:Z970">
    <cfRule type="cellIs" dxfId="601" priority="455" stopIfTrue="1" operator="lessThan">
      <formula>$K$2</formula>
    </cfRule>
    <cfRule type="cellIs" dxfId="600" priority="456" stopIfTrue="1" operator="between">
      <formula>$L$2</formula>
      <formula>$K$2</formula>
    </cfRule>
  </conditionalFormatting>
  <conditionalFormatting sqref="Z2061">
    <cfRule type="cellIs" dxfId="599" priority="451" stopIfTrue="1" operator="lessThan">
      <formula>$K$2</formula>
    </cfRule>
    <cfRule type="cellIs" dxfId="598" priority="452" stopIfTrue="1" operator="between">
      <formula>$L$2</formula>
      <formula>$K$2</formula>
    </cfRule>
  </conditionalFormatting>
  <conditionalFormatting sqref="Z2058:Z2060">
    <cfRule type="cellIs" dxfId="597" priority="449" stopIfTrue="1" operator="lessThan">
      <formula>$K$2</formula>
    </cfRule>
    <cfRule type="cellIs" dxfId="596" priority="450" stopIfTrue="1" operator="between">
      <formula>$L$2</formula>
      <formula>$K$2</formula>
    </cfRule>
  </conditionalFormatting>
  <conditionalFormatting sqref="Z325">
    <cfRule type="cellIs" dxfId="595" priority="445" stopIfTrue="1" operator="lessThan">
      <formula>$K$2</formula>
    </cfRule>
    <cfRule type="cellIs" dxfId="594" priority="446" stopIfTrue="1" operator="between">
      <formula>$L$2</formula>
      <formula>$K$2</formula>
    </cfRule>
  </conditionalFormatting>
  <conditionalFormatting sqref="Z326:Z328">
    <cfRule type="cellIs" dxfId="593" priority="443" stopIfTrue="1" operator="lessThan">
      <formula>$K$2</formula>
    </cfRule>
    <cfRule type="cellIs" dxfId="592" priority="444" stopIfTrue="1" operator="between">
      <formula>$L$2</formula>
      <formula>$K$2</formula>
    </cfRule>
  </conditionalFormatting>
  <conditionalFormatting sqref="Z1684:Z1686">
    <cfRule type="cellIs" dxfId="591" priority="439" stopIfTrue="1" operator="lessThan">
      <formula>$K$2</formula>
    </cfRule>
    <cfRule type="cellIs" dxfId="590" priority="440" stopIfTrue="1" operator="between">
      <formula>$L$2</formula>
      <formula>$K$2</formula>
    </cfRule>
  </conditionalFormatting>
  <conditionalFormatting sqref="AA1684:AA1686">
    <cfRule type="cellIs" dxfId="589" priority="441" stopIfTrue="1" operator="between">
      <formula>$K$2</formula>
      <formula>$L$2</formula>
    </cfRule>
    <cfRule type="cellIs" dxfId="588" priority="442" stopIfTrue="1" operator="lessThan">
      <formula>$K$2</formula>
    </cfRule>
  </conditionalFormatting>
  <conditionalFormatting sqref="Z1260:Z1262">
    <cfRule type="cellIs" dxfId="587" priority="437" stopIfTrue="1" operator="lessThan">
      <formula>$K$2</formula>
    </cfRule>
    <cfRule type="cellIs" dxfId="586" priority="438" stopIfTrue="1" operator="between">
      <formula>$L$2</formula>
      <formula>$K$2</formula>
    </cfRule>
  </conditionalFormatting>
  <conditionalFormatting sqref="Z862:Z866">
    <cfRule type="cellIs" dxfId="585" priority="433" stopIfTrue="1" operator="lessThan">
      <formula>$K$2</formula>
    </cfRule>
    <cfRule type="cellIs" dxfId="584" priority="434" stopIfTrue="1" operator="between">
      <formula>$L$2</formula>
      <formula>$K$2</formula>
    </cfRule>
  </conditionalFormatting>
  <conditionalFormatting sqref="Z245:Z249">
    <cfRule type="cellIs" dxfId="583" priority="431" stopIfTrue="1" operator="lessThan">
      <formula>$K$2</formula>
    </cfRule>
    <cfRule type="cellIs" dxfId="582" priority="432" stopIfTrue="1" operator="between">
      <formula>$L$2</formula>
      <formula>$K$2</formula>
    </cfRule>
  </conditionalFormatting>
  <conditionalFormatting sqref="Z940:Z943">
    <cfRule type="cellIs" dxfId="581" priority="429" stopIfTrue="1" operator="lessThan">
      <formula>$K$2</formula>
    </cfRule>
    <cfRule type="cellIs" dxfId="580" priority="430" stopIfTrue="1" operator="between">
      <formula>$L$2</formula>
      <formula>$K$2</formula>
    </cfRule>
  </conditionalFormatting>
  <conditionalFormatting sqref="Z477:Z479">
    <cfRule type="cellIs" dxfId="579" priority="427" stopIfTrue="1" operator="lessThan">
      <formula>$K$2</formula>
    </cfRule>
    <cfRule type="cellIs" dxfId="578" priority="428" stopIfTrue="1" operator="between">
      <formula>$L$2</formula>
      <formula>$K$2</formula>
    </cfRule>
  </conditionalFormatting>
  <conditionalFormatting sqref="Z1883:Z1884">
    <cfRule type="cellIs" dxfId="577" priority="423" stopIfTrue="1" operator="lessThan">
      <formula>$K$2</formula>
    </cfRule>
    <cfRule type="cellIs" dxfId="576" priority="424" stopIfTrue="1" operator="between">
      <formula>$L$2</formula>
      <formula>$K$2</formula>
    </cfRule>
  </conditionalFormatting>
  <conditionalFormatting sqref="Z1883:AA1884">
    <cfRule type="cellIs" dxfId="575" priority="425" stopIfTrue="1" operator="between">
      <formula>$K$2</formula>
      <formula>$L$2</formula>
    </cfRule>
    <cfRule type="cellIs" dxfId="574" priority="426" stopIfTrue="1" operator="lessThan">
      <formula>$K$2</formula>
    </cfRule>
  </conditionalFormatting>
  <conditionalFormatting sqref="Z330:Z332">
    <cfRule type="cellIs" dxfId="573" priority="421" stopIfTrue="1" operator="lessThan">
      <formula>$K$2</formula>
    </cfRule>
    <cfRule type="cellIs" dxfId="572" priority="422" stopIfTrue="1" operator="between">
      <formula>$L$2</formula>
      <formula>$K$2</formula>
    </cfRule>
  </conditionalFormatting>
  <conditionalFormatting sqref="Z971">
    <cfRule type="cellIs" dxfId="571" priority="419" stopIfTrue="1" operator="lessThan">
      <formula>$K$2</formula>
    </cfRule>
    <cfRule type="cellIs" dxfId="570" priority="420" stopIfTrue="1" operator="between">
      <formula>$L$2</formula>
      <formula>$K$2</formula>
    </cfRule>
  </conditionalFormatting>
  <conditionalFormatting sqref="Z972">
    <cfRule type="cellIs" dxfId="569" priority="417" stopIfTrue="1" operator="lessThan">
      <formula>$K$2</formula>
    </cfRule>
    <cfRule type="cellIs" dxfId="568" priority="418" stopIfTrue="1" operator="between">
      <formula>$L$2</formula>
      <formula>$K$2</formula>
    </cfRule>
  </conditionalFormatting>
  <conditionalFormatting sqref="Z2051:Z2052">
    <cfRule type="cellIs" dxfId="567" priority="411" stopIfTrue="1" operator="lessThan">
      <formula>$K$2</formula>
    </cfRule>
    <cfRule type="cellIs" dxfId="566" priority="412" stopIfTrue="1" operator="between">
      <formula>$L$2</formula>
      <formula>$K$2</formula>
    </cfRule>
  </conditionalFormatting>
  <conditionalFormatting sqref="AA2051:AA2055">
    <cfRule type="cellIs" dxfId="565" priority="413" stopIfTrue="1" operator="between">
      <formula>$K$2</formula>
      <formula>$L$2</formula>
    </cfRule>
    <cfRule type="cellIs" dxfId="564" priority="414" stopIfTrue="1" operator="lessThan">
      <formula>$K$2</formula>
    </cfRule>
  </conditionalFormatting>
  <conditionalFormatting sqref="Z2053:Z2055">
    <cfRule type="cellIs" dxfId="563" priority="409" stopIfTrue="1" operator="lessThan">
      <formula>$K$2</formula>
    </cfRule>
    <cfRule type="cellIs" dxfId="562" priority="410" stopIfTrue="1" operator="between">
      <formula>$L$2</formula>
      <formula>$K$2</formula>
    </cfRule>
  </conditionalFormatting>
  <conditionalFormatting sqref="Z1500:Z1501">
    <cfRule type="cellIs" dxfId="561" priority="405" stopIfTrue="1" operator="lessThan">
      <formula>$K$2</formula>
    </cfRule>
    <cfRule type="cellIs" dxfId="560" priority="406" stopIfTrue="1" operator="between">
      <formula>$L$2</formula>
      <formula>$K$2</formula>
    </cfRule>
  </conditionalFormatting>
  <conditionalFormatting sqref="AA1500:AA1501">
    <cfRule type="cellIs" dxfId="559" priority="407" stopIfTrue="1" operator="between">
      <formula>$K$2</formula>
      <formula>$L$2</formula>
    </cfRule>
    <cfRule type="cellIs" dxfId="558" priority="408" stopIfTrue="1" operator="lessThan">
      <formula>$K$2</formula>
    </cfRule>
  </conditionalFormatting>
  <conditionalFormatting sqref="AA1903:AA1913">
    <cfRule type="cellIs" dxfId="557" priority="403" stopIfTrue="1" operator="lessThan">
      <formula>$K$2</formula>
    </cfRule>
    <cfRule type="cellIs" dxfId="556" priority="404" stopIfTrue="1" operator="between">
      <formula>$L$2</formula>
      <formula>$K$2</formula>
    </cfRule>
  </conditionalFormatting>
  <conditionalFormatting sqref="Z1902">
    <cfRule type="cellIs" dxfId="555" priority="399" stopIfTrue="1" operator="lessThan">
      <formula>$K$2</formula>
    </cfRule>
    <cfRule type="cellIs" dxfId="554" priority="400" stopIfTrue="1" operator="between">
      <formula>$L$2</formula>
      <formula>$K$2</formula>
    </cfRule>
  </conditionalFormatting>
  <conditionalFormatting sqref="AA1902">
    <cfRule type="cellIs" dxfId="553" priority="401" stopIfTrue="1" operator="between">
      <formula>$K$2</formula>
      <formula>$L$2</formula>
    </cfRule>
    <cfRule type="cellIs" dxfId="552" priority="402" stopIfTrue="1" operator="lessThan">
      <formula>$K$2</formula>
    </cfRule>
  </conditionalFormatting>
  <conditionalFormatting sqref="Z1899:Z1901">
    <cfRule type="cellIs" dxfId="551" priority="395" stopIfTrue="1" operator="lessThan">
      <formula>$K$2</formula>
    </cfRule>
    <cfRule type="cellIs" dxfId="550" priority="396" stopIfTrue="1" operator="between">
      <formula>$L$2</formula>
      <formula>$K$2</formula>
    </cfRule>
  </conditionalFormatting>
  <conditionalFormatting sqref="Z1899:Z1901">
    <cfRule type="cellIs" dxfId="549" priority="393" stopIfTrue="1" operator="lessThan">
      <formula>$K$2</formula>
    </cfRule>
    <cfRule type="cellIs" dxfId="548" priority="394" stopIfTrue="1" operator="between">
      <formula>$L$2</formula>
      <formula>$K$2</formula>
    </cfRule>
  </conditionalFormatting>
  <conditionalFormatting sqref="Z607">
    <cfRule type="cellIs" dxfId="547" priority="385" stopIfTrue="1" operator="lessThan">
      <formula>$K$2</formula>
    </cfRule>
    <cfRule type="cellIs" dxfId="546" priority="386" stopIfTrue="1" operator="between">
      <formula>$L$2</formula>
      <formula>$K$2</formula>
    </cfRule>
  </conditionalFormatting>
  <conditionalFormatting sqref="Z1113:Z1115">
    <cfRule type="cellIs" dxfId="545" priority="383" stopIfTrue="1" operator="lessThan">
      <formula>$K$2</formula>
    </cfRule>
    <cfRule type="cellIs" dxfId="544" priority="384" stopIfTrue="1" operator="between">
      <formula>$L$2</formula>
      <formula>$K$2</formula>
    </cfRule>
  </conditionalFormatting>
  <conditionalFormatting sqref="Z608:Z609">
    <cfRule type="cellIs" dxfId="543" priority="391" stopIfTrue="1" operator="lessThan">
      <formula>$K$2</formula>
    </cfRule>
    <cfRule type="cellIs" dxfId="542" priority="392" stopIfTrue="1" operator="between">
      <formula>$L$2</formula>
      <formula>$K$2</formula>
    </cfRule>
  </conditionalFormatting>
  <conditionalFormatting sqref="Z608:Z609">
    <cfRule type="cellIs" dxfId="541" priority="389" stopIfTrue="1" operator="lessThan">
      <formula>$K$2</formula>
    </cfRule>
    <cfRule type="cellIs" dxfId="540" priority="390" stopIfTrue="1" operator="between">
      <formula>$L$2</formula>
      <formula>$K$2</formula>
    </cfRule>
  </conditionalFormatting>
  <conditionalFormatting sqref="Z607">
    <cfRule type="cellIs" dxfId="539" priority="387" stopIfTrue="1" operator="lessThan">
      <formula>$K$2</formula>
    </cfRule>
    <cfRule type="cellIs" dxfId="538" priority="388" stopIfTrue="1" operator="between">
      <formula>$L$2</formula>
      <formula>$K$2</formula>
    </cfRule>
  </conditionalFormatting>
  <conditionalFormatting sqref="Z1116">
    <cfRule type="cellIs" dxfId="537" priority="381" stopIfTrue="1" operator="lessThan">
      <formula>$K$2</formula>
    </cfRule>
    <cfRule type="cellIs" dxfId="536" priority="382" stopIfTrue="1" operator="between">
      <formula>$L$2</formula>
      <formula>$K$2</formula>
    </cfRule>
  </conditionalFormatting>
  <conditionalFormatting sqref="Z1776">
    <cfRule type="cellIs" dxfId="535" priority="375" stopIfTrue="1" operator="lessThan">
      <formula>$K$2</formula>
    </cfRule>
    <cfRule type="cellIs" dxfId="534" priority="376" stopIfTrue="1" operator="between">
      <formula>$L$2</formula>
      <formula>$K$2</formula>
    </cfRule>
  </conditionalFormatting>
  <conditionalFormatting sqref="AA1776">
    <cfRule type="cellIs" dxfId="533" priority="377" stopIfTrue="1" operator="between">
      <formula>$K$2</formula>
      <formula>$L$2</formula>
    </cfRule>
    <cfRule type="cellIs" dxfId="532" priority="378" stopIfTrue="1" operator="lessThan">
      <formula>$K$2</formula>
    </cfRule>
  </conditionalFormatting>
  <conditionalFormatting sqref="Z366">
    <cfRule type="cellIs" dxfId="531" priority="371" stopIfTrue="1" operator="lessThan">
      <formula>$K$2</formula>
    </cfRule>
    <cfRule type="cellIs" dxfId="530" priority="372" stopIfTrue="1" operator="between">
      <formula>$L$2</formula>
      <formula>$K$2</formula>
    </cfRule>
  </conditionalFormatting>
  <conditionalFormatting sqref="Z158:Z161">
    <cfRule type="cellIs" dxfId="529" priority="369" stopIfTrue="1" operator="lessThan">
      <formula>$K$2</formula>
    </cfRule>
    <cfRule type="cellIs" dxfId="528" priority="370" stopIfTrue="1" operator="between">
      <formula>$L$2</formula>
      <formula>$K$2</formula>
    </cfRule>
  </conditionalFormatting>
  <conditionalFormatting sqref="Z2047">
    <cfRule type="cellIs" dxfId="527" priority="365" stopIfTrue="1" operator="lessThan">
      <formula>$K$2</formula>
    </cfRule>
    <cfRule type="cellIs" dxfId="526" priority="366" stopIfTrue="1" operator="between">
      <formula>$L$2</formula>
      <formula>$K$2</formula>
    </cfRule>
  </conditionalFormatting>
  <conditionalFormatting sqref="AA2047:AA2050">
    <cfRule type="cellIs" dxfId="525" priority="367" stopIfTrue="1" operator="between">
      <formula>$K$2</formula>
      <formula>$L$2</formula>
    </cfRule>
    <cfRule type="cellIs" dxfId="524" priority="368" stopIfTrue="1" operator="lessThan">
      <formula>$K$2</formula>
    </cfRule>
  </conditionalFormatting>
  <conditionalFormatting sqref="Z2048:Z2050">
    <cfRule type="cellIs" dxfId="523" priority="363" stopIfTrue="1" operator="lessThan">
      <formula>$K$2</formula>
    </cfRule>
    <cfRule type="cellIs" dxfId="522" priority="364" stopIfTrue="1" operator="between">
      <formula>$L$2</formula>
      <formula>$K$2</formula>
    </cfRule>
  </conditionalFormatting>
  <conditionalFormatting sqref="Z194:Z198">
    <cfRule type="cellIs" dxfId="521" priority="361" stopIfTrue="1" operator="lessThan">
      <formula>$K$2</formula>
    </cfRule>
    <cfRule type="cellIs" dxfId="520" priority="362" stopIfTrue="1" operator="between">
      <formula>$L$2</formula>
      <formula>$K$2</formula>
    </cfRule>
  </conditionalFormatting>
  <conditionalFormatting sqref="Z1255:Z1258">
    <cfRule type="cellIs" dxfId="519" priority="359" stopIfTrue="1" operator="lessThan">
      <formula>$K$2</formula>
    </cfRule>
    <cfRule type="cellIs" dxfId="518" priority="360" stopIfTrue="1" operator="between">
      <formula>$L$2</formula>
      <formula>$K$2</formula>
    </cfRule>
  </conditionalFormatting>
  <conditionalFormatting sqref="Z1248:Z1254">
    <cfRule type="cellIs" dxfId="517" priority="357" stopIfTrue="1" operator="lessThan">
      <formula>$K$2</formula>
    </cfRule>
    <cfRule type="cellIs" dxfId="516" priority="358" stopIfTrue="1" operator="between">
      <formula>$L$2</formula>
      <formula>$K$2</formula>
    </cfRule>
  </conditionalFormatting>
  <conditionalFormatting sqref="Z1248:Z1254">
    <cfRule type="cellIs" dxfId="515" priority="355" stopIfTrue="1" operator="lessThan">
      <formula>$K$2</formula>
    </cfRule>
    <cfRule type="cellIs" dxfId="514" priority="356" stopIfTrue="1" operator="between">
      <formula>$L$2</formula>
      <formula>$K$2</formula>
    </cfRule>
  </conditionalFormatting>
  <conditionalFormatting sqref="Z1248:Z1254">
    <cfRule type="cellIs" dxfId="513" priority="353" stopIfTrue="1" operator="lessThan">
      <formula>$K$2</formula>
    </cfRule>
    <cfRule type="cellIs" dxfId="512" priority="354" stopIfTrue="1" operator="between">
      <formula>$L$2</formula>
      <formula>$K$2</formula>
    </cfRule>
  </conditionalFormatting>
  <conditionalFormatting sqref="Z1248:Z1254">
    <cfRule type="cellIs" dxfId="511" priority="351" stopIfTrue="1" operator="lessThan">
      <formula>$K$2</formula>
    </cfRule>
    <cfRule type="cellIs" dxfId="510" priority="352" stopIfTrue="1" operator="between">
      <formula>$L$2</formula>
      <formula>$K$2</formula>
    </cfRule>
  </conditionalFormatting>
  <conditionalFormatting sqref="Z2526:Z2531">
    <cfRule type="cellIs" dxfId="509" priority="347" stopIfTrue="1" operator="lessThan">
      <formula>$K$2</formula>
    </cfRule>
    <cfRule type="cellIs" dxfId="508" priority="348" stopIfTrue="1" operator="between">
      <formula>$L$2</formula>
      <formula>$K$2</formula>
    </cfRule>
  </conditionalFormatting>
  <conditionalFormatting sqref="AA2526:AA2531">
    <cfRule type="cellIs" dxfId="507" priority="349" stopIfTrue="1" operator="between">
      <formula>$K$2</formula>
      <formula>$L$2</formula>
    </cfRule>
    <cfRule type="cellIs" dxfId="506" priority="350" stopIfTrue="1" operator="lessThan">
      <formula>$K$2</formula>
    </cfRule>
  </conditionalFormatting>
  <conditionalFormatting sqref="Z2521:Z2525">
    <cfRule type="cellIs" dxfId="505" priority="345" stopIfTrue="1" operator="lessThan">
      <formula>$K$2</formula>
    </cfRule>
    <cfRule type="cellIs" dxfId="504" priority="346" stopIfTrue="1" operator="between">
      <formula>$L$2</formula>
      <formula>$K$2</formula>
    </cfRule>
  </conditionalFormatting>
  <conditionalFormatting sqref="Z226">
    <cfRule type="cellIs" dxfId="503" priority="337" stopIfTrue="1" operator="lessThan">
      <formula>$K$2</formula>
    </cfRule>
    <cfRule type="cellIs" dxfId="502" priority="338" stopIfTrue="1" operator="between">
      <formula>$L$2</formula>
      <formula>$K$2</formula>
    </cfRule>
  </conditionalFormatting>
  <conditionalFormatting sqref="Z227">
    <cfRule type="cellIs" dxfId="501" priority="335" stopIfTrue="1" operator="lessThan">
      <formula>$K$2</formula>
    </cfRule>
    <cfRule type="cellIs" dxfId="500" priority="336" stopIfTrue="1" operator="between">
      <formula>$L$2</formula>
      <formula>$K$2</formula>
    </cfRule>
  </conditionalFormatting>
  <conditionalFormatting sqref="Z233:Z235">
    <cfRule type="cellIs" dxfId="499" priority="333" stopIfTrue="1" operator="lessThan">
      <formula>$K$2</formula>
    </cfRule>
    <cfRule type="cellIs" dxfId="498" priority="334" stopIfTrue="1" operator="between">
      <formula>$L$2</formula>
      <formula>$K$2</formula>
    </cfRule>
  </conditionalFormatting>
  <conditionalFormatting sqref="AA251:AA253">
    <cfRule type="cellIs" dxfId="497" priority="331" stopIfTrue="1" operator="lessThan">
      <formula>$K$2</formula>
    </cfRule>
    <cfRule type="cellIs" dxfId="496" priority="332" stopIfTrue="1" operator="between">
      <formula>$L$2</formula>
      <formula>$K$2</formula>
    </cfRule>
  </conditionalFormatting>
  <conditionalFormatting sqref="AA226">
    <cfRule type="cellIs" dxfId="495" priority="329" stopIfTrue="1" operator="lessThan">
      <formula>$K$2</formula>
    </cfRule>
    <cfRule type="cellIs" dxfId="494" priority="330" stopIfTrue="1" operator="between">
      <formula>$L$2</formula>
      <formula>$K$2</formula>
    </cfRule>
  </conditionalFormatting>
  <conditionalFormatting sqref="AA227">
    <cfRule type="cellIs" dxfId="493" priority="327" stopIfTrue="1" operator="lessThan">
      <formula>$K$2</formula>
    </cfRule>
    <cfRule type="cellIs" dxfId="492" priority="328" stopIfTrue="1" operator="between">
      <formula>$L$2</formula>
      <formula>$K$2</formula>
    </cfRule>
  </conditionalFormatting>
  <conditionalFormatting sqref="AA255:AA257">
    <cfRule type="cellIs" dxfId="491" priority="325" stopIfTrue="1" operator="lessThan">
      <formula>$K$2</formula>
    </cfRule>
    <cfRule type="cellIs" dxfId="490" priority="326" stopIfTrue="1" operator="between">
      <formula>$L$2</formula>
      <formula>$K$2</formula>
    </cfRule>
  </conditionalFormatting>
  <conditionalFormatting sqref="Z1442:Z1443">
    <cfRule type="cellIs" dxfId="489" priority="319" stopIfTrue="1" operator="lessThan">
      <formula>$K$2</formula>
    </cfRule>
    <cfRule type="cellIs" dxfId="488" priority="320" stopIfTrue="1" operator="between">
      <formula>$L$2</formula>
      <formula>$K$2</formula>
    </cfRule>
  </conditionalFormatting>
  <conditionalFormatting sqref="AA1442:AA1443">
    <cfRule type="cellIs" dxfId="487" priority="321" stopIfTrue="1" operator="between">
      <formula>$K$2</formula>
      <formula>$L$2</formula>
    </cfRule>
    <cfRule type="cellIs" dxfId="486" priority="322" stopIfTrue="1" operator="lessThan">
      <formula>$K$2</formula>
    </cfRule>
  </conditionalFormatting>
  <conditionalFormatting sqref="Z1558:Z1559">
    <cfRule type="cellIs" dxfId="485" priority="315" stopIfTrue="1" operator="lessThan">
      <formula>$K$2</formula>
    </cfRule>
    <cfRule type="cellIs" dxfId="484" priority="316" stopIfTrue="1" operator="between">
      <formula>$L$2</formula>
      <formula>$K$2</formula>
    </cfRule>
  </conditionalFormatting>
  <conditionalFormatting sqref="AA1558:AA1559">
    <cfRule type="cellIs" dxfId="483" priority="317" stopIfTrue="1" operator="between">
      <formula>$K$2</formula>
      <formula>$L$2</formula>
    </cfRule>
    <cfRule type="cellIs" dxfId="482" priority="318" stopIfTrue="1" operator="lessThan">
      <formula>$K$2</formula>
    </cfRule>
  </conditionalFormatting>
  <conditionalFormatting sqref="Z1439:Z1441">
    <cfRule type="cellIs" dxfId="481" priority="309" stopIfTrue="1" operator="lessThan">
      <formula>$K$2</formula>
    </cfRule>
    <cfRule type="cellIs" dxfId="480" priority="310" stopIfTrue="1" operator="between">
      <formula>$L$2</formula>
      <formula>$K$2</formula>
    </cfRule>
  </conditionalFormatting>
  <conditionalFormatting sqref="AA1439:AA1441">
    <cfRule type="cellIs" dxfId="479" priority="311" stopIfTrue="1" operator="between">
      <formula>$K$2</formula>
      <formula>$L$2</formula>
    </cfRule>
    <cfRule type="cellIs" dxfId="478" priority="312" stopIfTrue="1" operator="lessThan">
      <formula>$K$2</formula>
    </cfRule>
  </conditionalFormatting>
  <conditionalFormatting sqref="Z1436:Z1437">
    <cfRule type="cellIs" dxfId="477" priority="305" stopIfTrue="1" operator="lessThan">
      <formula>$K$2</formula>
    </cfRule>
    <cfRule type="cellIs" dxfId="476" priority="306" stopIfTrue="1" operator="between">
      <formula>$L$2</formula>
      <formula>$K$2</formula>
    </cfRule>
  </conditionalFormatting>
  <conditionalFormatting sqref="AA1436:AA1437">
    <cfRule type="cellIs" dxfId="475" priority="307" stopIfTrue="1" operator="between">
      <formula>$K$2</formula>
      <formula>$L$2</formula>
    </cfRule>
    <cfRule type="cellIs" dxfId="474" priority="308" stopIfTrue="1" operator="lessThan">
      <formula>$K$2</formula>
    </cfRule>
  </conditionalFormatting>
  <conditionalFormatting sqref="Z199:Z202 Z206">
    <cfRule type="cellIs" dxfId="473" priority="303" stopIfTrue="1" operator="lessThan">
      <formula>$K$2</formula>
    </cfRule>
    <cfRule type="cellIs" dxfId="472" priority="304" stopIfTrue="1" operator="between">
      <formula>$L$2</formula>
      <formula>$K$2</formula>
    </cfRule>
  </conditionalFormatting>
  <conditionalFormatting sqref="Z241:Z243">
    <cfRule type="cellIs" dxfId="471" priority="301" stopIfTrue="1" operator="lessThan">
      <formula>$K$2</formula>
    </cfRule>
    <cfRule type="cellIs" dxfId="470" priority="302" stopIfTrue="1" operator="between">
      <formula>$L$2</formula>
      <formula>$K$2</formula>
    </cfRule>
  </conditionalFormatting>
  <conditionalFormatting sqref="Z627:Z629">
    <cfRule type="cellIs" dxfId="469" priority="299" stopIfTrue="1" operator="lessThan">
      <formula>$K$2</formula>
    </cfRule>
    <cfRule type="cellIs" dxfId="468" priority="300" stopIfTrue="1" operator="between">
      <formula>$L$2</formula>
      <formula>$K$2</formula>
    </cfRule>
  </conditionalFormatting>
  <conditionalFormatting sqref="AA88">
    <cfRule type="cellIs" dxfId="467" priority="297" stopIfTrue="1" operator="lessThan">
      <formula>$K$2</formula>
    </cfRule>
    <cfRule type="cellIs" dxfId="466" priority="298" stopIfTrue="1" operator="between">
      <formula>$L$2</formula>
      <formula>$K$2</formula>
    </cfRule>
  </conditionalFormatting>
  <conditionalFormatting sqref="AA89:AA92">
    <cfRule type="cellIs" dxfId="465" priority="295" stopIfTrue="1" operator="lessThan">
      <formula>$K$2</formula>
    </cfRule>
    <cfRule type="cellIs" dxfId="464" priority="296" stopIfTrue="1" operator="between">
      <formula>$L$2</formula>
      <formula>$K$2</formula>
    </cfRule>
  </conditionalFormatting>
  <conditionalFormatting sqref="AA522:AA526">
    <cfRule type="cellIs" dxfId="463" priority="293" stopIfTrue="1" operator="lessThan">
      <formula>$K$2</formula>
    </cfRule>
    <cfRule type="cellIs" dxfId="462" priority="294" stopIfTrue="1" operator="between">
      <formula>$L$2</formula>
      <formula>$K$2</formula>
    </cfRule>
  </conditionalFormatting>
  <conditionalFormatting sqref="Z1109:Z1111">
    <cfRule type="cellIs" dxfId="461" priority="289" stopIfTrue="1" operator="lessThan">
      <formula>$K$2</formula>
    </cfRule>
    <cfRule type="cellIs" dxfId="460" priority="290" stopIfTrue="1" operator="between">
      <formula>$L$2</formula>
      <formula>$K$2</formula>
    </cfRule>
  </conditionalFormatting>
  <conditionalFormatting sqref="Z2381:Z2385">
    <cfRule type="cellIs" dxfId="459" priority="283" stopIfTrue="1" operator="lessThan">
      <formula>$K$2</formula>
    </cfRule>
    <cfRule type="cellIs" dxfId="458" priority="284" stopIfTrue="1" operator="between">
      <formula>$L$2</formula>
      <formula>$K$2</formula>
    </cfRule>
  </conditionalFormatting>
  <conditionalFormatting sqref="AA2381:AA2385">
    <cfRule type="cellIs" dxfId="457" priority="285" stopIfTrue="1" operator="between">
      <formula>$K$2</formula>
      <formula>$L$2</formula>
    </cfRule>
    <cfRule type="cellIs" dxfId="456" priority="286" stopIfTrue="1" operator="lessThan">
      <formula>$K$2</formula>
    </cfRule>
  </conditionalFormatting>
  <conditionalFormatting sqref="AA81:AA83">
    <cfRule type="cellIs" dxfId="455" priority="281" stopIfTrue="1" operator="lessThan">
      <formula>$K$2</formula>
    </cfRule>
    <cfRule type="cellIs" dxfId="454" priority="282" stopIfTrue="1" operator="between">
      <formula>$L$2</formula>
      <formula>$K$2</formula>
    </cfRule>
  </conditionalFormatting>
  <conditionalFormatting sqref="AA631:AA634">
    <cfRule type="cellIs" dxfId="453" priority="279" stopIfTrue="1" operator="lessThan">
      <formula>$K$2</formula>
    </cfRule>
    <cfRule type="cellIs" dxfId="452" priority="280" stopIfTrue="1" operator="between">
      <formula>$L$2</formula>
      <formula>$K$2</formula>
    </cfRule>
  </conditionalFormatting>
  <conditionalFormatting sqref="AA230:AA231">
    <cfRule type="cellIs" dxfId="451" priority="277" stopIfTrue="1" operator="lessThan">
      <formula>$K$2</formula>
    </cfRule>
    <cfRule type="cellIs" dxfId="450" priority="278" stopIfTrue="1" operator="between">
      <formula>$L$2</formula>
      <formula>$K$2</formula>
    </cfRule>
  </conditionalFormatting>
  <conditionalFormatting sqref="Z343">
    <cfRule type="cellIs" dxfId="449" priority="275" stopIfTrue="1" operator="lessThan">
      <formula>$K$2</formula>
    </cfRule>
    <cfRule type="cellIs" dxfId="448" priority="276" stopIfTrue="1" operator="between">
      <formula>$L$2</formula>
      <formula>$K$2</formula>
    </cfRule>
  </conditionalFormatting>
  <conditionalFormatting sqref="AA343">
    <cfRule type="cellIs" dxfId="447" priority="273" stopIfTrue="1" operator="lessThan">
      <formula>$K$2</formula>
    </cfRule>
    <cfRule type="cellIs" dxfId="446" priority="274" stopIfTrue="1" operator="between">
      <formula>$L$2</formula>
      <formula>$K$2</formula>
    </cfRule>
  </conditionalFormatting>
  <conditionalFormatting sqref="Z344:Z345">
    <cfRule type="cellIs" dxfId="445" priority="271" stopIfTrue="1" operator="lessThan">
      <formula>$K$2</formula>
    </cfRule>
    <cfRule type="cellIs" dxfId="444" priority="272" stopIfTrue="1" operator="between">
      <formula>$L$2</formula>
      <formula>$K$2</formula>
    </cfRule>
  </conditionalFormatting>
  <conditionalFormatting sqref="AA344:AA345">
    <cfRule type="cellIs" dxfId="443" priority="269" stopIfTrue="1" operator="lessThan">
      <formula>$K$2</formula>
    </cfRule>
    <cfRule type="cellIs" dxfId="442" priority="270" stopIfTrue="1" operator="between">
      <formula>$L$2</formula>
      <formula>$K$2</formula>
    </cfRule>
  </conditionalFormatting>
  <conditionalFormatting sqref="AA191:AA192">
    <cfRule type="cellIs" dxfId="441" priority="267" stopIfTrue="1" operator="lessThan">
      <formula>$K$2</formula>
    </cfRule>
    <cfRule type="cellIs" dxfId="440" priority="268" stopIfTrue="1" operator="between">
      <formula>$L$2</formula>
      <formula>$K$2</formula>
    </cfRule>
  </conditionalFormatting>
  <conditionalFormatting sqref="Z323:Z324">
    <cfRule type="cellIs" dxfId="439" priority="265" stopIfTrue="1" operator="lessThan">
      <formula>$K$2</formula>
    </cfRule>
    <cfRule type="cellIs" dxfId="438" priority="266" stopIfTrue="1" operator="between">
      <formula>$L$2</formula>
      <formula>$K$2</formula>
    </cfRule>
  </conditionalFormatting>
  <conditionalFormatting sqref="Z322">
    <cfRule type="cellIs" dxfId="437" priority="263" stopIfTrue="1" operator="lessThan">
      <formula>$K$2</formula>
    </cfRule>
    <cfRule type="cellIs" dxfId="436" priority="264" stopIfTrue="1" operator="between">
      <formula>$L$2</formula>
      <formula>$K$2</formula>
    </cfRule>
  </conditionalFormatting>
  <conditionalFormatting sqref="AA613">
    <cfRule type="cellIs" dxfId="435" priority="261" stopIfTrue="1" operator="lessThan">
      <formula>$K$2</formula>
    </cfRule>
    <cfRule type="cellIs" dxfId="434" priority="262" stopIfTrue="1" operator="between">
      <formula>$L$2</formula>
      <formula>$K$2</formula>
    </cfRule>
  </conditionalFormatting>
  <conditionalFormatting sqref="AA613">
    <cfRule type="cellIs" dxfId="433" priority="257" stopIfTrue="1" operator="lessThan">
      <formula>$K$2</formula>
    </cfRule>
    <cfRule type="cellIs" dxfId="432" priority="258" stopIfTrue="1" operator="between">
      <formula>$L$2</formula>
      <formula>$K$2</formula>
    </cfRule>
  </conditionalFormatting>
  <conditionalFormatting sqref="AA613">
    <cfRule type="cellIs" dxfId="431" priority="259" stopIfTrue="1" operator="lessThan">
      <formula>$K$2</formula>
    </cfRule>
    <cfRule type="cellIs" dxfId="430" priority="260" stopIfTrue="1" operator="between">
      <formula>$L$2</formula>
      <formula>$K$2</formula>
    </cfRule>
  </conditionalFormatting>
  <conditionalFormatting sqref="AA617">
    <cfRule type="cellIs" dxfId="429" priority="255" stopIfTrue="1" operator="lessThan">
      <formula>$K$2</formula>
    </cfRule>
    <cfRule type="cellIs" dxfId="428" priority="256" stopIfTrue="1" operator="between">
      <formula>$L$2</formula>
      <formula>$K$2</formula>
    </cfRule>
  </conditionalFormatting>
  <conditionalFormatting sqref="AA617">
    <cfRule type="cellIs" dxfId="427" priority="251" stopIfTrue="1" operator="lessThan">
      <formula>$K$2</formula>
    </cfRule>
    <cfRule type="cellIs" dxfId="426" priority="252" stopIfTrue="1" operator="between">
      <formula>$L$2</formula>
      <formula>$K$2</formula>
    </cfRule>
  </conditionalFormatting>
  <conditionalFormatting sqref="AA617">
    <cfRule type="cellIs" dxfId="425" priority="253" stopIfTrue="1" operator="lessThan">
      <formula>$K$2</formula>
    </cfRule>
    <cfRule type="cellIs" dxfId="424" priority="254" stopIfTrue="1" operator="between">
      <formula>$L$2</formula>
      <formula>$K$2</formula>
    </cfRule>
  </conditionalFormatting>
  <conditionalFormatting sqref="AA402 AA396 AA393 AA389">
    <cfRule type="cellIs" dxfId="423" priority="249" stopIfTrue="1" operator="lessThan">
      <formula>$K$2</formula>
    </cfRule>
    <cfRule type="cellIs" dxfId="422" priority="250" stopIfTrue="1" operator="between">
      <formula>$L$2</formula>
      <formula>$K$2</formula>
    </cfRule>
  </conditionalFormatting>
  <conditionalFormatting sqref="AA402 AA396 AA393 AA389">
    <cfRule type="cellIs" dxfId="421" priority="245" stopIfTrue="1" operator="lessThan">
      <formula>$K$2</formula>
    </cfRule>
    <cfRule type="cellIs" dxfId="420" priority="246" stopIfTrue="1" operator="between">
      <formula>$L$2</formula>
      <formula>$K$2</formula>
    </cfRule>
  </conditionalFormatting>
  <conditionalFormatting sqref="AA402 AA396 AA393 AA389">
    <cfRule type="cellIs" dxfId="419" priority="247" stopIfTrue="1" operator="lessThan">
      <formula>$K$2</formula>
    </cfRule>
    <cfRule type="cellIs" dxfId="418" priority="248" stopIfTrue="1" operator="between">
      <formula>$L$2</formula>
      <formula>$K$2</formula>
    </cfRule>
  </conditionalFormatting>
  <conditionalFormatting sqref="AA1853 AA1981 AA1987">
    <cfRule type="cellIs" dxfId="417" priority="243" stopIfTrue="1" operator="lessThan">
      <formula>$K$2</formula>
    </cfRule>
    <cfRule type="cellIs" dxfId="416" priority="244" stopIfTrue="1" operator="between">
      <formula>$L$2</formula>
      <formula>$K$2</formula>
    </cfRule>
  </conditionalFormatting>
  <conditionalFormatting sqref="AA1853 AA1981 AA1987">
    <cfRule type="cellIs" dxfId="415" priority="239" stopIfTrue="1" operator="lessThan">
      <formula>$K$2</formula>
    </cfRule>
    <cfRule type="cellIs" dxfId="414" priority="240" stopIfTrue="1" operator="between">
      <formula>$L$2</formula>
      <formula>$K$2</formula>
    </cfRule>
  </conditionalFormatting>
  <conditionalFormatting sqref="AA1853 AA1981 AA1987">
    <cfRule type="cellIs" dxfId="413" priority="241" stopIfTrue="1" operator="lessThan">
      <formula>$K$2</formula>
    </cfRule>
    <cfRule type="cellIs" dxfId="412" priority="242" stopIfTrue="1" operator="between">
      <formula>$L$2</formula>
      <formula>$K$2</formula>
    </cfRule>
  </conditionalFormatting>
  <conditionalFormatting sqref="Z512:Z513">
    <cfRule type="cellIs" dxfId="411" priority="237" stopIfTrue="1" operator="lessThan">
      <formula>$K$2</formula>
    </cfRule>
    <cfRule type="cellIs" dxfId="410" priority="238" stopIfTrue="1" operator="between">
      <formula>$L$2</formula>
      <formula>$K$2</formula>
    </cfRule>
  </conditionalFormatting>
  <conditionalFormatting sqref="Z511">
    <cfRule type="cellIs" dxfId="409" priority="235" stopIfTrue="1" operator="lessThan">
      <formula>$K$2</formula>
    </cfRule>
    <cfRule type="cellIs" dxfId="408" priority="236" stopIfTrue="1" operator="between">
      <formula>$L$2</formula>
      <formula>$K$2</formula>
    </cfRule>
  </conditionalFormatting>
  <conditionalFormatting sqref="Z66:Z67">
    <cfRule type="cellIs" dxfId="407" priority="233" stopIfTrue="1" operator="lessThan">
      <formula>$K$2</formula>
    </cfRule>
    <cfRule type="cellIs" dxfId="406" priority="234" stopIfTrue="1" operator="between">
      <formula>$L$2</formula>
      <formula>$K$2</formula>
    </cfRule>
  </conditionalFormatting>
  <conditionalFormatting sqref="Z65">
    <cfRule type="cellIs" dxfId="405" priority="231" stopIfTrue="1" operator="lessThan">
      <formula>$K$2</formula>
    </cfRule>
    <cfRule type="cellIs" dxfId="404" priority="232" stopIfTrue="1" operator="between">
      <formula>$L$2</formula>
      <formula>$K$2</formula>
    </cfRule>
  </conditionalFormatting>
  <conditionalFormatting sqref="Z44">
    <cfRule type="cellIs" dxfId="403" priority="229" stopIfTrue="1" operator="lessThan">
      <formula>$K$2</formula>
    </cfRule>
    <cfRule type="cellIs" dxfId="402" priority="230" stopIfTrue="1" operator="between">
      <formula>$L$2</formula>
      <formula>$K$2</formula>
    </cfRule>
  </conditionalFormatting>
  <conditionalFormatting sqref="Z45:Z46">
    <cfRule type="cellIs" dxfId="401" priority="227" stopIfTrue="1" operator="lessThan">
      <formula>$K$2</formula>
    </cfRule>
    <cfRule type="cellIs" dxfId="400" priority="228" stopIfTrue="1" operator="between">
      <formula>$L$2</formula>
      <formula>$K$2</formula>
    </cfRule>
  </conditionalFormatting>
  <conditionalFormatting sqref="Z48">
    <cfRule type="cellIs" dxfId="399" priority="225" stopIfTrue="1" operator="lessThan">
      <formula>$K$2</formula>
    </cfRule>
    <cfRule type="cellIs" dxfId="398" priority="226" stopIfTrue="1" operator="between">
      <formula>$L$2</formula>
      <formula>$K$2</formula>
    </cfRule>
  </conditionalFormatting>
  <conditionalFormatting sqref="Z49:Z51">
    <cfRule type="cellIs" dxfId="397" priority="223" stopIfTrue="1" operator="lessThan">
      <formula>$K$2</formula>
    </cfRule>
    <cfRule type="cellIs" dxfId="396" priority="224" stopIfTrue="1" operator="between">
      <formula>$L$2</formula>
      <formula>$K$2</formula>
    </cfRule>
  </conditionalFormatting>
  <conditionalFormatting sqref="Z52">
    <cfRule type="cellIs" dxfId="395" priority="221" stopIfTrue="1" operator="lessThan">
      <formula>$K$2</formula>
    </cfRule>
    <cfRule type="cellIs" dxfId="394" priority="222" stopIfTrue="1" operator="between">
      <formula>$L$2</formula>
      <formula>$K$2</formula>
    </cfRule>
  </conditionalFormatting>
  <conditionalFormatting sqref="Z53:Z55">
    <cfRule type="cellIs" dxfId="393" priority="219" stopIfTrue="1" operator="lessThan">
      <formula>$K$2</formula>
    </cfRule>
    <cfRule type="cellIs" dxfId="392" priority="220" stopIfTrue="1" operator="between">
      <formula>$L$2</formula>
      <formula>$K$2</formula>
    </cfRule>
  </conditionalFormatting>
  <conditionalFormatting sqref="Z56">
    <cfRule type="cellIs" dxfId="391" priority="217" stopIfTrue="1" operator="lessThan">
      <formula>$K$2</formula>
    </cfRule>
    <cfRule type="cellIs" dxfId="390" priority="218" stopIfTrue="1" operator="between">
      <formula>$L$2</formula>
      <formula>$K$2</formula>
    </cfRule>
  </conditionalFormatting>
  <conditionalFormatting sqref="Z57:Z59">
    <cfRule type="cellIs" dxfId="389" priority="215" stopIfTrue="1" operator="lessThan">
      <formula>$K$2</formula>
    </cfRule>
    <cfRule type="cellIs" dxfId="388" priority="216" stopIfTrue="1" operator="between">
      <formula>$L$2</formula>
      <formula>$K$2</formula>
    </cfRule>
  </conditionalFormatting>
  <conditionalFormatting sqref="Z60">
    <cfRule type="cellIs" dxfId="387" priority="213" stopIfTrue="1" operator="lessThan">
      <formula>$K$2</formula>
    </cfRule>
    <cfRule type="cellIs" dxfId="386" priority="214" stopIfTrue="1" operator="between">
      <formula>$L$2</formula>
      <formula>$K$2</formula>
    </cfRule>
  </conditionalFormatting>
  <conditionalFormatting sqref="Z61:Z62">
    <cfRule type="cellIs" dxfId="385" priority="211" stopIfTrue="1" operator="lessThan">
      <formula>$K$2</formula>
    </cfRule>
    <cfRule type="cellIs" dxfId="384" priority="212" stopIfTrue="1" operator="between">
      <formula>$L$2</formula>
      <formula>$K$2</formula>
    </cfRule>
  </conditionalFormatting>
  <conditionalFormatting sqref="Z39">
    <cfRule type="cellIs" dxfId="383" priority="209" stopIfTrue="1" operator="lessThan">
      <formula>$K$2</formula>
    </cfRule>
    <cfRule type="cellIs" dxfId="382" priority="210" stopIfTrue="1" operator="between">
      <formula>$L$2</formula>
      <formula>$K$2</formula>
    </cfRule>
  </conditionalFormatting>
  <conditionalFormatting sqref="Z40:Z41">
    <cfRule type="cellIs" dxfId="381" priority="207" stopIfTrue="1" operator="lessThan">
      <formula>$K$2</formula>
    </cfRule>
    <cfRule type="cellIs" dxfId="380" priority="208" stopIfTrue="1" operator="between">
      <formula>$L$2</formula>
      <formula>$K$2</formula>
    </cfRule>
  </conditionalFormatting>
  <conditionalFormatting sqref="Z28">
    <cfRule type="cellIs" dxfId="379" priority="205" stopIfTrue="1" operator="lessThan">
      <formula>$K$2</formula>
    </cfRule>
    <cfRule type="cellIs" dxfId="378" priority="206" stopIfTrue="1" operator="between">
      <formula>$L$2</formula>
      <formula>$K$2</formula>
    </cfRule>
  </conditionalFormatting>
  <conditionalFormatting sqref="Z29:Z31">
    <cfRule type="cellIs" dxfId="377" priority="203" stopIfTrue="1" operator="lessThan">
      <formula>$K$2</formula>
    </cfRule>
    <cfRule type="cellIs" dxfId="376" priority="204" stopIfTrue="1" operator="between">
      <formula>$L$2</formula>
      <formula>$K$2</formula>
    </cfRule>
  </conditionalFormatting>
  <conditionalFormatting sqref="Z1427:Z1428">
    <cfRule type="cellIs" dxfId="375" priority="199" stopIfTrue="1" operator="lessThan">
      <formula>$K$2</formula>
    </cfRule>
    <cfRule type="cellIs" dxfId="374" priority="200" stopIfTrue="1" operator="between">
      <formula>$L$2</formula>
      <formula>$K$2</formula>
    </cfRule>
  </conditionalFormatting>
  <conditionalFormatting sqref="AA1427:AA1428">
    <cfRule type="cellIs" dxfId="373" priority="201" stopIfTrue="1" operator="between">
      <formula>$K$2</formula>
      <formula>$L$2</formula>
    </cfRule>
    <cfRule type="cellIs" dxfId="372" priority="202" stopIfTrue="1" operator="lessThan">
      <formula>$K$2</formula>
    </cfRule>
  </conditionalFormatting>
  <conditionalFormatting sqref="Z1429:Z1430">
    <cfRule type="cellIs" dxfId="371" priority="195" stopIfTrue="1" operator="lessThan">
      <formula>$K$2</formula>
    </cfRule>
    <cfRule type="cellIs" dxfId="370" priority="196" stopIfTrue="1" operator="between">
      <formula>$L$2</formula>
      <formula>$K$2</formula>
    </cfRule>
  </conditionalFormatting>
  <conditionalFormatting sqref="AA1429:AA1430">
    <cfRule type="cellIs" dxfId="369" priority="197" stopIfTrue="1" operator="between">
      <formula>$K$2</formula>
      <formula>$L$2</formula>
    </cfRule>
    <cfRule type="cellIs" dxfId="368" priority="198" stopIfTrue="1" operator="lessThan">
      <formula>$K$2</formula>
    </cfRule>
  </conditionalFormatting>
  <conditionalFormatting sqref="Z1358:Z1381">
    <cfRule type="cellIs" dxfId="367" priority="193" stopIfTrue="1" operator="lessThan">
      <formula>$K$2</formula>
    </cfRule>
    <cfRule type="cellIs" dxfId="366" priority="194" stopIfTrue="1" operator="between">
      <formula>$L$2</formula>
      <formula>$K$2</formula>
    </cfRule>
  </conditionalFormatting>
  <conditionalFormatting sqref="Z1289:Z1308">
    <cfRule type="cellIs" dxfId="365" priority="191" stopIfTrue="1" operator="lessThan">
      <formula>$K$2</formula>
    </cfRule>
    <cfRule type="cellIs" dxfId="364" priority="192" stopIfTrue="1" operator="between">
      <formula>$L$2</formula>
      <formula>$K$2</formula>
    </cfRule>
  </conditionalFormatting>
  <conditionalFormatting sqref="Z1232:Z1233 Z1235:Z1237 Z1240:Z1241 Z1246:Z1247">
    <cfRule type="cellIs" dxfId="363" priority="189" stopIfTrue="1" operator="lessThan">
      <formula>$K$2</formula>
    </cfRule>
    <cfRule type="cellIs" dxfId="362" priority="190" stopIfTrue="1" operator="between">
      <formula>$L$2</formula>
      <formula>$K$2</formula>
    </cfRule>
  </conditionalFormatting>
  <conditionalFormatting sqref="Z1228:Z1231">
    <cfRule type="cellIs" dxfId="361" priority="187" stopIfTrue="1" operator="lessThan">
      <formula>$K$2</formula>
    </cfRule>
    <cfRule type="cellIs" dxfId="360" priority="188" stopIfTrue="1" operator="between">
      <formula>$L$2</formula>
      <formula>$K$2</formula>
    </cfRule>
  </conditionalFormatting>
  <conditionalFormatting sqref="Z2356:Z2360">
    <cfRule type="cellIs" dxfId="359" priority="183" stopIfTrue="1" operator="lessThan">
      <formula>$K$2</formula>
    </cfRule>
    <cfRule type="cellIs" dxfId="358" priority="184" stopIfTrue="1" operator="between">
      <formula>$L$2</formula>
      <formula>$K$2</formula>
    </cfRule>
  </conditionalFormatting>
  <conditionalFormatting sqref="AA2356:AA2360">
    <cfRule type="cellIs" dxfId="357" priority="185" stopIfTrue="1" operator="between">
      <formula>$K$2</formula>
      <formula>$L$2</formula>
    </cfRule>
    <cfRule type="cellIs" dxfId="356" priority="186" stopIfTrue="1" operator="lessThan">
      <formula>$K$2</formula>
    </cfRule>
  </conditionalFormatting>
  <conditionalFormatting sqref="Z2346:Z2349 Z2355">
    <cfRule type="cellIs" dxfId="355" priority="179" stopIfTrue="1" operator="lessThan">
      <formula>$K$2</formula>
    </cfRule>
    <cfRule type="cellIs" dxfId="354" priority="180" stopIfTrue="1" operator="between">
      <formula>$L$2</formula>
      <formula>$K$2</formula>
    </cfRule>
  </conditionalFormatting>
  <conditionalFormatting sqref="AA2346:AA2349 AA2355">
    <cfRule type="cellIs" dxfId="353" priority="181" stopIfTrue="1" operator="between">
      <formula>$K$2</formula>
      <formula>$L$2</formula>
    </cfRule>
    <cfRule type="cellIs" dxfId="352" priority="182" stopIfTrue="1" operator="lessThan">
      <formula>$K$2</formula>
    </cfRule>
  </conditionalFormatting>
  <conditionalFormatting sqref="Z2344:Z2345">
    <cfRule type="cellIs" dxfId="351" priority="175" stopIfTrue="1" operator="lessThan">
      <formula>$K$2</formula>
    </cfRule>
    <cfRule type="cellIs" dxfId="350" priority="176" stopIfTrue="1" operator="between">
      <formula>$L$2</formula>
      <formula>$K$2</formula>
    </cfRule>
  </conditionalFormatting>
  <conditionalFormatting sqref="AA2344:AA2345">
    <cfRule type="cellIs" dxfId="349" priority="177" stopIfTrue="1" operator="between">
      <formula>$K$2</formula>
      <formula>$L$2</formula>
    </cfRule>
    <cfRule type="cellIs" dxfId="348" priority="178" stopIfTrue="1" operator="lessThan">
      <formula>$K$2</formula>
    </cfRule>
  </conditionalFormatting>
  <conditionalFormatting sqref="Z2340:Z2343">
    <cfRule type="cellIs" dxfId="347" priority="171" stopIfTrue="1" operator="lessThan">
      <formula>$K$2</formula>
    </cfRule>
    <cfRule type="cellIs" dxfId="346" priority="172" stopIfTrue="1" operator="between">
      <formula>$L$2</formula>
      <formula>$K$2</formula>
    </cfRule>
  </conditionalFormatting>
  <conditionalFormatting sqref="AA2340:AA2343">
    <cfRule type="cellIs" dxfId="345" priority="173" stopIfTrue="1" operator="between">
      <formula>$K$2</formula>
      <formula>$L$2</formula>
    </cfRule>
    <cfRule type="cellIs" dxfId="344" priority="174" stopIfTrue="1" operator="lessThan">
      <formula>$K$2</formula>
    </cfRule>
  </conditionalFormatting>
  <conditionalFormatting sqref="Z2338:Z2339">
    <cfRule type="cellIs" dxfId="343" priority="167" stopIfTrue="1" operator="lessThan">
      <formula>$K$2</formula>
    </cfRule>
    <cfRule type="cellIs" dxfId="342" priority="168" stopIfTrue="1" operator="between">
      <formula>$L$2</formula>
      <formula>$K$2</formula>
    </cfRule>
  </conditionalFormatting>
  <conditionalFormatting sqref="AA2338:AA2339">
    <cfRule type="cellIs" dxfId="341" priority="169" stopIfTrue="1" operator="between">
      <formula>$K$2</formula>
      <formula>$L$2</formula>
    </cfRule>
    <cfRule type="cellIs" dxfId="340" priority="170" stopIfTrue="1" operator="lessThan">
      <formula>$K$2</formula>
    </cfRule>
  </conditionalFormatting>
  <conditionalFormatting sqref="Z2350:Z2354">
    <cfRule type="cellIs" dxfId="339" priority="163" stopIfTrue="1" operator="lessThan">
      <formula>$K$2</formula>
    </cfRule>
    <cfRule type="cellIs" dxfId="338" priority="164" stopIfTrue="1" operator="between">
      <formula>$L$2</formula>
      <formula>$K$2</formula>
    </cfRule>
  </conditionalFormatting>
  <conditionalFormatting sqref="AA2350:AA2354">
    <cfRule type="cellIs" dxfId="337" priority="165" stopIfTrue="1" operator="between">
      <formula>$K$2</formula>
      <formula>$L$2</formula>
    </cfRule>
    <cfRule type="cellIs" dxfId="336" priority="166" stopIfTrue="1" operator="lessThan">
      <formula>$K$2</formula>
    </cfRule>
  </conditionalFormatting>
  <conditionalFormatting sqref="Z2517:Z2519">
    <cfRule type="cellIs" dxfId="335" priority="159" stopIfTrue="1" operator="lessThan">
      <formula>$K$2</formula>
    </cfRule>
    <cfRule type="cellIs" dxfId="334" priority="160" stopIfTrue="1" operator="between">
      <formula>$L$2</formula>
      <formula>$K$2</formula>
    </cfRule>
  </conditionalFormatting>
  <conditionalFormatting sqref="AA2517:AA2519">
    <cfRule type="cellIs" dxfId="333" priority="161" stopIfTrue="1" operator="between">
      <formula>$K$2</formula>
      <formula>$L$2</formula>
    </cfRule>
    <cfRule type="cellIs" dxfId="332" priority="162" stopIfTrue="1" operator="lessThan">
      <formula>$K$2</formula>
    </cfRule>
  </conditionalFormatting>
  <conditionalFormatting sqref="Z2513:Z2515">
    <cfRule type="cellIs" dxfId="331" priority="155" stopIfTrue="1" operator="lessThan">
      <formula>$K$2</formula>
    </cfRule>
    <cfRule type="cellIs" dxfId="330" priority="156" stopIfTrue="1" operator="between">
      <formula>$L$2</formula>
      <formula>$K$2</formula>
    </cfRule>
  </conditionalFormatting>
  <conditionalFormatting sqref="AA2513:AA2515">
    <cfRule type="cellIs" dxfId="329" priority="157" stopIfTrue="1" operator="between">
      <formula>$K$2</formula>
      <formula>$L$2</formula>
    </cfRule>
    <cfRule type="cellIs" dxfId="328" priority="158" stopIfTrue="1" operator="lessThan">
      <formula>$K$2</formula>
    </cfRule>
  </conditionalFormatting>
  <conditionalFormatting sqref="Z2478:Z2483 Z2492 Z2489 Z2486">
    <cfRule type="cellIs" dxfId="327" priority="151" stopIfTrue="1" operator="lessThan">
      <formula>$K$2</formula>
    </cfRule>
    <cfRule type="cellIs" dxfId="326" priority="152" stopIfTrue="1" operator="between">
      <formula>$L$2</formula>
      <formula>$K$2</formula>
    </cfRule>
  </conditionalFormatting>
  <conditionalFormatting sqref="AA2478:AA2483 AA2492 AA2489 AA2486">
    <cfRule type="cellIs" dxfId="325" priority="153" stopIfTrue="1" operator="between">
      <formula>$K$2</formula>
      <formula>$L$2</formula>
    </cfRule>
    <cfRule type="cellIs" dxfId="324" priority="154" stopIfTrue="1" operator="lessThan">
      <formula>$K$2</formula>
    </cfRule>
  </conditionalFormatting>
  <conditionalFormatting sqref="Z2472:Z2476">
    <cfRule type="cellIs" dxfId="323" priority="147" stopIfTrue="1" operator="lessThan">
      <formula>$K$2</formula>
    </cfRule>
    <cfRule type="cellIs" dxfId="322" priority="148" stopIfTrue="1" operator="between">
      <formula>$L$2</formula>
      <formula>$K$2</formula>
    </cfRule>
  </conditionalFormatting>
  <conditionalFormatting sqref="AA2472:AA2476">
    <cfRule type="cellIs" dxfId="321" priority="149" stopIfTrue="1" operator="between">
      <formula>$K$2</formula>
      <formula>$L$2</formula>
    </cfRule>
    <cfRule type="cellIs" dxfId="320" priority="150" stopIfTrue="1" operator="lessThan">
      <formula>$K$2</formula>
    </cfRule>
  </conditionalFormatting>
  <conditionalFormatting sqref="AA2632:AA2633">
    <cfRule type="cellIs" dxfId="319" priority="145" stopIfTrue="1" operator="between">
      <formula>$K$2</formula>
      <formula>$L$2</formula>
    </cfRule>
    <cfRule type="cellIs" dxfId="318" priority="146" stopIfTrue="1" operator="lessThan">
      <formula>$K$2</formula>
    </cfRule>
  </conditionalFormatting>
  <conditionalFormatting sqref="AA2654:AA2676">
    <cfRule type="cellIs" dxfId="317" priority="141" stopIfTrue="1" operator="between">
      <formula>$K$2</formula>
      <formula>$L$2</formula>
    </cfRule>
    <cfRule type="cellIs" dxfId="316" priority="142" stopIfTrue="1" operator="lessThan">
      <formula>$K$2</formula>
    </cfRule>
  </conditionalFormatting>
  <conditionalFormatting sqref="Z1234">
    <cfRule type="cellIs" dxfId="315" priority="135" stopIfTrue="1" operator="lessThan">
      <formula>$K$2</formula>
    </cfRule>
    <cfRule type="cellIs" dxfId="314" priority="136" stopIfTrue="1" operator="between">
      <formula>$L$2</formula>
      <formula>$K$2</formula>
    </cfRule>
  </conditionalFormatting>
  <conditionalFormatting sqref="Z1315:Z1316">
    <cfRule type="cellIs" dxfId="313" priority="131" stopIfTrue="1" operator="lessThan">
      <formula>$K$2</formula>
    </cfRule>
    <cfRule type="cellIs" dxfId="312" priority="132" stopIfTrue="1" operator="between">
      <formula>$L$2</formula>
      <formula>$K$2</formula>
    </cfRule>
  </conditionalFormatting>
  <conditionalFormatting sqref="Z1311:Z1312">
    <cfRule type="cellIs" dxfId="311" priority="129" stopIfTrue="1" operator="lessThan">
      <formula>$K$2</formula>
    </cfRule>
    <cfRule type="cellIs" dxfId="310" priority="130" stopIfTrue="1" operator="between">
      <formula>$L$2</formula>
      <formula>$K$2</formula>
    </cfRule>
  </conditionalFormatting>
  <conditionalFormatting sqref="Z1355:Z1356">
    <cfRule type="cellIs" dxfId="309" priority="127" stopIfTrue="1" operator="lessThan">
      <formula>$K$2</formula>
    </cfRule>
    <cfRule type="cellIs" dxfId="308" priority="128" stopIfTrue="1" operator="between">
      <formula>$L$2</formula>
      <formula>$K$2</formula>
    </cfRule>
  </conditionalFormatting>
  <conditionalFormatting sqref="Z1353:Z1354">
    <cfRule type="cellIs" dxfId="307" priority="125" stopIfTrue="1" operator="lessThan">
      <formula>$K$2</formula>
    </cfRule>
    <cfRule type="cellIs" dxfId="306" priority="126" stopIfTrue="1" operator="between">
      <formula>$L$2</formula>
      <formula>$K$2</formula>
    </cfRule>
  </conditionalFormatting>
  <conditionalFormatting sqref="Z1351">
    <cfRule type="cellIs" dxfId="305" priority="123" stopIfTrue="1" operator="lessThan">
      <formula>$K$2</formula>
    </cfRule>
    <cfRule type="cellIs" dxfId="304" priority="124" stopIfTrue="1" operator="between">
      <formula>$L$2</formula>
      <formula>$K$2</formula>
    </cfRule>
  </conditionalFormatting>
  <conditionalFormatting sqref="Z1349:Z1350">
    <cfRule type="cellIs" dxfId="303" priority="121" stopIfTrue="1" operator="lessThan">
      <formula>$K$2</formula>
    </cfRule>
    <cfRule type="cellIs" dxfId="302" priority="122" stopIfTrue="1" operator="between">
      <formula>$L$2</formula>
      <formula>$K$2</formula>
    </cfRule>
  </conditionalFormatting>
  <conditionalFormatting sqref="Z1392">
    <cfRule type="cellIs" dxfId="301" priority="115" stopIfTrue="1" operator="lessThan">
      <formula>$K$2</formula>
    </cfRule>
    <cfRule type="cellIs" dxfId="300" priority="116" stopIfTrue="1" operator="between">
      <formula>$L$2</formula>
      <formula>$K$2</formula>
    </cfRule>
  </conditionalFormatting>
  <conditionalFormatting sqref="Z1384:Z1391">
    <cfRule type="cellIs" dxfId="299" priority="113" stopIfTrue="1" operator="lessThan">
      <formula>$K$2</formula>
    </cfRule>
    <cfRule type="cellIs" dxfId="298" priority="114" stopIfTrue="1" operator="between">
      <formula>$L$2</formula>
      <formula>$K$2</formula>
    </cfRule>
  </conditionalFormatting>
  <conditionalFormatting sqref="Z2493:Z2495 Z2503:Z2504">
    <cfRule type="cellIs" dxfId="297" priority="109" stopIfTrue="1" operator="lessThan">
      <formula>$K$2</formula>
    </cfRule>
    <cfRule type="cellIs" dxfId="296" priority="110" stopIfTrue="1" operator="between">
      <formula>$L$2</formula>
      <formula>$K$2</formula>
    </cfRule>
  </conditionalFormatting>
  <conditionalFormatting sqref="AA2493:AA2495 AA2503:AA2504">
    <cfRule type="cellIs" dxfId="295" priority="111" stopIfTrue="1" operator="between">
      <formula>$K$2</formula>
      <formula>$L$2</formula>
    </cfRule>
    <cfRule type="cellIs" dxfId="294" priority="112" stopIfTrue="1" operator="lessThan">
      <formula>$K$2</formula>
    </cfRule>
  </conditionalFormatting>
  <conditionalFormatting sqref="Z2505:Z2511">
    <cfRule type="cellIs" dxfId="293" priority="105" stopIfTrue="1" operator="lessThan">
      <formula>$K$2</formula>
    </cfRule>
    <cfRule type="cellIs" dxfId="292" priority="106" stopIfTrue="1" operator="between">
      <formula>$L$2</formula>
      <formula>$K$2</formula>
    </cfRule>
  </conditionalFormatting>
  <conditionalFormatting sqref="AA2505:AA2511">
    <cfRule type="cellIs" dxfId="291" priority="107" stopIfTrue="1" operator="between">
      <formula>$K$2</formula>
      <formula>$L$2</formula>
    </cfRule>
    <cfRule type="cellIs" dxfId="290" priority="108" stopIfTrue="1" operator="lessThan">
      <formula>$K$2</formula>
    </cfRule>
  </conditionalFormatting>
  <conditionalFormatting sqref="Z2496:Z2502">
    <cfRule type="cellIs" dxfId="289" priority="101" stopIfTrue="1" operator="lessThan">
      <formula>$K$2</formula>
    </cfRule>
    <cfRule type="cellIs" dxfId="288" priority="102" stopIfTrue="1" operator="between">
      <formula>$L$2</formula>
      <formula>$K$2</formula>
    </cfRule>
  </conditionalFormatting>
  <conditionalFormatting sqref="AA2496:AA2502">
    <cfRule type="cellIs" dxfId="287" priority="103" stopIfTrue="1" operator="between">
      <formula>$K$2</formula>
      <formula>$L$2</formula>
    </cfRule>
    <cfRule type="cellIs" dxfId="286" priority="104" stopIfTrue="1" operator="lessThan">
      <formula>$K$2</formula>
    </cfRule>
  </conditionalFormatting>
  <conditionalFormatting sqref="Z2490:Z2491">
    <cfRule type="cellIs" dxfId="285" priority="97" stopIfTrue="1" operator="lessThan">
      <formula>$K$2</formula>
    </cfRule>
    <cfRule type="cellIs" dxfId="284" priority="98" stopIfTrue="1" operator="between">
      <formula>$L$2</formula>
      <formula>$K$2</formula>
    </cfRule>
  </conditionalFormatting>
  <conditionalFormatting sqref="AA2490:AA2491">
    <cfRule type="cellIs" dxfId="283" priority="99" stopIfTrue="1" operator="between">
      <formula>$K$2</formula>
      <formula>$L$2</formula>
    </cfRule>
    <cfRule type="cellIs" dxfId="282" priority="100" stopIfTrue="1" operator="lessThan">
      <formula>$K$2</formula>
    </cfRule>
  </conditionalFormatting>
  <conditionalFormatting sqref="Z2487:Z2488">
    <cfRule type="cellIs" dxfId="281" priority="93" stopIfTrue="1" operator="lessThan">
      <formula>$K$2</formula>
    </cfRule>
    <cfRule type="cellIs" dxfId="280" priority="94" stopIfTrue="1" operator="between">
      <formula>$L$2</formula>
      <formula>$K$2</formula>
    </cfRule>
  </conditionalFormatting>
  <conditionalFormatting sqref="AA2487:AA2488">
    <cfRule type="cellIs" dxfId="279" priority="95" stopIfTrue="1" operator="between">
      <formula>$K$2</formula>
      <formula>$L$2</formula>
    </cfRule>
    <cfRule type="cellIs" dxfId="278" priority="96" stopIfTrue="1" operator="lessThan">
      <formula>$K$2</formula>
    </cfRule>
  </conditionalFormatting>
  <conditionalFormatting sqref="Z2484:Z2485">
    <cfRule type="cellIs" dxfId="277" priority="89" stopIfTrue="1" operator="lessThan">
      <formula>$K$2</formula>
    </cfRule>
    <cfRule type="cellIs" dxfId="276" priority="90" stopIfTrue="1" operator="between">
      <formula>$L$2</formula>
      <formula>$K$2</formula>
    </cfRule>
  </conditionalFormatting>
  <conditionalFormatting sqref="AA2484:AA2485">
    <cfRule type="cellIs" dxfId="275" priority="91" stopIfTrue="1" operator="between">
      <formula>$K$2</formula>
      <formula>$L$2</formula>
    </cfRule>
    <cfRule type="cellIs" dxfId="274" priority="92" stopIfTrue="1" operator="lessThan">
      <formula>$K$2</formula>
    </cfRule>
  </conditionalFormatting>
  <conditionalFormatting sqref="Z2708:AA2708">
    <cfRule type="cellIs" dxfId="273" priority="83" stopIfTrue="1" operator="lessThan">
      <formula>$K$2</formula>
    </cfRule>
    <cfRule type="cellIs" dxfId="272" priority="84" stopIfTrue="1" operator="between">
      <formula>$L$2</formula>
      <formula>$K$2</formula>
    </cfRule>
  </conditionalFormatting>
  <conditionalFormatting sqref="Z8:Z11">
    <cfRule type="cellIs" dxfId="271" priority="77" stopIfTrue="1" operator="lessThan">
      <formula>$K$2</formula>
    </cfRule>
    <cfRule type="cellIs" dxfId="270" priority="78" stopIfTrue="1" operator="between">
      <formula>$L$2</formula>
      <formula>$K$2</formula>
    </cfRule>
  </conditionalFormatting>
  <conditionalFormatting sqref="Z12:Z14">
    <cfRule type="cellIs" dxfId="269" priority="75" stopIfTrue="1" operator="lessThan">
      <formula>$K$2</formula>
    </cfRule>
    <cfRule type="cellIs" dxfId="268" priority="76" stopIfTrue="1" operator="between">
      <formula>$L$2</formula>
      <formula>$K$2</formula>
    </cfRule>
  </conditionalFormatting>
  <conditionalFormatting sqref="Z1416:Z1418">
    <cfRule type="cellIs" dxfId="267" priority="67" stopIfTrue="1" operator="lessThan">
      <formula>$K$2</formula>
    </cfRule>
    <cfRule type="cellIs" dxfId="266" priority="68" stopIfTrue="1" operator="between">
      <formula>$L$2</formula>
      <formula>$K$2</formula>
    </cfRule>
  </conditionalFormatting>
  <conditionalFormatting sqref="AA1416:AA1418">
    <cfRule type="cellIs" dxfId="265" priority="69" stopIfTrue="1" operator="between">
      <formula>$K$2</formula>
      <formula>$L$2</formula>
    </cfRule>
    <cfRule type="cellIs" dxfId="264" priority="70" stopIfTrue="1" operator="lessThan">
      <formula>$K$2</formula>
    </cfRule>
  </conditionalFormatting>
  <conditionalFormatting sqref="AA223:AA224">
    <cfRule type="cellIs" dxfId="263" priority="63" stopIfTrue="1" operator="lessThan">
      <formula>$K$2</formula>
    </cfRule>
    <cfRule type="cellIs" dxfId="262" priority="64" stopIfTrue="1" operator="between">
      <formula>$L$2</formula>
      <formula>$K$2</formula>
    </cfRule>
  </conditionalFormatting>
  <conditionalFormatting sqref="Z222:Z224">
    <cfRule type="cellIs" dxfId="261" priority="61" stopIfTrue="1" operator="lessThan">
      <formula>$K$2</formula>
    </cfRule>
    <cfRule type="cellIs" dxfId="260" priority="62" stopIfTrue="1" operator="between">
      <formula>$L$2</formula>
      <formula>$K$2</formula>
    </cfRule>
  </conditionalFormatting>
  <conditionalFormatting sqref="Z1555:Z1556">
    <cfRule type="cellIs" dxfId="259" priority="57" stopIfTrue="1" operator="lessThan">
      <formula>$K$2</formula>
    </cfRule>
    <cfRule type="cellIs" dxfId="258" priority="58" stopIfTrue="1" operator="between">
      <formula>$L$2</formula>
      <formula>$K$2</formula>
    </cfRule>
  </conditionalFormatting>
  <conditionalFormatting sqref="AA1555:AA1556">
    <cfRule type="cellIs" dxfId="257" priority="59" stopIfTrue="1" operator="between">
      <formula>$K$2</formula>
      <formula>$L$2</formula>
    </cfRule>
    <cfRule type="cellIs" dxfId="256" priority="60" stopIfTrue="1" operator="lessThan">
      <formula>$K$2</formula>
    </cfRule>
  </conditionalFormatting>
  <conditionalFormatting sqref="Z1548:Z1552">
    <cfRule type="cellIs" dxfId="255" priority="49" stopIfTrue="1" operator="lessThan">
      <formula>$K$2</formula>
    </cfRule>
    <cfRule type="cellIs" dxfId="254" priority="50" stopIfTrue="1" operator="between">
      <formula>$L$2</formula>
      <formula>$K$2</formula>
    </cfRule>
  </conditionalFormatting>
  <conditionalFormatting sqref="AA1551:AA1552">
    <cfRule type="cellIs" dxfId="253" priority="51" stopIfTrue="1" operator="between">
      <formula>$K$2</formula>
      <formula>$L$2</formula>
    </cfRule>
    <cfRule type="cellIs" dxfId="252" priority="52" stopIfTrue="1" operator="lessThan">
      <formula>$K$2</formula>
    </cfRule>
  </conditionalFormatting>
  <conditionalFormatting sqref="Z1545:Z1546">
    <cfRule type="cellIs" dxfId="251" priority="45" stopIfTrue="1" operator="lessThan">
      <formula>$K$2</formula>
    </cfRule>
    <cfRule type="cellIs" dxfId="250" priority="46" stopIfTrue="1" operator="between">
      <formula>$L$2</formula>
      <formula>$K$2</formula>
    </cfRule>
  </conditionalFormatting>
  <conditionalFormatting sqref="AA1545:AA1546">
    <cfRule type="cellIs" dxfId="249" priority="47" stopIfTrue="1" operator="between">
      <formula>$K$2</formula>
      <formula>$L$2</formula>
    </cfRule>
    <cfRule type="cellIs" dxfId="248" priority="48" stopIfTrue="1" operator="lessThan">
      <formula>$K$2</formula>
    </cfRule>
  </conditionalFormatting>
  <conditionalFormatting sqref="Z1533:Z1534">
    <cfRule type="cellIs" dxfId="247" priority="41" stopIfTrue="1" operator="lessThan">
      <formula>$K$2</formula>
    </cfRule>
    <cfRule type="cellIs" dxfId="246" priority="42" stopIfTrue="1" operator="between">
      <formula>$L$2</formula>
      <formula>$K$2</formula>
    </cfRule>
  </conditionalFormatting>
  <conditionalFormatting sqref="AA1533:AA1534">
    <cfRule type="cellIs" dxfId="245" priority="43" stopIfTrue="1" operator="between">
      <formula>$K$2</formula>
      <formula>$L$2</formula>
    </cfRule>
    <cfRule type="cellIs" dxfId="244" priority="44" stopIfTrue="1" operator="lessThan">
      <formula>$K$2</formula>
    </cfRule>
  </conditionalFormatting>
  <conditionalFormatting sqref="Z359:Z365">
    <cfRule type="cellIs" dxfId="243" priority="39" stopIfTrue="1" operator="lessThan">
      <formula>$K$2</formula>
    </cfRule>
    <cfRule type="cellIs" dxfId="242" priority="40" stopIfTrue="1" operator="between">
      <formula>$L$2</formula>
      <formula>$K$2</formula>
    </cfRule>
  </conditionalFormatting>
  <conditionalFormatting sqref="Z848:Z852">
    <cfRule type="cellIs" dxfId="241" priority="37" stopIfTrue="1" operator="lessThan">
      <formula>$K$2</formula>
    </cfRule>
    <cfRule type="cellIs" dxfId="240" priority="38" stopIfTrue="1" operator="between">
      <formula>$L$2</formula>
      <formula>$K$2</formula>
    </cfRule>
  </conditionalFormatting>
  <conditionalFormatting sqref="Z959:Z962">
    <cfRule type="cellIs" dxfId="239" priority="35" stopIfTrue="1" operator="lessThan">
      <formula>$K$2</formula>
    </cfRule>
    <cfRule type="cellIs" dxfId="238" priority="36" stopIfTrue="1" operator="between">
      <formula>$L$2</formula>
      <formula>$K$2</formula>
    </cfRule>
  </conditionalFormatting>
  <conditionalFormatting sqref="Z963">
    <cfRule type="cellIs" dxfId="237" priority="33" stopIfTrue="1" operator="lessThan">
      <formula>$K$2</formula>
    </cfRule>
    <cfRule type="cellIs" dxfId="236" priority="34" stopIfTrue="1" operator="between">
      <formula>$L$2</formula>
      <formula>$K$2</formula>
    </cfRule>
  </conditionalFormatting>
  <conditionalFormatting sqref="Z1242:Z1245">
    <cfRule type="cellIs" dxfId="235" priority="31" stopIfTrue="1" operator="lessThan">
      <formula>$K$2</formula>
    </cfRule>
    <cfRule type="cellIs" dxfId="234" priority="32" stopIfTrue="1" operator="between">
      <formula>$L$2</formula>
      <formula>$K$2</formula>
    </cfRule>
  </conditionalFormatting>
  <conditionalFormatting sqref="Z1596:Z1597">
    <cfRule type="cellIs" dxfId="233" priority="27" stopIfTrue="1" operator="lessThan">
      <formula>$K$2</formula>
    </cfRule>
    <cfRule type="cellIs" dxfId="232" priority="28" stopIfTrue="1" operator="between">
      <formula>$L$2</formula>
      <formula>$K$2</formula>
    </cfRule>
  </conditionalFormatting>
  <conditionalFormatting sqref="AA1596:AA1597">
    <cfRule type="cellIs" dxfId="231" priority="29" stopIfTrue="1" operator="between">
      <formula>$K$2</formula>
      <formula>$L$2</formula>
    </cfRule>
    <cfRule type="cellIs" dxfId="230" priority="30" stopIfTrue="1" operator="lessThan">
      <formula>$K$2</formula>
    </cfRule>
  </conditionalFormatting>
  <conditionalFormatting sqref="Z23:Z25">
    <cfRule type="cellIs" dxfId="229" priority="25" stopIfTrue="1" operator="lessThan">
      <formula>$K$2</formula>
    </cfRule>
    <cfRule type="cellIs" dxfId="228" priority="26" stopIfTrue="1" operator="between">
      <formula>$L$2</formula>
      <formula>$K$2</formula>
    </cfRule>
  </conditionalFormatting>
  <conditionalFormatting sqref="Z1400:Z1401">
    <cfRule type="cellIs" dxfId="227" priority="21" stopIfTrue="1" operator="lessThan">
      <formula>$K$2</formula>
    </cfRule>
    <cfRule type="cellIs" dxfId="226" priority="22" stopIfTrue="1" operator="between">
      <formula>$L$2</formula>
      <formula>$K$2</formula>
    </cfRule>
  </conditionalFormatting>
  <conditionalFormatting sqref="AA1400:AA1401">
    <cfRule type="cellIs" dxfId="225" priority="23" stopIfTrue="1" operator="between">
      <formula>$K$2</formula>
      <formula>$L$2</formula>
    </cfRule>
    <cfRule type="cellIs" dxfId="224" priority="24" stopIfTrue="1" operator="lessThan">
      <formula>$K$2</formula>
    </cfRule>
  </conditionalFormatting>
  <conditionalFormatting sqref="Z203:Z205">
    <cfRule type="cellIs" dxfId="223" priority="19" stopIfTrue="1" operator="lessThan">
      <formula>$K$2</formula>
    </cfRule>
    <cfRule type="cellIs" dxfId="222" priority="20" stopIfTrue="1" operator="between">
      <formula>$L$2</formula>
      <formula>$K$2</formula>
    </cfRule>
  </conditionalFormatting>
  <conditionalFormatting sqref="Z1537:Z1541 Z1544">
    <cfRule type="cellIs" dxfId="221" priority="15" stopIfTrue="1" operator="lessThan">
      <formula>$K$2</formula>
    </cfRule>
    <cfRule type="cellIs" dxfId="220" priority="16" stopIfTrue="1" operator="between">
      <formula>$L$2</formula>
      <formula>$K$2</formula>
    </cfRule>
  </conditionalFormatting>
  <conditionalFormatting sqref="AA1539:AA1541 AA1544">
    <cfRule type="cellIs" dxfId="219" priority="17" stopIfTrue="1" operator="between">
      <formula>$K$2</formula>
      <formula>$L$2</formula>
    </cfRule>
    <cfRule type="cellIs" dxfId="218" priority="18" stopIfTrue="1" operator="lessThan">
      <formula>$K$2</formula>
    </cfRule>
  </conditionalFormatting>
  <conditionalFormatting sqref="Z1542:Z1543">
    <cfRule type="cellIs" dxfId="217" priority="11" stopIfTrue="1" operator="lessThan">
      <formula>$K$2</formula>
    </cfRule>
    <cfRule type="cellIs" dxfId="216" priority="12" stopIfTrue="1" operator="between">
      <formula>$L$2</formula>
      <formula>$K$2</formula>
    </cfRule>
  </conditionalFormatting>
  <conditionalFormatting sqref="AA1542:AA1543">
    <cfRule type="cellIs" dxfId="215" priority="13" stopIfTrue="1" operator="between">
      <formula>$K$2</formula>
      <formula>$L$2</formula>
    </cfRule>
    <cfRule type="cellIs" dxfId="214" priority="14" stopIfTrue="1" operator="lessThan">
      <formula>$K$2</formula>
    </cfRule>
  </conditionalFormatting>
  <conditionalFormatting sqref="Z1486:Z1487">
    <cfRule type="cellIs" dxfId="213" priority="7" stopIfTrue="1" operator="lessThan">
      <formula>$K$2</formula>
    </cfRule>
    <cfRule type="cellIs" dxfId="212" priority="8" stopIfTrue="1" operator="between">
      <formula>$L$2</formula>
      <formula>$K$2</formula>
    </cfRule>
  </conditionalFormatting>
  <conditionalFormatting sqref="AA1486:AA1487">
    <cfRule type="cellIs" dxfId="211" priority="9" stopIfTrue="1" operator="between">
      <formula>$K$2</formula>
      <formula>$L$2</formula>
    </cfRule>
    <cfRule type="cellIs" dxfId="210" priority="10" stopIfTrue="1" operator="lessThan">
      <formula>$K$2</formula>
    </cfRule>
  </conditionalFormatting>
  <conditionalFormatting sqref="AA218:AA220">
    <cfRule type="cellIs" dxfId="209" priority="5" stopIfTrue="1" operator="lessThan">
      <formula>$K$2</formula>
    </cfRule>
    <cfRule type="cellIs" dxfId="208" priority="6" stopIfTrue="1" operator="between">
      <formula>$L$2</formula>
      <formula>$K$2</formula>
    </cfRule>
  </conditionalFormatting>
  <conditionalFormatting sqref="Z218:Z220">
    <cfRule type="cellIs" dxfId="207" priority="3" stopIfTrue="1" operator="lessThan">
      <formula>$K$2</formula>
    </cfRule>
    <cfRule type="cellIs" dxfId="206" priority="4" stopIfTrue="1" operator="between">
      <formula>$L$2</formula>
      <formula>$K$2</formula>
    </cfRule>
  </conditionalFormatting>
  <conditionalFormatting sqref="AA2685">
    <cfRule type="cellIs" dxfId="205" priority="1" stopIfTrue="1" operator="between">
      <formula>$K$2</formula>
      <formula>$L$2</formula>
    </cfRule>
    <cfRule type="cellIs" dxfId="204" priority="2" stopIfTrue="1" operator="lessThan">
      <formula>$K$2</formula>
    </cfRule>
  </conditionalFormatting>
  <hyperlinks>
    <hyperlink ref="AC1824" r:id="rId1" display="00049" xr:uid="{00000000-0004-0000-0000-000000000000}"/>
    <hyperlink ref="AC1814" r:id="rId2" display="00335" xr:uid="{00000000-0004-0000-0000-000001000000}"/>
    <hyperlink ref="AC1864" r:id="rId3" display="00330" xr:uid="{00000000-0004-0000-0000-000002000000}"/>
    <hyperlink ref="AC1444" r:id="rId4" display="00309" xr:uid="{00000000-0004-0000-0000-000004000000}"/>
    <hyperlink ref="AC1853" r:id="rId5" display="00287" xr:uid="{00000000-0004-0000-0000-000007000000}"/>
    <hyperlink ref="AC1843" r:id="rId6" display="00285" xr:uid="{00000000-0004-0000-0000-000008000000}"/>
    <hyperlink ref="AC1663" r:id="rId7" display="00283" xr:uid="{00000000-0004-0000-0000-000009000000}"/>
    <hyperlink ref="AC1643" r:id="rId8" display="00282" xr:uid="{00000000-0004-0000-0000-00000A000000}"/>
    <hyperlink ref="AC1868" r:id="rId9" display="00081" xr:uid="{00000000-0004-0000-0000-00000D000000}"/>
    <hyperlink ref="AC1837" r:id="rId10" display="00079" xr:uid="{00000000-0004-0000-0000-00000E000000}"/>
    <hyperlink ref="AC1582" r:id="rId11" display="00075" xr:uid="{00000000-0004-0000-0000-00000F000000}"/>
    <hyperlink ref="AC1479" r:id="rId12" display="00071" xr:uid="{00000000-0004-0000-0000-000013000000}"/>
    <hyperlink ref="AC1409" r:id="rId13" display="00068" xr:uid="{00000000-0004-0000-0000-000014000000}"/>
    <hyperlink ref="E1823" r:id="rId14" display="0078" xr:uid="{00000000-0004-0000-0000-000015000000}"/>
    <hyperlink ref="E1793" r:id="rId15" display="0311" xr:uid="{00000000-0004-0000-0000-000016000000}"/>
    <hyperlink ref="E1624" r:id="rId16" display="0306" xr:uid="{00000000-0004-0000-0000-000019000000}"/>
    <hyperlink ref="E1831" r:id="rId17" display="0057" xr:uid="{00000000-0004-0000-0000-00001B000000}"/>
    <hyperlink ref="E1736" r:id="rId18" display="0318" xr:uid="{00000000-0004-0000-0000-00001C000000}"/>
    <hyperlink ref="E1852" r:id="rId19" display="0050" xr:uid="{00000000-0004-0000-0000-00001D000000}"/>
    <hyperlink ref="E1662" r:id="rId20" display="0041" xr:uid="{00000000-0004-0000-0000-00001E000000}"/>
    <hyperlink ref="E832" r:id="rId21" display="0004" xr:uid="{00000000-0004-0000-0000-000021000000}"/>
    <hyperlink ref="E1867" r:id="rId22" display="0340" xr:uid="{00000000-0004-0000-0000-000022000000}"/>
    <hyperlink ref="E1732" r:id="rId23" display="0337" xr:uid="{00000000-0004-0000-0000-000023000000}"/>
    <hyperlink ref="E1580" r:id="rId24" display="0336" xr:uid="{00000000-0004-0000-0000-000024000000}"/>
    <hyperlink ref="E1408" r:id="rId25" display="0331" xr:uid="{00000000-0004-0000-0000-000027000000}"/>
    <hyperlink ref="E842" r:id="rId26" display="0312" xr:uid="{00000000-0004-0000-0000-000029000000}"/>
    <hyperlink ref="E734" r:id="rId27" display="0307" xr:uid="{00000000-0004-0000-0000-00002A000000}"/>
    <hyperlink ref="E1102" r:id="rId28" display="0061" xr:uid="{00000000-0004-0000-0000-00002B000000}"/>
    <hyperlink ref="AC1666" r:id="rId29" display="00283" xr:uid="{00000000-0004-0000-0000-000038000000}"/>
    <hyperlink ref="E1665" r:id="rId30" display="0041" xr:uid="{00000000-0004-0000-0000-000039000000}"/>
    <hyperlink ref="D735" r:id="rId31" display="0307" xr:uid="{00000000-0004-0000-0000-000043000000}"/>
    <hyperlink ref="D2610" r:id="rId32" display="TAKLIFT 1" xr:uid="{00000000-0004-0000-0000-000044000000}"/>
    <hyperlink ref="D2615" r:id="rId33" display="TAKLIFT 1" xr:uid="{00000000-0004-0000-0000-000045000000}"/>
    <hyperlink ref="D2606" r:id="rId34" xr:uid="{00000000-0004-0000-0000-000046000000}"/>
    <hyperlink ref="D2568" r:id="rId35" display="TAKLIFT 1" xr:uid="{00000000-0004-0000-0000-000047000000}"/>
    <hyperlink ref="D2562" r:id="rId36" xr:uid="{00000000-0004-0000-0000-000048000000}"/>
    <hyperlink ref="D2417" r:id="rId37" display="1291" xr:uid="{00000000-0004-0000-0000-000049000000}"/>
    <hyperlink ref="D2423" r:id="rId38" display="TAKLIFT 1" xr:uid="{00000000-0004-0000-0000-00004A000000}"/>
    <hyperlink ref="D2435" r:id="rId39" display="TAKLIFT 1" xr:uid="{00000000-0004-0000-0000-00004B000000}"/>
    <hyperlink ref="D2445" r:id="rId40" display="TAKLIFT 1" xr:uid="{00000000-0004-0000-0000-00004C000000}"/>
    <hyperlink ref="D2331" r:id="rId41" xr:uid="{00000000-0004-0000-0000-00004E000000}"/>
    <hyperlink ref="D2309" r:id="rId42" xr:uid="{00000000-0004-0000-0000-00004F000000}"/>
    <hyperlink ref="D2271" r:id="rId43" display="0135" xr:uid="{00000000-0004-0000-0000-000050000000}"/>
    <hyperlink ref="D2267" r:id="rId44" xr:uid="{00000000-0004-0000-0000-000051000000}"/>
    <hyperlink ref="D2277" r:id="rId45" display="TAKLIFT 1" xr:uid="{00000000-0004-0000-0000-000052000000}"/>
    <hyperlink ref="D2282" r:id="rId46" xr:uid="{00000000-0004-0000-0000-000053000000}"/>
    <hyperlink ref="D2292" r:id="rId47" display="TAKLIFT 1" xr:uid="{00000000-0004-0000-0000-000054000000}"/>
    <hyperlink ref="D2288" r:id="rId48" display="TAKLIFT 1" xr:uid="{00000000-0004-0000-0000-000055000000}"/>
    <hyperlink ref="D2246" r:id="rId49" xr:uid="{00000000-0004-0000-0000-000056000000}"/>
    <hyperlink ref="D2297" r:id="rId50" xr:uid="{00000000-0004-0000-0000-000057000000}"/>
    <hyperlink ref="D2204" r:id="rId51" display="TAKLIFT 1" xr:uid="{00000000-0004-0000-0000-000058000000}"/>
    <hyperlink ref="D2186" r:id="rId52" display="TAKLIFT 1" xr:uid="{00000000-0004-0000-0000-000059000000}"/>
    <hyperlink ref="D2192" r:id="rId53" xr:uid="{00000000-0004-0000-0000-00005A000000}"/>
    <hyperlink ref="D2198" r:id="rId54" display="TAKLIFT 1" xr:uid="{00000000-0004-0000-0000-00005B000000}"/>
    <hyperlink ref="D2119" r:id="rId55" xr:uid="{00000000-0004-0000-0000-00005C000000}"/>
    <hyperlink ref="D2125" r:id="rId56" xr:uid="{00000000-0004-0000-0000-00005D000000}"/>
    <hyperlink ref="D2142" r:id="rId57" xr:uid="{00000000-0004-0000-0000-00005E000000}"/>
    <hyperlink ref="D2113" r:id="rId58" xr:uid="{00000000-0004-0000-0000-00005F000000}"/>
    <hyperlink ref="D2139" r:id="rId59" xr:uid="{00000000-0004-0000-0000-000060000000}"/>
    <hyperlink ref="D2084" r:id="rId60" xr:uid="{00000000-0004-0000-0000-000061000000}"/>
    <hyperlink ref="D2096" r:id="rId61" display="TAKLIFT 1" xr:uid="{00000000-0004-0000-0000-000062000000}"/>
    <hyperlink ref="D2102" r:id="rId62" display="TAKLIFT 1" xr:uid="{00000000-0004-0000-0000-000063000000}"/>
    <hyperlink ref="D2090" r:id="rId63" xr:uid="{00000000-0004-0000-0000-000064000000}"/>
    <hyperlink ref="D2035" r:id="rId64" display="0223" xr:uid="{00000000-0004-0000-0000-000065000000}"/>
    <hyperlink ref="D2041" r:id="rId65" display="TAKLIFT 1" xr:uid="{00000000-0004-0000-0000-000066000000}"/>
    <hyperlink ref="D2022" r:id="rId66" xr:uid="{00000000-0004-0000-0000-000067000000}"/>
    <hyperlink ref="D2028" r:id="rId67" display="TAKLIFT 1" xr:uid="{00000000-0004-0000-0000-000068000000}"/>
    <hyperlink ref="D2045" r:id="rId68" xr:uid="{00000000-0004-0000-0000-000069000000}"/>
    <hyperlink ref="D1993" r:id="rId69" display="TAKLIFT 1" xr:uid="{00000000-0004-0000-0000-00006A000000}"/>
    <hyperlink ref="D2005" r:id="rId70" display="TAKLIFT 1" xr:uid="{00000000-0004-0000-0000-00006B000000}"/>
    <hyperlink ref="D2011" r:id="rId71" display="TAKLIFT 1" xr:uid="{00000000-0004-0000-0000-00006C000000}"/>
    <hyperlink ref="D1999" r:id="rId72" xr:uid="{00000000-0004-0000-0000-00006D000000}"/>
    <hyperlink ref="D1919" r:id="rId73" display="TAKLIFT 1" xr:uid="{00000000-0004-0000-0000-00006F000000}"/>
    <hyperlink ref="D1830" r:id="rId74" display="TAKLIFT 1" xr:uid="{00000000-0004-0000-0000-000071000000}"/>
    <hyperlink ref="D1808" r:id="rId75" xr:uid="{00000000-0004-0000-0000-000072000000}"/>
    <hyperlink ref="D1818" r:id="rId76" display="TAKLIFT 1" xr:uid="{00000000-0004-0000-0000-000073000000}"/>
    <hyperlink ref="D1853" r:id="rId77" display="TAKLIFT 1" xr:uid="{00000000-0004-0000-0000-000076000000}"/>
    <hyperlink ref="D1824" r:id="rId78" display="TAKLIFT 1" xr:uid="{00000000-0004-0000-0000-000077000000}"/>
    <hyperlink ref="D1864" r:id="rId79" display="TAKLIFT 1" xr:uid="{00000000-0004-0000-0000-000078000000}"/>
    <hyperlink ref="D1868" r:id="rId80" xr:uid="{00000000-0004-0000-0000-000079000000}"/>
    <hyperlink ref="D1777" r:id="rId81" xr:uid="{00000000-0004-0000-0000-00007A000000}"/>
    <hyperlink ref="D1783" r:id="rId82" xr:uid="{00000000-0004-0000-0000-00007B000000}"/>
    <hyperlink ref="D1792" r:id="rId83" xr:uid="{00000000-0004-0000-0000-00007C000000}"/>
    <hyperlink ref="D1796" r:id="rId84" xr:uid="{00000000-0004-0000-0000-00007D000000}"/>
    <hyperlink ref="D1836" r:id="rId85" xr:uid="{00000000-0004-0000-0000-00007E000000}"/>
    <hyperlink ref="D1842" r:id="rId86" xr:uid="{00000000-0004-0000-0000-00007F000000}"/>
    <hyperlink ref="D1848" r:id="rId87" xr:uid="{00000000-0004-0000-0000-000080000000}"/>
    <hyperlink ref="D1859" r:id="rId88" xr:uid="{00000000-0004-0000-0000-000081000000}"/>
    <hyperlink ref="D1692" r:id="rId89" display="TAKLIFT 1" xr:uid="{00000000-0004-0000-0000-000083000000}"/>
    <hyperlink ref="D1740" r:id="rId90" xr:uid="{00000000-0004-0000-0000-000084000000}"/>
    <hyperlink ref="D1734" r:id="rId91" display="TAKLIFT 1" xr:uid="{00000000-0004-0000-0000-000085000000}"/>
    <hyperlink ref="D1666" r:id="rId92" display="TAKLIFT 1" xr:uid="{00000000-0004-0000-0000-000086000000}"/>
    <hyperlink ref="D1663" r:id="rId93" xr:uid="{00000000-0004-0000-0000-000087000000}"/>
    <hyperlink ref="D1651" r:id="rId94" xr:uid="{00000000-0004-0000-0000-000088000000}"/>
    <hyperlink ref="D1625" r:id="rId95" xr:uid="{00000000-0004-0000-0000-000089000000}"/>
    <hyperlink ref="D1622" r:id="rId96" xr:uid="{00000000-0004-0000-0000-00008A000000}"/>
    <hyperlink ref="D1637" r:id="rId97" xr:uid="{00000000-0004-0000-0000-00008C000000}"/>
    <hyperlink ref="D1585" r:id="rId98" xr:uid="{00000000-0004-0000-0000-00008E000000}"/>
    <hyperlink ref="D1579" r:id="rId99" display="TAKLIFT 1" xr:uid="{00000000-0004-0000-0000-00008F000000}"/>
    <hyperlink ref="D1575" r:id="rId100" display="TAKLIFT 1" xr:uid="{00000000-0004-0000-0000-000090000000}"/>
    <hyperlink ref="D1513" r:id="rId101" display="R1016" xr:uid="{00000000-0004-0000-0000-000095000000}"/>
    <hyperlink ref="D1505" r:id="rId102" xr:uid="{00000000-0004-0000-0000-000096000000}"/>
    <hyperlink ref="D1483" r:id="rId103" xr:uid="{00000000-0004-0000-0000-00009A000000}"/>
    <hyperlink ref="D1480" r:id="rId104" xr:uid="{00000000-0004-0000-0000-00009B000000}"/>
    <hyperlink ref="D1477" r:id="rId105" xr:uid="{00000000-0004-0000-0000-00009C000000}"/>
    <hyperlink ref="D1474" r:id="rId106" xr:uid="{00000000-0004-0000-0000-00009D000000}"/>
    <hyperlink ref="D1414" r:id="rId107" xr:uid="{00000000-0004-0000-0000-0000A1000000}"/>
    <hyperlink ref="D1409" r:id="rId108" xr:uid="{00000000-0004-0000-0000-0000A2000000}"/>
    <hyperlink ref="D1404" r:id="rId109" xr:uid="{00000000-0004-0000-0000-0000A3000000}"/>
    <hyperlink ref="D1103" r:id="rId110" xr:uid="{00000000-0004-0000-0000-0000A4000000}"/>
    <hyperlink ref="D1085" r:id="rId111" xr:uid="{00000000-0004-0000-0000-0000A5000000}"/>
    <hyperlink ref="D1079" r:id="rId112" xr:uid="{00000000-0004-0000-0000-0000A6000000}"/>
    <hyperlink ref="D1067" r:id="rId113" xr:uid="{00000000-0004-0000-0000-0000A7000000}"/>
    <hyperlink ref="D1073" r:id="rId114" xr:uid="{00000000-0004-0000-0000-0000A8000000}"/>
    <hyperlink ref="D1055" r:id="rId115" xr:uid="{00000000-0004-0000-0000-0000A9000000}"/>
    <hyperlink ref="D1061" r:id="rId116" xr:uid="{00000000-0004-0000-0000-0000AA000000}"/>
    <hyperlink ref="D1015" r:id="rId117" xr:uid="{00000000-0004-0000-0000-0000AB000000}"/>
    <hyperlink ref="D1009" r:id="rId118" xr:uid="{00000000-0004-0000-0000-0000AC000000}"/>
    <hyperlink ref="D986" r:id="rId119" xr:uid="{00000000-0004-0000-0000-0000AD000000}"/>
    <hyperlink ref="D860" r:id="rId120" xr:uid="{00000000-0004-0000-0000-0000AE000000}"/>
    <hyperlink ref="D843" r:id="rId121" xr:uid="{00000000-0004-0000-0000-0000B3000000}"/>
    <hyperlink ref="D833" r:id="rId122" display="TAKLIFT 1" xr:uid="{00000000-0004-0000-0000-0000B4000000}"/>
    <hyperlink ref="D819" r:id="rId123" xr:uid="{00000000-0004-0000-0000-0000B5000000}"/>
    <hyperlink ref="D825" r:id="rId124" xr:uid="{00000000-0004-0000-0000-0000B6000000}"/>
    <hyperlink ref="D813" r:id="rId125" xr:uid="{00000000-0004-0000-0000-0000B7000000}"/>
    <hyperlink ref="D789" r:id="rId126" display="TAKLIFT 1" xr:uid="{00000000-0004-0000-0000-0000B8000000}"/>
    <hyperlink ref="D795" r:id="rId127" xr:uid="{00000000-0004-0000-0000-0000B9000000}"/>
    <hyperlink ref="D801" r:id="rId128" xr:uid="{00000000-0004-0000-0000-0000BA000000}"/>
    <hyperlink ref="D777" r:id="rId129" xr:uid="{00000000-0004-0000-0000-0000BB000000}"/>
    <hyperlink ref="D783" r:id="rId130" xr:uid="{00000000-0004-0000-0000-0000BC000000}"/>
    <hyperlink ref="D741" r:id="rId131" display="TAKLIFT 1" xr:uid="{00000000-0004-0000-0000-0000BD000000}"/>
    <hyperlink ref="D737" r:id="rId132" display="TAKLIFT 1" xr:uid="{00000000-0004-0000-0000-0000BE000000}"/>
    <hyperlink ref="D695" r:id="rId133" xr:uid="{00000000-0004-0000-0000-0000C0000000}"/>
    <hyperlink ref="D667" r:id="rId134" xr:uid="{00000000-0004-0000-0000-0000C2000000}"/>
    <hyperlink ref="D677" r:id="rId135" display="TAKLIFT 1" xr:uid="{00000000-0004-0000-0000-0000C4000000}"/>
    <hyperlink ref="D593" r:id="rId136" xr:uid="{00000000-0004-0000-0000-0000C5000000}"/>
    <hyperlink ref="D587" r:id="rId137" display="TAKLIFT 1" xr:uid="{00000000-0004-0000-0000-0000C6000000}"/>
    <hyperlink ref="D571" r:id="rId138" xr:uid="{00000000-0004-0000-0000-0000C7000000}"/>
    <hyperlink ref="D577" r:id="rId139" xr:uid="{00000000-0004-0000-0000-0000C8000000}"/>
    <hyperlink ref="D565" r:id="rId140" xr:uid="{00000000-0004-0000-0000-0000C9000000}"/>
    <hyperlink ref="D549" r:id="rId141" xr:uid="{00000000-0004-0000-0000-0000CA000000}"/>
    <hyperlink ref="D559" r:id="rId142" xr:uid="{00000000-0004-0000-0000-0000CB000000}"/>
    <hyperlink ref="D553" r:id="rId143" xr:uid="{00000000-0004-0000-0000-0000CC000000}"/>
    <hyperlink ref="D540" r:id="rId144" xr:uid="{00000000-0004-0000-0000-0000CE000000}"/>
    <hyperlink ref="D456" r:id="rId145" xr:uid="{00000000-0004-0000-0000-0000D0000000}"/>
    <hyperlink ref="D465" r:id="rId146" xr:uid="{00000000-0004-0000-0000-0000D1000000}"/>
    <hyperlink ref="D440" r:id="rId147" xr:uid="{00000000-0004-0000-0000-0000D2000000}"/>
    <hyperlink ref="D434" r:id="rId148" xr:uid="{00000000-0004-0000-0000-0000D3000000}"/>
    <hyperlink ref="D415" r:id="rId149" xr:uid="{00000000-0004-0000-0000-0000D4000000}"/>
    <hyperlink ref="D385" r:id="rId150" xr:uid="{00000000-0004-0000-0000-0000D6000000}"/>
    <hyperlink ref="D379" r:id="rId151" display="TAKLIFT 1" xr:uid="{00000000-0004-0000-0000-0000D9000000}"/>
    <hyperlink ref="D125" r:id="rId152" display="TAKLIFT 1" xr:uid="{00000000-0004-0000-0000-0000DE000000}"/>
    <hyperlink ref="D117" r:id="rId153" display="1390" xr:uid="{00000000-0004-0000-0000-0000DF000000}"/>
    <hyperlink ref="D109" r:id="rId154" xr:uid="{00000000-0004-0000-0000-0000E0000000}"/>
    <hyperlink ref="X1919" r:id="rId155" display="1125" xr:uid="{00000000-0004-0000-0000-0000E1000000}"/>
    <hyperlink ref="X2139" r:id="rId156" display="Bij het zoeken naar Smit Materiaal gedurende de maand oktober 2000 bij de firma Mennens te Dongen gevonden" xr:uid="{00000000-0004-0000-0000-0000E2000000}"/>
    <hyperlink ref="X2090" r:id="rId157" display="1088" xr:uid="{00000000-0004-0000-0000-0000E3000000}"/>
    <hyperlink ref="X1848" r:id="rId158" display="1071" xr:uid="{00000000-0004-0000-0000-0000E6000000}"/>
    <hyperlink ref="X1859" r:id="rId159" display="1052" xr:uid="{00000000-0004-0000-0000-0000E7000000}"/>
    <hyperlink ref="X1999" r:id="rId160" display="1041" xr:uid="{00000000-0004-0000-0000-0000E8000000}"/>
    <hyperlink ref="X843" r:id="rId161" display="1178" xr:uid="{00000000-0004-0000-0000-0000EB000000}"/>
    <hyperlink ref="X1505" r:id="rId162" xr:uid="{00000000-0004-0000-0000-0000EC000000}"/>
    <hyperlink ref="X2125" r:id="rId163" display="1194" xr:uid="{00000000-0004-0000-0000-0000ED000000}"/>
    <hyperlink ref="X1637" r:id="rId164" display="1123" xr:uid="{00000000-0004-0000-0000-0000F3000000}"/>
    <hyperlink ref="X1663" r:id="rId165" display="1250" xr:uid="{00000000-0004-0000-0000-0000F5000000}"/>
    <hyperlink ref="X1414" r:id="rId166" display="1256" xr:uid="{00000000-0004-0000-0000-0000F6000000}"/>
    <hyperlink ref="X1409" r:id="rId167" display="1255" xr:uid="{00000000-0004-0000-0000-0000F7000000}"/>
    <hyperlink ref="X1404" r:id="rId168" display="411" xr:uid="{00000000-0004-0000-0000-0000FA000000}"/>
    <hyperlink ref="X1796" r:id="rId169" display="1174" xr:uid="{00000000-0004-0000-0000-0000FB000000}"/>
    <hyperlink ref="X860" r:id="rId170" display="1169" xr:uid="{00000000-0004-0000-0000-0000FF000000}"/>
    <hyperlink ref="X737" r:id="rId171" display="1043" xr:uid="{00000000-0004-0000-0000-000000010000}"/>
    <hyperlink ref="X1480" r:id="rId172" display="1012" xr:uid="{00000000-0004-0000-0000-000002010000}"/>
    <hyperlink ref="X2615" r:id="rId173" display="1026" xr:uid="{00000000-0004-0000-0000-000003010000}"/>
    <hyperlink ref="X2568" r:id="rId174" display="1025" xr:uid="{00000000-0004-0000-0000-000004010000}"/>
    <hyperlink ref="X2445" r:id="rId175" display="1037" xr:uid="{00000000-0004-0000-0000-000005010000}"/>
    <hyperlink ref="X2288" r:id="rId176" display="1036" xr:uid="{00000000-0004-0000-0000-000006010000}"/>
    <hyperlink ref="X2204" r:id="rId177" display="1022" xr:uid="{00000000-0004-0000-0000-000007010000}"/>
    <hyperlink ref="X2041" r:id="rId178" display="1033" xr:uid="{00000000-0004-0000-0000-000008010000}"/>
    <hyperlink ref="X1868" r:id="rId179" display="1015" xr:uid="{00000000-0004-0000-0000-000009010000}"/>
    <hyperlink ref="X1585" r:id="rId180" display="1159" xr:uid="{00000000-0004-0000-0000-00000B010000}"/>
    <hyperlink ref="X2297" r:id="rId181" display="135" xr:uid="{00000000-0004-0000-0000-00000E010000}"/>
    <hyperlink ref="X2142" r:id="rId182" display="149" xr:uid="{00000000-0004-0000-0000-00000F010000}"/>
    <hyperlink ref="X2102" r:id="rId183" display="Bij het zoeken naar Smit Materiaal gedurende de maand oktober 2000 bij de firma Mennens te Dongen gevonden" xr:uid="{00000000-0004-0000-0000-000010010000}"/>
    <hyperlink ref="X1740" r:id="rId184" display="1014" xr:uid="{00000000-0004-0000-0000-000012010000}"/>
    <hyperlink ref="X109" r:id="rId185" display="1008" xr:uid="{00000000-0004-0000-0000-000013010000}"/>
    <hyperlink ref="X2292" r:id="rId186" display="1023" xr:uid="{00000000-0004-0000-0000-000014010000}"/>
    <hyperlink ref="X2096" r:id="rId187" xr:uid="{00000000-0004-0000-0000-000015010000}"/>
    <hyperlink ref="X1808" r:id="rId188" display="1162" xr:uid="{00000000-0004-0000-0000-000018010000}"/>
    <hyperlink ref="X1830" r:id="rId189" display="1122" xr:uid="{00000000-0004-0000-0000-000019010000}"/>
    <hyperlink ref="X677" r:id="rId190" display="1099" xr:uid="{00000000-0004-0000-0000-00001A010000}"/>
    <hyperlink ref="X2435" r:id="rId191" display="1077" xr:uid="{00000000-0004-0000-0000-00001B010000}"/>
    <hyperlink ref="X2011" r:id="rId192" display="1017" xr:uid="{00000000-0004-0000-0000-00001C010000}"/>
    <hyperlink ref="X1853" r:id="rId193" display="1070" xr:uid="{00000000-0004-0000-0000-00001D010000}"/>
    <hyperlink ref="X1734" r:id="rId194" display="1029" xr:uid="{00000000-0004-0000-0000-00001E010000}"/>
    <hyperlink ref="X1575" r:id="rId195" display="1120" xr:uid="{00000000-0004-0000-0000-00001F010000}"/>
    <hyperlink ref="X2423" r:id="rId196" display="1208" xr:uid="{00000000-0004-0000-0000-000020010000}"/>
    <hyperlink ref="X1864" r:id="rId197" display="1031" xr:uid="{00000000-0004-0000-0000-000021010000}"/>
    <hyperlink ref="X1622" r:id="rId198" display="1240" xr:uid="{00000000-0004-0000-0000-000022010000}"/>
    <hyperlink ref="X1692" r:id="rId199" display="1030" xr:uid="{00000000-0004-0000-0000-000023010000}"/>
    <hyperlink ref="X2192" r:id="rId200" display="1161" xr:uid="{00000000-0004-0000-0000-000025010000}"/>
    <hyperlink ref="X2198" r:id="rId201" display="1035" xr:uid="{00000000-0004-0000-0000-000026010000}"/>
    <hyperlink ref="X2005" r:id="rId202" display="1032" xr:uid="{00000000-0004-0000-0000-000027010000}"/>
    <hyperlink ref="X1824" r:id="rId203" display="1124" xr:uid="{00000000-0004-0000-0000-000028010000}"/>
    <hyperlink ref="X1993" r:id="rId204" display="1203" xr:uid="{00000000-0004-0000-0000-000029010000}"/>
    <hyperlink ref="X833" r:id="rId205" display="1166" xr:uid="{00000000-0004-0000-0000-00002A010000}"/>
    <hyperlink ref="X1818" r:id="rId206" display="1154" xr:uid="{00000000-0004-0000-0000-00002B010000}"/>
    <hyperlink ref="X1823" r:id="rId207" display="00049" xr:uid="{00000000-0004-0000-0000-00002C010000}"/>
    <hyperlink ref="X1793" r:id="rId208" display="00323" xr:uid="{00000000-0004-0000-0000-00002D010000}"/>
    <hyperlink ref="X1624" r:id="rId209" display="00374" xr:uid="{00000000-0004-0000-0000-000030010000}"/>
    <hyperlink ref="X1831" r:id="rId210" display="00216" xr:uid="{00000000-0004-0000-0000-000032010000}"/>
    <hyperlink ref="X1736" r:id="rId211" display="00058" xr:uid="{00000000-0004-0000-0000-000033010000}"/>
    <hyperlink ref="X1852" r:id="rId212" display="00287" xr:uid="{00000000-0004-0000-0000-000035010000}"/>
    <hyperlink ref="X1662" r:id="rId213" display="00283" xr:uid="{00000000-0004-0000-0000-000036010000}"/>
    <hyperlink ref="X1457" r:id="rId214" display="00276" xr:uid="{00000000-0004-0000-0000-000039010000}"/>
    <hyperlink ref="X1453" r:id="rId215" display="00275" xr:uid="{00000000-0004-0000-0000-00003A010000}"/>
    <hyperlink ref="X832" r:id="rId216" display="00088" xr:uid="{00000000-0004-0000-0000-00003B010000}"/>
    <hyperlink ref="X1867" r:id="rId217" display="00081" xr:uid="{00000000-0004-0000-0000-00003C010000}"/>
    <hyperlink ref="X1580" r:id="rId218" display="00075" xr:uid="{00000000-0004-0000-0000-00003D010000}"/>
    <hyperlink ref="X1511" r:id="rId219" display="00074" xr:uid="{00000000-0004-0000-0000-00003E010000}"/>
    <hyperlink ref="X1408" r:id="rId220" display="00068" xr:uid="{00000000-0004-0000-0000-000040010000}"/>
    <hyperlink ref="X734" r:id="rId221" display="00046" xr:uid="{00000000-0004-0000-0000-000041010000}"/>
    <hyperlink ref="X2084" r:id="rId222" display="1295" xr:uid="{00000000-0004-0000-0000-000042010000}"/>
    <hyperlink ref="X1625" r:id="rId223" display="1241" xr:uid="{00000000-0004-0000-0000-000043010000}"/>
    <hyperlink ref="X2331" r:id="rId224" display="1086" xr:uid="{00000000-0004-0000-0000-000044010000}"/>
    <hyperlink ref="X2113" r:id="rId225" display="1306" xr:uid="{00000000-0004-0000-0000-000045010000}"/>
    <hyperlink ref="X2119" r:id="rId226" display="1292" xr:uid="{00000000-0004-0000-0000-000046010000}"/>
    <hyperlink ref="X695" r:id="rId227" tooltip="00487" display="1299" xr:uid="{00000000-0004-0000-0000-000047010000}"/>
    <hyperlink ref="X2035" r:id="rId228" tooltip="00487" display="1301" xr:uid="{00000000-0004-0000-0000-000048010000}"/>
    <hyperlink ref="X2186" r:id="rId229" tooltip="00487" display="1302" xr:uid="{00000000-0004-0000-0000-000049010000}"/>
    <hyperlink ref="X2417" r:id="rId230" display="1304" xr:uid="{00000000-0004-0000-0000-00004A010000}"/>
    <hyperlink ref="X1666" r:id="rId231" display="1319" xr:uid="{00000000-0004-0000-0000-00004E010000}"/>
    <hyperlink ref="X2246" r:id="rId232" display="1321" xr:uid="{00000000-0004-0000-0000-00004F010000}"/>
    <hyperlink ref="X2610" r:id="rId233" display="1322" xr:uid="{00000000-0004-0000-0000-000050010000}"/>
    <hyperlink ref="X741" r:id="rId234" display="1330" xr:uid="{00000000-0004-0000-0000-000055010000}"/>
    <hyperlink ref="X379" r:id="rId235" display="1324" xr:uid="{00000000-0004-0000-0000-000056010000}"/>
    <hyperlink ref="X415" r:id="rId236" display="1331" xr:uid="{00000000-0004-0000-0000-000057010000}"/>
    <hyperlink ref="X434" r:id="rId237" display="1327" xr:uid="{00000000-0004-0000-0000-000058010000}"/>
    <hyperlink ref="X440" r:id="rId238" display="1326" xr:uid="{00000000-0004-0000-0000-000059010000}"/>
    <hyperlink ref="X385" r:id="rId239" display="1333" xr:uid="{00000000-0004-0000-0000-00005A010000}"/>
    <hyperlink ref="X540" r:id="rId240" display="1334" xr:uid="{00000000-0004-0000-0000-00005B010000}"/>
    <hyperlink ref="X559" r:id="rId241" display="1336" xr:uid="{00000000-0004-0000-0000-00005D010000}"/>
    <hyperlink ref="X577" r:id="rId242" display="1337" xr:uid="{00000000-0004-0000-0000-00005E010000}"/>
    <hyperlink ref="X571" r:id="rId243" display="1338" xr:uid="{00000000-0004-0000-0000-00005F010000}"/>
    <hyperlink ref="X593" r:id="rId244" display="1340" xr:uid="{00000000-0004-0000-0000-000060010000}"/>
    <hyperlink ref="X783" r:id="rId245" display="1341" xr:uid="{00000000-0004-0000-0000-000061010000}"/>
    <hyperlink ref="X777" r:id="rId246" display="1342" xr:uid="{00000000-0004-0000-0000-000062010000}"/>
    <hyperlink ref="X801" r:id="rId247" display="1343" xr:uid="{00000000-0004-0000-0000-000063010000}"/>
    <hyperlink ref="X795" r:id="rId248" display="1344" xr:uid="{00000000-0004-0000-0000-000064010000}"/>
    <hyperlink ref="X825" r:id="rId249" display="1345" xr:uid="{00000000-0004-0000-0000-000065010000}"/>
    <hyperlink ref="X819" r:id="rId250" display="1346" xr:uid="{00000000-0004-0000-0000-000066010000}"/>
    <hyperlink ref="X986" r:id="rId251" display="1347" xr:uid="{00000000-0004-0000-0000-000067010000}"/>
    <hyperlink ref="X1009" r:id="rId252" display="1348" xr:uid="{00000000-0004-0000-0000-000068010000}"/>
    <hyperlink ref="X1015" r:id="rId253" display="Bij het zoeken naar Smit Materiaal gedurende de maand oktober 2000 bij de firma Mennens te Dongen gevonden" xr:uid="{00000000-0004-0000-0000-000069010000}"/>
    <hyperlink ref="X1061" r:id="rId254" display="1350" xr:uid="{00000000-0004-0000-0000-00006A010000}"/>
    <hyperlink ref="X1073" r:id="rId255" display="1351" xr:uid="{00000000-0004-0000-0000-00006B010000}"/>
    <hyperlink ref="X1085" r:id="rId256" display="1352" xr:uid="{00000000-0004-0000-0000-00006C010000}"/>
    <hyperlink ref="X1513" r:id="rId257" display="1016" xr:uid="{00000000-0004-0000-0000-00006D010000}"/>
    <hyperlink ref="X2277" r:id="rId258" display="1187" xr:uid="{00000000-0004-0000-0000-00006E010000}"/>
    <hyperlink ref="X2282" r:id="rId259" display="1135" xr:uid="{00000000-0004-0000-0000-00006F010000}"/>
    <hyperlink ref="X2267" r:id="rId260" display="Bij het zoeken naar Smit Materiaal gedurende de maand oktober 2000 bij de firma Mennens te Dongen gevonden" xr:uid="{00000000-0004-0000-0000-000070010000}"/>
    <hyperlink ref="X553" r:id="rId261" display="1353" xr:uid="{00000000-0004-0000-0000-000071010000}"/>
    <hyperlink ref="X587" r:id="rId262" display="1354" xr:uid="{00000000-0004-0000-0000-000072010000}"/>
    <hyperlink ref="X813" r:id="rId263" display="1355" xr:uid="{00000000-0004-0000-0000-000073010000}"/>
    <hyperlink ref="X789" r:id="rId264" display="1356" xr:uid="{00000000-0004-0000-0000-000074010000}"/>
    <hyperlink ref="X1055" r:id="rId265" display="1357" xr:uid="{00000000-0004-0000-0000-000075010000}"/>
    <hyperlink ref="X1067" r:id="rId266" display="1358" xr:uid="{00000000-0004-0000-0000-000076010000}"/>
    <hyperlink ref="X1079" r:id="rId267" display="1359" xr:uid="{00000000-0004-0000-0000-000077010000}"/>
    <hyperlink ref="X2309" r:id="rId268" display="1360" xr:uid="{00000000-0004-0000-0000-000078010000}"/>
    <hyperlink ref="X1103" r:id="rId269" display="1294" xr:uid="{00000000-0004-0000-0000-000079010000}"/>
    <hyperlink ref="X465" r:id="rId270" display="1362" xr:uid="{00000000-0004-0000-0000-00007A010000}"/>
    <hyperlink ref="X456" r:id="rId271" display="1363" xr:uid="{00000000-0004-0000-0000-00007B010000}"/>
    <hyperlink ref="X549" r:id="rId272" display="1371" xr:uid="{00000000-0004-0000-0000-00007D010000}"/>
    <hyperlink ref="X565" r:id="rId273" display="1372" xr:uid="{00000000-0004-0000-0000-00007E010000}"/>
    <hyperlink ref="X1792" r:id="rId274" display="1375" xr:uid="{00000000-0004-0000-0000-000081010000}"/>
    <hyperlink ref="X1783" r:id="rId275" display="1375" xr:uid="{00000000-0004-0000-0000-000082010000}"/>
    <hyperlink ref="X1777" r:id="rId276" display="1375" xr:uid="{00000000-0004-0000-0000-000083010000}"/>
    <hyperlink ref="X1483" r:id="rId277" display="1379" xr:uid="{00000000-0004-0000-0000-000084010000}"/>
    <hyperlink ref="X1651" r:id="rId278" display="1374" xr:uid="{00000000-0004-0000-0000-000085010000}"/>
    <hyperlink ref="X2028" r:id="rId279" display="1376" xr:uid="{00000000-0004-0000-0000-000086010000}"/>
    <hyperlink ref="X2022" r:id="rId280" display="1377" xr:uid="{00000000-0004-0000-0000-000087010000}"/>
    <hyperlink ref="X2045" r:id="rId281" display="131" xr:uid="{00000000-0004-0000-0000-000088010000}"/>
    <hyperlink ref="X667" r:id="rId282" display="1384" xr:uid="{00000000-0004-0000-0000-00008A010000}"/>
    <hyperlink ref="X2271" r:id="rId283" display="1303" xr:uid="{00000000-0004-0000-0000-00008B010000}"/>
    <hyperlink ref="X2606" r:id="rId284" display="1385" xr:uid="{00000000-0004-0000-0000-00008C010000}"/>
    <hyperlink ref="X117" r:id="rId285" display="1390" xr:uid="{00000000-0004-0000-0000-00008D010000}"/>
    <hyperlink ref="X125" r:id="rId286" display="1391" xr:uid="{00000000-0004-0000-0000-00008E010000}"/>
    <hyperlink ref="X1474" r:id="rId287" display="1317" xr:uid="{00000000-0004-0000-0000-000090010000}"/>
    <hyperlink ref="X1477" r:id="rId288" display="1318" xr:uid="{00000000-0004-0000-0000-000091010000}"/>
    <hyperlink ref="X2562" r:id="rId289" display="1038" xr:uid="{00000000-0004-0000-0000-000092010000}"/>
    <hyperlink ref="D2411" r:id="rId290" xr:uid="{00000000-0004-0000-0000-000094010000}"/>
    <hyperlink ref="X2411" r:id="rId291" display="1401" xr:uid="{00000000-0004-0000-0000-000095010000}"/>
    <hyperlink ref="D2397" r:id="rId292" xr:uid="{00000000-0004-0000-0000-000096010000}"/>
    <hyperlink ref="X2397" r:id="rId293" display="1291" xr:uid="{00000000-0004-0000-0000-000097010000}"/>
    <hyperlink ref="D2555" r:id="rId294" display="1417" xr:uid="{00000000-0004-0000-0000-00009A010000}"/>
    <hyperlink ref="X2555" r:id="rId295" display="1417" xr:uid="{00000000-0004-0000-0000-00009B010000}"/>
    <hyperlink ref="D2427" r:id="rId296" display="1080" xr:uid="{00000000-0004-0000-0000-0000A4010000}"/>
    <hyperlink ref="X2427" r:id="rId297" display="Bij het zoeken naar Smit Materiaal gedurende de maand oktober 2000 bij de firma Mennens te Dongen gevonden" xr:uid="{00000000-0004-0000-0000-0000A5010000}"/>
    <hyperlink ref="D2572" r:id="rId298" xr:uid="{00000000-0004-0000-0000-0000A6010000}"/>
    <hyperlink ref="X2572" r:id="rId299" xr:uid="{00000000-0004-0000-0000-0000A7010000}"/>
    <hyperlink ref="D2431" r:id="rId300" xr:uid="{00000000-0004-0000-0000-0000A8010000}"/>
    <hyperlink ref="X2431" r:id="rId301" display="1078" xr:uid="{00000000-0004-0000-0000-0000A9010000}"/>
    <hyperlink ref="D2548" r:id="rId302" xr:uid="{00000000-0004-0000-0000-0000AA010000}"/>
    <hyperlink ref="X2548" r:id="rId303" display="Bij het zoeken naar Smit Materiaal gedurende de maand oktober 2000 bij de firma Mennens te Dongen gevonden" xr:uid="{00000000-0004-0000-0000-0000AB010000}"/>
    <hyperlink ref="D1568" r:id="rId304" xr:uid="{00000000-0004-0000-0000-0000B1010000}"/>
    <hyperlink ref="X1568" r:id="rId305" xr:uid="{00000000-0004-0000-0000-0000B2010000}"/>
    <hyperlink ref="D2078" r:id="rId306" xr:uid="{00000000-0004-0000-0000-0000B7010000}"/>
    <hyperlink ref="X2078" r:id="rId307" display="132" xr:uid="{00000000-0004-0000-0000-0000B8010000}"/>
    <hyperlink ref="D683" r:id="rId308" xr:uid="{00000000-0004-0000-0000-0000B9010000}"/>
    <hyperlink ref="X683" r:id="rId309" display="1293" xr:uid="{00000000-0004-0000-0000-0000BA010000}"/>
    <hyperlink ref="D829" r:id="rId310" xr:uid="{00000000-0004-0000-0000-0000BE010000}"/>
    <hyperlink ref="X829" r:id="rId311" xr:uid="{00000000-0004-0000-0000-0000BF010000}"/>
    <hyperlink ref="D1097" r:id="rId312" xr:uid="{00000000-0004-0000-0000-0000C0010000}"/>
    <hyperlink ref="X1097" r:id="rId313" display="Bij het zoeken naar Smit Materiaal gedurende de maand oktober 2000 bij de firma Mennens te Dongen gevonden" xr:uid="{00000000-0004-0000-0000-0000C1010000}"/>
    <hyperlink ref="D1091" r:id="rId314" xr:uid="{00000000-0004-0000-0000-0000C2010000}"/>
    <hyperlink ref="X1091" r:id="rId315" xr:uid="{00000000-0004-0000-0000-0000C3010000}"/>
    <hyperlink ref="D2303" r:id="rId316" xr:uid="{00000000-0004-0000-0000-0000C4010000}"/>
    <hyperlink ref="X2303" r:id="rId317" display="1465" xr:uid="{00000000-0004-0000-0000-0000C5010000}"/>
    <hyperlink ref="D316" r:id="rId318" display="1418" xr:uid="{00000000-0004-0000-0000-0000C6010000}"/>
    <hyperlink ref="X316" r:id="rId319" display="1148" xr:uid="{00000000-0004-0000-0000-0000C7010000}"/>
    <hyperlink ref="D421" r:id="rId320" xr:uid="{00000000-0004-0000-0000-0000C8010000}"/>
    <hyperlink ref="X421" r:id="rId321" xr:uid="{00000000-0004-0000-0000-0000C9010000}"/>
    <hyperlink ref="D771" r:id="rId322" xr:uid="{00000000-0004-0000-0000-0000CA010000}"/>
    <hyperlink ref="X771" r:id="rId323" display="Bij het zoeken naar Smit Materiaal gedurende de maand oktober 2000 bij de firma Mennens te Dongen gevonden" xr:uid="{00000000-0004-0000-0000-0000CB010000}"/>
    <hyperlink ref="D807" r:id="rId324" xr:uid="{00000000-0004-0000-0000-0000CC010000}"/>
    <hyperlink ref="X807" r:id="rId325" display="Bij het zoeken naar Smit Materiaal gedurende de maand oktober 2000 bij de firma Mennens te Dongen gevonden" xr:uid="{00000000-0004-0000-0000-0000CD010000}"/>
    <hyperlink ref="D1519" r:id="rId326" display="1251" xr:uid="{00000000-0004-0000-0000-0000CE010000}"/>
    <hyperlink ref="X1519" r:id="rId327" xr:uid="{00000000-0004-0000-0000-0000CF010000}"/>
    <hyperlink ref="D1812" r:id="rId328" xr:uid="{00000000-0004-0000-0000-0000D2010000}"/>
    <hyperlink ref="X1812" r:id="rId329" display="1162" xr:uid="{00000000-0004-0000-0000-0000D3010000}"/>
    <hyperlink ref="E1688" r:id="rId330" display="0053" xr:uid="{00000000-0004-0000-0000-0000D6010000}"/>
    <hyperlink ref="X1688" r:id="rId331" display="00284" xr:uid="{00000000-0004-0000-0000-0000D7010000}"/>
    <hyperlink ref="D1037" r:id="rId332" display="1349" xr:uid="{00000000-0004-0000-0000-0000DE010000}"/>
    <hyperlink ref="X1037" r:id="rId333" display="Bij het zoeken naar Smit Materiaal gedurende de maand oktober 2000 bij de firma Mennens te Dongen gevonden" xr:uid="{00000000-0004-0000-0000-0000DF010000}"/>
    <hyperlink ref="D503" r:id="rId334" xr:uid="{00000000-0004-0000-0000-0000E0010000}"/>
    <hyperlink ref="X503" r:id="rId335" xr:uid="{00000000-0004-0000-0000-0000E1010000}"/>
    <hyperlink ref="X1469" r:id="rId336" display="00070" xr:uid="{00000000-0004-0000-0000-0000E6010000}"/>
    <hyperlink ref="D1471" r:id="rId337" xr:uid="{00000000-0004-0000-0000-0000E7010000}"/>
    <hyperlink ref="X1471" r:id="rId338" display="1260" xr:uid="{00000000-0004-0000-0000-0000E8010000}"/>
    <hyperlink ref="D645" r:id="rId339" xr:uid="{00000000-0004-0000-0000-0000E9010000}"/>
    <hyperlink ref="X645" r:id="rId340" xr:uid="{00000000-0004-0000-0000-0000EA010000}"/>
    <hyperlink ref="D655" r:id="rId341" display="1466" xr:uid="{00000000-0004-0000-0000-0000EB010000}"/>
    <hyperlink ref="X655" r:id="rId342" display="1466" xr:uid="{00000000-0004-0000-0000-0000EC010000}"/>
    <hyperlink ref="D661" r:id="rId343" display="1467" xr:uid="{00000000-0004-0000-0000-0000ED010000}"/>
    <hyperlink ref="X661" r:id="rId344" display="1466" xr:uid="{00000000-0004-0000-0000-0000EE010000}"/>
    <hyperlink ref="D341" r:id="rId345" xr:uid="{00000000-0004-0000-0000-0000EF010000}"/>
    <hyperlink ref="X341" r:id="rId346" xr:uid="{00000000-0004-0000-0000-0000F0010000}"/>
    <hyperlink ref="D996" r:id="rId347" xr:uid="{00000000-0004-0000-0000-0000F1010000}"/>
    <hyperlink ref="X996" r:id="rId348" display="1347" xr:uid="{00000000-0004-0000-0000-0000F2010000}"/>
    <hyperlink ref="D992" r:id="rId349" xr:uid="{00000000-0004-0000-0000-0000F3010000}"/>
    <hyperlink ref="X992" r:id="rId350" display="1347" xr:uid="{00000000-0004-0000-0000-0000F4010000}"/>
    <hyperlink ref="D715" r:id="rId351" xr:uid="{00000000-0004-0000-0000-0000F6010000}"/>
    <hyperlink ref="X715" r:id="rId352" xr:uid="{00000000-0004-0000-0000-0000F7010000}"/>
    <hyperlink ref="E718" r:id="rId353" display="0308" xr:uid="{00000000-0004-0000-0000-0000F9010000}"/>
    <hyperlink ref="D721" r:id="rId354" xr:uid="{00000000-0004-0000-0000-0000FA010000}"/>
    <hyperlink ref="X721" r:id="rId355" display="1474" xr:uid="{00000000-0004-0000-0000-0000FB010000}"/>
    <hyperlink ref="X718" r:id="rId356" display="00305" xr:uid="{00000000-0004-0000-0000-0000FC010000}"/>
    <hyperlink ref="D689" r:id="rId357" xr:uid="{00000000-0004-0000-0000-0000FD010000}"/>
    <hyperlink ref="X689" r:id="rId358" xr:uid="{00000000-0004-0000-0000-0000FE010000}"/>
    <hyperlink ref="D509" r:id="rId359" xr:uid="{00000000-0004-0000-0000-0000FF010000}"/>
    <hyperlink ref="X509" r:id="rId360" xr:uid="{00000000-0004-0000-0000-000000020000}"/>
    <hyperlink ref="D493" r:id="rId361" xr:uid="{00000000-0004-0000-0000-000001020000}"/>
    <hyperlink ref="X493" r:id="rId362" xr:uid="{00000000-0004-0000-0000-000002020000}"/>
    <hyperlink ref="D2600" r:id="rId363" xr:uid="{00000000-0004-0000-0000-000003020000}"/>
    <hyperlink ref="X2600" r:id="rId364" display="1385" xr:uid="{00000000-0004-0000-0000-000004020000}"/>
    <hyperlink ref="D2581" r:id="rId365" xr:uid="{00000000-0004-0000-0000-000005020000}"/>
    <hyperlink ref="X2581" r:id="rId366" display="0248" xr:uid="{00000000-0004-0000-0000-000006020000}"/>
    <hyperlink ref="D2315" r:id="rId367" xr:uid="{00000000-0004-0000-0000-000007020000}"/>
    <hyperlink ref="X2315" r:id="rId368" display="C:\Users\aleu.RBW-NL\AppData\Roaming\Microsoft\Excel\Historienummers\1481.doc" xr:uid="{00000000-0004-0000-0000-000008020000}"/>
    <hyperlink ref="D1049" r:id="rId369" xr:uid="{00000000-0004-0000-0000-000009020000}"/>
    <hyperlink ref="X1049" r:id="rId370" xr:uid="{00000000-0004-0000-0000-00000A020000}"/>
    <hyperlink ref="D1287" r:id="rId371" xr:uid="{00000000-0004-0000-0000-00000D020000}"/>
    <hyperlink ref="X1287" r:id="rId372" display="1294" xr:uid="{00000000-0004-0000-0000-00000E020000}"/>
    <hyperlink ref="E1564" r:id="rId373" display="0039" xr:uid="{00000000-0004-0000-0000-000013020000}"/>
    <hyperlink ref="D1565" r:id="rId374" display="1254" xr:uid="{00000000-0004-0000-0000-000014020000}"/>
    <hyperlink ref="X1565" r:id="rId375" display="Bij het zoeken naar Smit Materiaal gedurende de maand oktober 2000 bij de firma Mennens te Dongen gevonden" xr:uid="{00000000-0004-0000-0000-000015020000}"/>
    <hyperlink ref="X1564" r:id="rId376" display="00280" xr:uid="{00000000-0004-0000-0000-000016020000}"/>
    <hyperlink ref="AC1562" r:id="rId377" display="00280" xr:uid="{00000000-0004-0000-0000-000017020000}"/>
    <hyperlink ref="E1561" r:id="rId378" display="0039" xr:uid="{00000000-0004-0000-0000-000018020000}"/>
    <hyperlink ref="D1562" r:id="rId379" display="1486" xr:uid="{00000000-0004-0000-0000-000019020000}"/>
    <hyperlink ref="X1562" r:id="rId380" xr:uid="{00000000-0004-0000-0000-00001A020000}"/>
    <hyperlink ref="X1561" r:id="rId381" display="00280" xr:uid="{00000000-0004-0000-0000-00001B020000}"/>
    <hyperlink ref="D605" r:id="rId382" xr:uid="{00000000-0004-0000-0000-00001C020000}"/>
    <hyperlink ref="X605" r:id="rId383" tooltip="00487" display="1300" xr:uid="{00000000-0004-0000-0000-00001D020000}"/>
    <hyperlink ref="D1531" r:id="rId384" xr:uid="{00000000-0004-0000-0000-00001E020000}"/>
    <hyperlink ref="X1531" r:id="rId385" display="1251" xr:uid="{00000000-0004-0000-0000-00001F020000}"/>
    <hyperlink ref="D2017" r:id="rId386" xr:uid="{00000000-0004-0000-0000-000020020000}"/>
    <hyperlink ref="X2017" r:id="rId387" display="1376" xr:uid="{00000000-0004-0000-0000-000021020000}"/>
    <hyperlink ref="X1467" r:id="rId388" display="00275" xr:uid="{00000000-0004-0000-0000-000022020000}"/>
    <hyperlink ref="X1466" r:id="rId389" display="00276" xr:uid="{00000000-0004-0000-0000-000023020000}"/>
    <hyperlink ref="AC1565" r:id="rId390" display="00280" xr:uid="{00000000-0004-0000-0000-000024020000}"/>
    <hyperlink ref="D733" r:id="rId391" display="1043" xr:uid="{00000000-0004-0000-0000-000025020000}"/>
    <hyperlink ref="X733" r:id="rId392" display="C:\Users\aleu.RBW-NL\AppData\Roaming\Microsoft\Excel\Historienummers\1500.doc" xr:uid="{00000000-0004-0000-0000-000026020000}"/>
    <hyperlink ref="E955" r:id="rId393" display="0327" xr:uid="{00000000-0004-0000-0000-000027020000}"/>
    <hyperlink ref="D957" r:id="rId394" display="1045" xr:uid="{00000000-0004-0000-0000-000028020000}"/>
    <hyperlink ref="X955" r:id="rId395" display="00375" xr:uid="{00000000-0004-0000-0000-000029020000}"/>
    <hyperlink ref="X957" r:id="rId396" display="1045" xr:uid="{00000000-0004-0000-0000-00002A020000}"/>
    <hyperlink ref="X1498" r:id="rId397" display="1422" xr:uid="{00000000-0004-0000-0000-00002B020000}"/>
    <hyperlink ref="D1498" r:id="rId398" display="1251" xr:uid="{00000000-0004-0000-0000-00002C020000}"/>
    <hyperlink ref="D2072" r:id="rId399" display="0132" xr:uid="{00000000-0004-0000-0000-00002D020000}"/>
    <hyperlink ref="X2072" r:id="rId400" display="132" xr:uid="{00000000-0004-0000-0000-00002E020000}"/>
    <hyperlink ref="D532" r:id="rId401" xr:uid="{00000000-0004-0000-0000-000031020000}"/>
    <hyperlink ref="X532" r:id="rId402" display="Bij het zoeken naar Smit Materiaal gedurende de maand oktober 2000 bij de firma Mennens te Dongen gevonden" xr:uid="{00000000-0004-0000-0000-000032020000}"/>
    <hyperlink ref="D599" r:id="rId403" xr:uid="{00000000-0004-0000-0000-000038020000}"/>
    <hyperlink ref="X599" r:id="rId404" display="1339" xr:uid="{00000000-0004-0000-0000-000039020000}"/>
    <hyperlink ref="D2257" r:id="rId405" xr:uid="{00000000-0004-0000-0000-00003A020000}"/>
    <hyperlink ref="X2257" r:id="rId406" display="Bij het zoeken naar Smit Materiaal gedurende de maand oktober 2000 bij de firma Mennens te Dongen gevonden" xr:uid="{00000000-0004-0000-0000-00003B020000}"/>
    <hyperlink ref="D2233" r:id="rId407" xr:uid="{00000000-0004-0000-0000-00003C020000}"/>
    <hyperlink ref="D1631" r:id="rId408" display="TAKLIFT 1" xr:uid="{00000000-0004-0000-0000-00003E020000}"/>
    <hyperlink ref="D2325" r:id="rId409" xr:uid="{00000000-0004-0000-0000-000040020000}"/>
    <hyperlink ref="X2325" r:id="rId410" display="C:\Users\aleu.RBW-NL\AppData\Roaming\Microsoft\Excel\Historienummers\1481.doc" xr:uid="{00000000-0004-0000-0000-000041020000}"/>
    <hyperlink ref="D1516" r:id="rId411" display="1511" xr:uid="{00000000-0004-0000-0000-000046020000}"/>
    <hyperlink ref="X1516" r:id="rId412" display="1251" xr:uid="{00000000-0004-0000-0000-000047020000}"/>
    <hyperlink ref="D1657" r:id="rId413" display="TAKLIFT 1" xr:uid="{00000000-0004-0000-0000-000048020000}"/>
    <hyperlink ref="X1657" r:id="rId414" display="1251" xr:uid="{00000000-0004-0000-0000-000049020000}"/>
    <hyperlink ref="D1660" r:id="rId415" display="TAKLIFT 1" xr:uid="{00000000-0004-0000-0000-00004A020000}"/>
    <hyperlink ref="X1660" r:id="rId416" display="1251" xr:uid="{00000000-0004-0000-0000-00004B020000}"/>
    <hyperlink ref="D1043" r:id="rId417" xr:uid="{00000000-0004-0000-0000-00004C020000}"/>
    <hyperlink ref="X1043" r:id="rId418" xr:uid="{00000000-0004-0000-0000-00004D020000}"/>
    <hyperlink ref="AC1654" r:id="rId419" display="00283" xr:uid="{00000000-0004-0000-0000-00004E020000}"/>
    <hyperlink ref="D1654" r:id="rId420" xr:uid="{00000000-0004-0000-0000-000050020000}"/>
    <hyperlink ref="X1654" r:id="rId421" display="1250" xr:uid="{00000000-0004-0000-0000-000051020000}"/>
    <hyperlink ref="AC1414" r:id="rId422" display="00068" xr:uid="{00000000-0004-0000-0000-000053020000}"/>
    <hyperlink ref="D1528" r:id="rId423" xr:uid="{00000000-0004-0000-0000-000054020000}"/>
    <hyperlink ref="X1528" r:id="rId424" display="1251" xr:uid="{00000000-0004-0000-0000-000055020000}"/>
    <hyperlink ref="D2134" r:id="rId425" display="R1521" xr:uid="{00000000-0004-0000-0000-000060020000}"/>
    <hyperlink ref="X2134" r:id="rId426" display="1194" xr:uid="{00000000-0004-0000-0000-000061020000}"/>
    <hyperlink ref="D1268" r:id="rId427" xr:uid="{00000000-0004-0000-0000-000062020000}"/>
    <hyperlink ref="X1268" r:id="rId428" display="1294" xr:uid="{00000000-0004-0000-0000-000063020000}"/>
    <hyperlink ref="D121" r:id="rId429" display="1391" xr:uid="{00000000-0004-0000-0000-000066020000}"/>
    <hyperlink ref="X121" r:id="rId430" display="1391" xr:uid="{00000000-0004-0000-0000-000067020000}"/>
    <hyperlink ref="D239" r:id="rId431" display="1324" xr:uid="{00000000-0004-0000-0000-000068020000}"/>
    <hyperlink ref="X239" r:id="rId432" display="1324" xr:uid="{00000000-0004-0000-0000-000069020000}"/>
    <hyperlink ref="D169" r:id="rId433" xr:uid="{00000000-0004-0000-0000-00006A020000}"/>
    <hyperlink ref="X169" r:id="rId434" display="1324" xr:uid="{00000000-0004-0000-0000-00006B020000}"/>
    <hyperlink ref="AC1669" r:id="rId435" display="00283" xr:uid="{00000000-0004-0000-0000-00006C020000}"/>
    <hyperlink ref="E1668" r:id="rId436" display="0041" xr:uid="{00000000-0004-0000-0000-00006D020000}"/>
    <hyperlink ref="D1669" r:id="rId437" display="1428" xr:uid="{00000000-0004-0000-0000-00006E020000}"/>
    <hyperlink ref="X1669" r:id="rId438" display="1250" xr:uid="{00000000-0004-0000-0000-00006F020000}"/>
    <hyperlink ref="X1668" r:id="rId439" display="00283" xr:uid="{00000000-0004-0000-0000-000070020000}"/>
    <hyperlink ref="D1728" r:id="rId440" xr:uid="{00000000-0004-0000-0000-000073020000}"/>
    <hyperlink ref="D1756" r:id="rId441" xr:uid="{00000000-0004-0000-0000-000075020000}"/>
    <hyperlink ref="X1756" r:id="rId442" xr:uid="{00000000-0004-0000-0000-000076020000}"/>
    <hyperlink ref="D2369" r:id="rId443" xr:uid="{B104F234-4121-465E-97E8-4D042F44FADF}"/>
    <hyperlink ref="X2369" r:id="rId444" display="Bij het zoeken naar Smit Materiaal gedurende de maand oktober 2000 bij de firma Mennens te Dongen gevonden" xr:uid="{981A87C5-E085-4EAF-B005-9221EB73FCD6}"/>
    <hyperlink ref="D2590" r:id="rId445" xr:uid="{C62845D8-A00B-4E1A-9EFE-A9BF8273A5F6}"/>
    <hyperlink ref="X2590" r:id="rId446" display="1480" xr:uid="{82A40877-1A39-4EF0-A725-941FF9AED93F}"/>
    <hyperlink ref="D147" r:id="rId447" xr:uid="{B4A12945-91B6-473E-8DB7-458516A64655}"/>
    <hyperlink ref="X147" r:id="rId448" display="1324" xr:uid="{8005B823-B561-4C9A-9159-D08A52F706CB}"/>
    <hyperlink ref="D2455" r:id="rId449" display="1037" xr:uid="{4415ED2E-725E-4FC4-8A1D-BD031EECE6E7}"/>
    <hyperlink ref="X2455" r:id="rId450" display="Bij het zoeken naar Smit Materiaal gedurende de maand oktober 2000 bij de firma Mennens te Dongen gevonden" xr:uid="{C83AA816-A204-41C3-A01D-751CF1508B7C}"/>
    <hyperlink ref="D759" r:id="rId451" display="1420" xr:uid="{1E405876-D8F9-47EC-B578-6EA913C7B224}"/>
    <hyperlink ref="X759" r:id="rId452" display="Bij het zoeken naar Smit Materiaal gedurende de maand oktober 2000 bij de firma Mennens te Dongen gevonden" xr:uid="{9C65277C-3F30-422F-AEE9-3EA2B5FE5D72}"/>
    <hyperlink ref="D765" r:id="rId453" xr:uid="{14575529-D290-4B97-A0F7-6197D663A499}"/>
    <hyperlink ref="X765" r:id="rId454" display="Bij het zoeken naar Smit Materiaal gedurende de maand oktober 2000 bij de firma Mennens te Dongen gevonden" xr:uid="{6D414AFE-C258-4464-A886-0D8BE4F67D85}"/>
    <hyperlink ref="D754" r:id="rId455" xr:uid="{E486DBB3-D957-4189-8710-5783C06ED6EF}"/>
    <hyperlink ref="X754" r:id="rId456" display="1169" xr:uid="{BF4216FA-047A-4F13-B283-7423CEC3C304}"/>
    <hyperlink ref="D1786" r:id="rId457" xr:uid="{073C5FAA-2EB8-4A88-B392-B341B139DA4C}"/>
    <hyperlink ref="X1786" r:id="rId458" display="1375" xr:uid="{37DADA6A-93CD-413B-8802-C9C730032573}"/>
    <hyperlink ref="D1495" r:id="rId459" xr:uid="{57C0D21F-0530-4D30-B008-816F9594EF73}"/>
    <hyperlink ref="X1490" r:id="rId460" display="00074" xr:uid="{AC4642CF-7CCC-4A75-BABC-7B08F758B48D}"/>
    <hyperlink ref="X1495" r:id="rId461" display="1016" xr:uid="{DC34349C-87B5-4343-8726-2C30FF1FB630}"/>
    <hyperlink ref="D543" r:id="rId462" display="1541" xr:uid="{6E9D3EB9-14C1-4AF0-8FC1-873B0E4C19B9}"/>
    <hyperlink ref="X543" r:id="rId463" display="1334" xr:uid="{0964A595-717B-4E1C-B2D4-E343DF31FB6A}"/>
    <hyperlink ref="D536" r:id="rId464" display="1334" xr:uid="{D75839EC-3719-424C-B234-1DF50DE3C061}"/>
    <hyperlink ref="X536" r:id="rId465" display="Bij het zoeken naar Smit Materiaal gedurende de maand oktober 2000 bij de firma Mennens te Dongen gevonden" xr:uid="{5CCAD0FB-B783-46F4-9CBD-325C0228B398}"/>
    <hyperlink ref="D292" r:id="rId466" display="TAKLIFT 1" xr:uid="{1ED2FF3C-9671-44E2-9FB9-8AD32D5EB9FD}"/>
    <hyperlink ref="X292" r:id="rId467" display="1148" xr:uid="{A7099478-2ED7-4D6B-80FD-94AFB42A9488}"/>
    <hyperlink ref="D282" r:id="rId468" display="1544" xr:uid="{F3E2C99A-8CEE-4AFD-BB6B-EA9F7FB9FE0E}"/>
    <hyperlink ref="X282" r:id="rId469" display="1148" xr:uid="{24BDBFFC-6EE8-4C24-92BD-C743304C328A}"/>
    <hyperlink ref="D285" r:id="rId470" display="TAKLIFT 1" xr:uid="{CB5253D8-4139-4902-8BB1-FEDE0F28DA85}"/>
    <hyperlink ref="X285" r:id="rId471" display="1148" xr:uid="{464636DF-AB40-4412-B697-44C3F8CD33CE}"/>
    <hyperlink ref="D279" r:id="rId472" display="1546" xr:uid="{7856547C-DDA0-4E06-BADD-1D0B824FF57F}"/>
    <hyperlink ref="X279" r:id="rId473" display="1148" xr:uid="{CF4142DA-068A-42CE-B70C-A108077DD2A1}"/>
    <hyperlink ref="D299" r:id="rId474" display="TAKLIFT 1" xr:uid="{AE8B6CEF-F141-48FD-B946-6DCBFED7F679}"/>
    <hyperlink ref="X299" r:id="rId475" display="1148" xr:uid="{726BC93D-2563-4D36-9173-8E921356F267}"/>
    <hyperlink ref="D302" r:id="rId476" display="TAKLIFT 1" xr:uid="{6A10848D-9FC9-424E-882C-3BA28A15E309}"/>
    <hyperlink ref="X302" r:id="rId477" display="1148" xr:uid="{247C71D4-2B4A-46E0-9F20-4E5E43856279}"/>
    <hyperlink ref="D295" r:id="rId478" xr:uid="{D2D273E1-3AFB-4A2B-B8A2-465162F86D6A}"/>
    <hyperlink ref="X295" r:id="rId479" display="1148" xr:uid="{4EEFDDB8-5D06-45F8-B545-93CD7CF94415}"/>
    <hyperlink ref="D483" r:id="rId480" display="1547" xr:uid="{25BB3BA9-09D8-4130-A492-A4EBA973899A}"/>
    <hyperlink ref="X483" r:id="rId481" display="1148" xr:uid="{DDA16985-5A84-49B4-B1E1-DBE6C56BC88A}"/>
    <hyperlink ref="D487" r:id="rId482" display="Setnummers\1548.doc" xr:uid="{48C2C8A6-C05E-49AC-8774-FFB908D9A198}"/>
    <hyperlink ref="X487" r:id="rId483" display="1148" xr:uid="{0BE249B3-0322-429D-88D2-41E934993D82}"/>
    <hyperlink ref="D139" r:id="rId484" xr:uid="{3600839D-682A-4FA6-ACBB-27842AE7F797}"/>
    <hyperlink ref="X139" r:id="rId485" display="1148" xr:uid="{DA78FFF8-8663-4027-9A34-E90D504C3314}"/>
    <hyperlink ref="X1653" r:id="rId486" display="00283" xr:uid="{00000000-0004-0000-0000-000052020000}"/>
    <hyperlink ref="E1653" r:id="rId487" display="0041" xr:uid="{00000000-0004-0000-0000-00004F020000}"/>
    <hyperlink ref="D1607" r:id="rId488" display="1555" xr:uid="{5DAC86F2-4653-4519-8F47-BFF9C31F8012}"/>
    <hyperlink ref="X1607" r:id="rId489" display="1374" xr:uid="{BB155C0B-2D16-40DA-B545-2779E1222CE6}"/>
    <hyperlink ref="D1676" r:id="rId490" display="TAKLIFT 1" xr:uid="{C864C6DB-B925-41DB-9754-802C775DD959}"/>
    <hyperlink ref="X1676" r:id="rId491" display="1374" xr:uid="{ECC4579F-4841-4866-9ECF-95D5A54AB77A}"/>
    <hyperlink ref="D1718" r:id="rId492" xr:uid="{4CEBC82E-A8D4-4B49-814A-27A747CB13F2}"/>
    <hyperlink ref="X1718" r:id="rId493" display="1030" xr:uid="{D8621E6E-6659-4203-830A-4D5D096D0B22}"/>
    <hyperlink ref="D79" r:id="rId494" xr:uid="{F9235BB5-98E9-4853-9715-1CFDF193D2BE}"/>
    <hyperlink ref="X79" r:id="rId495" display="1324" xr:uid="{F67E4B2C-BE57-45E5-A4C4-8B808347D3EB}"/>
    <hyperlink ref="D649" r:id="rId496" xr:uid="{424FA5C6-8051-44A6-B96D-5D634143155E}"/>
    <hyperlink ref="X649" r:id="rId497" display="1466" xr:uid="{C648D103-9712-4068-8695-F1A4B5EE13B7}"/>
    <hyperlink ref="D1969" r:id="rId498" xr:uid="{C8471780-33F4-44B0-BB5C-1352966B3FC4}"/>
    <hyperlink ref="X1969" r:id="rId499" display="1374" xr:uid="{6E3815E8-B3B9-4CC6-AA7A-35AE4121483F}"/>
    <hyperlink ref="D1682" r:id="rId500" xr:uid="{CEAD432D-7CC5-479A-9D2F-FC05E2027665}"/>
    <hyperlink ref="X1682" r:id="rId501" display="1374" xr:uid="{AB6F2F95-00BA-49F8-817F-6CBFA045BFEE}"/>
    <hyperlink ref="D1613" r:id="rId502" xr:uid="{82483667-7B29-4CC9-A890-C4BB505FA9D8}"/>
    <hyperlink ref="X1613" r:id="rId503" display="1374" xr:uid="{1F62D2AF-4BB1-4CC8-902F-B4FC9DA9C5C3}"/>
    <hyperlink ref="D18" r:id="rId504" xr:uid="{5B08F409-58C3-4363-A46C-E88FD97C872D}"/>
    <hyperlink ref="X18" r:id="rId505" display="1390" xr:uid="{0C78A461-E683-429C-9D63-F2A454B0F544}"/>
    <hyperlink ref="D289" r:id="rId506" xr:uid="{F11D4335-ADC8-4773-8DA1-90D0B5CD1DCA}"/>
    <hyperlink ref="X289" r:id="rId507" display="1324" xr:uid="{E63A7133-B420-40D3-9C28-51AFEF487A0C}"/>
    <hyperlink ref="D1987" r:id="rId508" xr:uid="{30CCF9E1-5B7D-4739-B299-D0F7DB92DE16}"/>
    <hyperlink ref="X1987" r:id="rId509" display="1041" xr:uid="{D5F7611D-307B-4DA5-B78F-DDB30FE78859}"/>
    <hyperlink ref="D113" r:id="rId510" xr:uid="{52B070AF-6046-49F1-94F7-855119FE0FBC}"/>
    <hyperlink ref="X113" r:id="rId511" display="1324" xr:uid="{F217154C-F415-425D-B7C2-F5A6E952718A}"/>
    <hyperlink ref="D1714" r:id="rId512" xr:uid="{02864B7F-2E4D-4863-B129-82FE79C1CFF1}"/>
    <hyperlink ref="X1714" r:id="rId513" display="1030" xr:uid="{E1946D49-2FB9-43EA-944E-DCC7B722F549}"/>
    <hyperlink ref="D1981" r:id="rId514" xr:uid="{ACCB1EAF-AF3E-416D-8536-C1F213E68621}"/>
    <hyperlink ref="X1981" r:id="rId515" display="1041" xr:uid="{B7F000F2-B3BF-4698-BF48-9A7CBCF3474E}"/>
    <hyperlink ref="D183" r:id="rId516" xr:uid="{0F44317D-72D5-40EE-A7D1-5AA858904639}"/>
    <hyperlink ref="X183" r:id="rId517" display="1324" xr:uid="{632DEA51-DAA5-4279-B02D-7BC55AB31100}"/>
    <hyperlink ref="D37" r:id="rId518" xr:uid="{1CDF6623-D8C8-40EF-8D56-43D1293331E1}"/>
    <hyperlink ref="X37" r:id="rId519" display="1390" xr:uid="{19935B39-0415-47C7-BF54-74AB5F846696}"/>
    <hyperlink ref="D2379" r:id="rId520" xr:uid="{20D34812-4FCB-4AF2-B426-9FCA8DE2A3A5}"/>
    <hyperlink ref="X2379" r:id="rId521" display="1401" xr:uid="{1F8CAC8A-5691-4D4A-B69E-BC1958202420}"/>
    <hyperlink ref="D1897" r:id="rId522" xr:uid="{05243082-124E-4669-AD75-20E60210C735}"/>
    <hyperlink ref="X1897" r:id="rId523" display="1526" xr:uid="{997A5B3F-AC12-42D6-B235-E06E6F1B9E87}"/>
    <hyperlink ref="D1875" r:id="rId524" xr:uid="{61BB5954-7F1A-42B7-9AB4-08C48C8A35E1}"/>
    <hyperlink ref="X1875" r:id="rId525" display="1374" xr:uid="{51629F6A-5146-4C42-97B2-E815A7CB1DBF}"/>
    <hyperlink ref="D1594" r:id="rId526" xr:uid="{AD16F4AC-D686-47D0-AFEF-C5ECC63D8A5B}"/>
    <hyperlink ref="X1594" r:id="rId527" display="1374" xr:uid="{DD18BDF1-A3DE-4D59-A512-4FA68D1CDC42}"/>
    <hyperlink ref="D213" r:id="rId528" xr:uid="{2D2F24D2-93DE-4C53-BC45-18B7FED965FE}"/>
    <hyperlink ref="X213" r:id="rId529" display="1148" xr:uid="{9D78AC53-EFD9-40E8-9F26-9F377F42EDF1}"/>
    <hyperlink ref="D526" r:id="rId530" xr:uid="{9A5BED01-35D0-45F2-B853-1A52016C13E0}"/>
    <hyperlink ref="X526" r:id="rId531" display="1148" xr:uid="{094F7962-6B55-45CB-8E63-3A0DCE940121}"/>
    <hyperlink ref="D375" r:id="rId532" xr:uid="{91E2B679-7375-49E2-B625-ED902841545C}"/>
    <hyperlink ref="X375" r:id="rId533" display="1324" xr:uid="{D886DFE9-29D0-4F19-89E2-D1A2C4D8B197}"/>
    <hyperlink ref="D459" r:id="rId534" xr:uid="{4AF37085-DA4C-48FF-B8DF-941120EB910E}"/>
    <hyperlink ref="X459" r:id="rId535" display="1362" xr:uid="{F6016B80-328D-42A3-9982-638A1F61C272}"/>
    <hyperlink ref="D1643" r:id="rId536" xr:uid="{F7D11E3C-2775-4BFE-B94A-624C1BC4AAC5}"/>
    <hyperlink ref="D1804" r:id="rId537" xr:uid="{E8186B5F-AB15-47CE-A813-219932C36941}"/>
    <hyperlink ref="X1804" r:id="rId538" display="1162" xr:uid="{099E7CFB-3D1E-4BB7-984E-CF303E38DF34}"/>
    <hyperlink ref="D1619" r:id="rId539" xr:uid="{07CE88A0-FF4A-438E-8FAE-CF0439F26A7B}"/>
    <hyperlink ref="X1619" r:id="rId540" xr:uid="{344E2C96-93D5-4D03-A863-EB909B7FA726}"/>
    <hyperlink ref="D1881" r:id="rId541" xr:uid="{429F3D99-93E2-406E-8D7C-C5F67209CFBD}"/>
    <hyperlink ref="X1881" r:id="rId542" display="1374" xr:uid="{A652FF61-0CFF-4652-807F-E7BAD4871816}"/>
    <hyperlink ref="D1975" r:id="rId543" xr:uid="{B6B3C4A5-89B6-404E-AC95-99F13BACBD2E}"/>
    <hyperlink ref="X1975" r:id="rId544" display="1374" xr:uid="{E4F75BCA-5107-4370-993B-803F337CC6BC}"/>
    <hyperlink ref="D1939" r:id="rId545" display="1125" xr:uid="{9F388EBD-563C-4325-B7B5-F7A0DA37F338}"/>
    <hyperlink ref="X1939" r:id="rId546" display="Certificaten Rigging en Hijs equipment BOKA\ST and HL 1596 Orginel Certificaten Hijsmateriaal.pdf" xr:uid="{866B6160-492D-428A-B2FD-E880FCBCF1B1}"/>
    <hyperlink ref="D1588" r:id="rId547" display="1159" xr:uid="{A0539590-912B-4946-9763-A776C5C9602B}"/>
    <hyperlink ref="X1588" r:id="rId548" display="Certificaten Rigging en Hijs equipment BOKA\ST and HL 1599 Origeneel Certificaten Hijsmatiraal.pdf" xr:uid="{82F4BF38-0352-44C4-A80F-69D4D2AC5CF3}"/>
    <hyperlink ref="D335" r:id="rId549" xr:uid="{5A207768-362B-48B5-8C2F-F2CFB64E17CC}"/>
    <hyperlink ref="X335" r:id="rId550" display="1469" xr:uid="{538CF07F-DE6B-44F0-8D9E-62FCCBE4956F}"/>
    <hyperlink ref="D581" r:id="rId551" xr:uid="{8D234F6F-F5C8-41A6-BA85-CFF20FA704CE}"/>
    <hyperlink ref="X581" r:id="rId552" display="1354" xr:uid="{DE029904-7A39-48BA-9BBD-F5EB29C0554A}"/>
    <hyperlink ref="D180" r:id="rId553" xr:uid="{20403B2A-3A63-48A6-8B98-E86E15D53EDC}"/>
    <hyperlink ref="X180" r:id="rId554" display="1324" xr:uid="{35817754-498D-4B02-8971-DCE24F43D9A0}"/>
    <hyperlink ref="D452" r:id="rId555" xr:uid="{81C41235-8119-4C75-883A-54EC6ED858D1}"/>
    <hyperlink ref="X452" r:id="rId556" display="1326" xr:uid="{DB5A8AAF-15D0-45B1-A863-B29154F49605}"/>
    <hyperlink ref="D1003" r:id="rId557" xr:uid="{B33556A9-6261-42BE-B0AA-26605CB16FCE}"/>
    <hyperlink ref="X1003" r:id="rId558" display="1347" xr:uid="{E78B5CD3-C699-4AC0-B6AC-B623034BFD66}"/>
    <hyperlink ref="D2225" r:id="rId559" xr:uid="{F7BB6D6D-F9AD-429C-B936-33AAA2B73E3E}"/>
    <hyperlink ref="X2225" r:id="rId560" display="1321" xr:uid="{3E9E2BD3-585C-4065-A9F0-89C244F516BE}"/>
    <hyperlink ref="D2109" r:id="rId561" xr:uid="{98EDA67D-A1EE-4D78-8CD2-F8DDE710C854}"/>
    <hyperlink ref="X2109" r:id="rId562" display="1292" xr:uid="{49E5D1F8-AF3D-48F4-99E8-A6E422374B3C}"/>
    <hyperlink ref="D1281" r:id="rId563" xr:uid="{6C5C62C5-5B88-4B30-B0AD-E17C5200BD30}"/>
    <hyperlink ref="X1281" r:id="rId564" display="1294" xr:uid="{DAC55E98-89B6-42A9-AFFA-D619FAD8198C}"/>
    <hyperlink ref="D2537" r:id="rId565" xr:uid="{2FF4B37A-E4E0-469E-A7D5-FB9FFDE7291C}"/>
    <hyperlink ref="X2537" r:id="rId566" display="Bij het zoeken naar Smit Materiaal gedurende de maand oktober 2000 bij de firma Mennens te Dongen gevonden" xr:uid="{47A62F24-6268-4270-BD01-ABBF32D6286A}"/>
    <hyperlink ref="D268" r:id="rId567" xr:uid="{C6A4F7C0-F585-4397-8644-1C1771F2B05B}"/>
    <hyperlink ref="X268" r:id="rId568" display="1148" xr:uid="{E6391A32-BB0B-44EB-8341-F51278F3C1B8}"/>
    <hyperlink ref="D320" r:id="rId569" xr:uid="{499F8F2D-78CB-46B5-BC96-517F5F4511FB}"/>
    <hyperlink ref="X320" r:id="rId570" display="1324" xr:uid="{7C91199F-00FC-41B4-82EF-135B35C3032B}"/>
    <hyperlink ref="D475" r:id="rId571" xr:uid="{3775869B-6F0B-4730-8086-572B083170CA}"/>
    <hyperlink ref="X475" r:id="rId572" display="1326" xr:uid="{9C014927-9F91-4AC6-9C30-F31FB710A4C4}"/>
    <hyperlink ref="D276" r:id="rId573" xr:uid="{183109A8-C2D3-48CB-971C-B3397A962ACF}"/>
    <hyperlink ref="X276" r:id="rId574" xr:uid="{BD2B0357-1D62-44F8-92CB-99E947190A3C}"/>
    <hyperlink ref="D402" r:id="rId575" xr:uid="{B506D1EC-2E11-4EDD-ACD6-890647626144}"/>
    <hyperlink ref="X402" r:id="rId576" display="1371" xr:uid="{4DA1C1D0-AD41-4DB2-851C-A0EFD3FDFD18}"/>
    <hyperlink ref="D762" r:id="rId577" xr:uid="{81FA3C35-6A4D-4B9D-B850-1012559230C3}"/>
    <hyperlink ref="X762" r:id="rId578" display="Bij het zoeken naar Smit Materiaal gedurende de maand oktober 2000 bij de firma Mennens te Dongen gevonden" xr:uid="{FBB64B97-2595-485F-84AA-7F4EFF143F93}"/>
    <hyperlink ref="D2066" r:id="rId579" xr:uid="{722E915D-3314-4160-83FD-B9241E10CEE3}"/>
    <hyperlink ref="X2066" r:id="rId580" display="132" xr:uid="{A705849E-D2D9-4E4D-9D93-D38FB2EB2C73}"/>
    <hyperlink ref="D310" r:id="rId581" xr:uid="{BCD4E739-CCEA-430A-94D5-D880DC0C44F9}"/>
    <hyperlink ref="X310" r:id="rId582" display="1324" xr:uid="{958DF53B-475B-4B52-B513-9682B6318439}"/>
    <hyperlink ref="D306" r:id="rId583" xr:uid="{DDCC9460-6129-44C2-AC84-CB1DCF93F83A}"/>
    <hyperlink ref="X306" r:id="rId584" display="1324" xr:uid="{26084E4E-12BB-4DC2-B9D4-B37D1B20F8B1}"/>
    <hyperlink ref="D264" r:id="rId585" xr:uid="{8C4F8FE3-9684-46AE-A2AD-B6858BB8BFCD}"/>
    <hyperlink ref="D673" r:id="rId586" xr:uid="{88303A55-5C23-4587-A1D1-39575371C1AE}"/>
    <hyperlink ref="X673" r:id="rId587" display="1099" xr:uid="{83247B82-744B-44DB-A343-306BA6174006}"/>
    <hyperlink ref="D670" r:id="rId588" xr:uid="{5B518BCF-5517-486B-A2F9-F9C625CC36F0}"/>
    <hyperlink ref="D128" r:id="rId589" xr:uid="{37998214-7541-4B2C-B3EE-C93FE9484D63}"/>
    <hyperlink ref="X128" r:id="rId590" display="1391" xr:uid="{08FD0D1F-970E-4AC3-9C0B-180E5CA08399}"/>
    <hyperlink ref="D143" r:id="rId591" xr:uid="{B1DB9460-9D1B-4C8F-BA9F-572161D9BEF4}"/>
    <hyperlink ref="X143" r:id="rId592" display="1324" xr:uid="{524B4953-11F6-481C-AF67-8E144EFAB0B3}"/>
    <hyperlink ref="D1275" r:id="rId593" xr:uid="{FDF6ED6D-38AE-4182-899F-8C3CB4EF0C2A}"/>
    <hyperlink ref="X1275" r:id="rId594" display="1294" xr:uid="{8A07D400-7AC4-4E9A-B7C7-7AAA6FE2927A}"/>
    <hyperlink ref="D1327" r:id="rId595" xr:uid="{71F8CD22-F6C3-49B1-8220-54E149C7E00A}"/>
    <hyperlink ref="D2470" r:id="rId596" xr:uid="{AC1DC7B5-C577-434E-91E4-C2103BEEFCFA}"/>
    <hyperlink ref="X2470" r:id="rId597" display="1385" xr:uid="{E55DA08E-5AAF-43A2-A5EE-E05BB6EFF282}"/>
    <hyperlink ref="D749" r:id="rId598" xr:uid="{E681A0FC-4D0C-43B3-942E-5AC0AC3F74EC}"/>
    <hyperlink ref="X749" r:id="rId599" display="1169" xr:uid="{E1D7F628-C3AA-4019-85F3-843595F701BC}"/>
    <hyperlink ref="D1704" r:id="rId600" xr:uid="{6EC0325F-80FB-4EAC-B432-FA54E42DF0AE}"/>
    <hyperlink ref="X1704" r:id="rId601" display="1030" xr:uid="{FA324CE3-DC90-46A7-AF3E-6244A4C167C0}"/>
    <hyperlink ref="D1698" r:id="rId602" xr:uid="{F26EC212-DB77-4F98-8123-5FAED1E48B43}"/>
    <hyperlink ref="X1698" r:id="rId603" display="1030" xr:uid="{394EED77-A43C-4B0D-9C38-A556E0F0AA74}"/>
    <hyperlink ref="D1335" r:id="rId604" xr:uid="{C77DB06C-F3D3-4441-8F7A-714BC262E67A}"/>
    <hyperlink ref="D1341" r:id="rId605" xr:uid="{4D06E4F9-2ACA-46D3-AAA5-FF49B3F3230D}"/>
    <hyperlink ref="D1347" r:id="rId606" xr:uid="{0302AFB1-C3DE-45F3-9702-5585A69A36C3}"/>
    <hyperlink ref="D2643" r:id="rId607" xr:uid="{5F568589-408C-46B1-B0B0-43B0AE158FE4}"/>
    <hyperlink ref="X2643" r:id="rId608" display="1026" xr:uid="{0D49D7EF-068D-4E35-BC78-1EB775A22885}"/>
    <hyperlink ref="D2649" r:id="rId609" xr:uid="{0A8D5283-A882-4664-AFCA-668AD1DB400C}"/>
    <hyperlink ref="X2649" r:id="rId610" display="1026" xr:uid="{61BC272F-F995-48C8-A0B6-6E7AE3E7B6C9}"/>
    <hyperlink ref="D1219" r:id="rId611" xr:uid="{56BF3649-2418-43A3-9053-AE4769AFE1C1}"/>
    <hyperlink ref="X1219" r:id="rId612" display="1294" xr:uid="{44E7A11C-E5EC-4707-BBAA-8F8ECC93998A}"/>
    <hyperlink ref="X1226" r:id="rId613" display="1294" xr:uid="{C1F886EC-15AB-4FBF-AB78-7AE2A5E2347E}"/>
    <hyperlink ref="D621" r:id="rId614" xr:uid="{24E7B709-8AE0-49C5-870E-1BB90C702CB7}"/>
    <hyperlink ref="X621" r:id="rId615" tooltip="00487" display="1300" xr:uid="{0B9F4467-9F32-4216-AEE6-99F95EE107DE}"/>
    <hyperlink ref="D1933" r:id="rId616" xr:uid="{45A887AB-B0A6-42F2-BEB7-9CC3D40EFB91}"/>
    <hyperlink ref="X1933" r:id="rId617" display="Certificaten Rigging en Hijs equipment BOKA\ST and HL 1596 Orginel Certificaten Hijsmateriaal.pdf" xr:uid="{15145020-6CE8-4E23-AA81-065646144749}"/>
    <hyperlink ref="D2543" r:id="rId618" xr:uid="{28B98DC2-B6C0-496E-A346-BEE43D95C387}"/>
    <hyperlink ref="X2543" r:id="rId619" display="Bij het zoeken naar Smit Materiaal gedurende de maand oktober 2000 bij de firma Mennens te Dongen gevonden" xr:uid="{9D5B82E3-3771-4FA5-B3A2-96E9E535F426}"/>
    <hyperlink ref="D1226" r:id="rId620" xr:uid="{B837E8BC-8B0D-40B0-BCF7-85C3CD4B9F19}"/>
    <hyperlink ref="D953" r:id="rId621" xr:uid="{4BE46854-D941-4143-BC84-73C5AA0014C3}"/>
    <hyperlink ref="X953" r:id="rId622" display="1045" xr:uid="{664EDFF2-3F88-4A5E-9FC2-FDEC3E6801D0}"/>
    <hyperlink ref="D72" r:id="rId623" xr:uid="{2848AEA7-A367-436D-AA60-907CA8DC0893}"/>
    <hyperlink ref="X72" r:id="rId624" display="1579" xr:uid="{1B82799D-79B4-41B2-AC36-67A5930FE85D}"/>
    <hyperlink ref="D75" r:id="rId625" xr:uid="{BD4C69A8-67C1-4256-A86C-F8620BC821CF}"/>
    <hyperlink ref="D86" r:id="rId626" xr:uid="{C09A7ECC-8DAD-42FC-A709-F75DCC568FD7}"/>
    <hyperlink ref="X86" r:id="rId627" display="1390" xr:uid="{087D1C89-F3E7-4A61-BB38-64CD86D94340}"/>
    <hyperlink ref="D172" r:id="rId628" xr:uid="{7DC8D2CA-51D6-469D-93B4-E27946ABA890}"/>
    <hyperlink ref="X172" r:id="rId629" display="1390" xr:uid="{803B4890-14CC-4523-ABB1-C2E29B3398F7}"/>
    <hyperlink ref="D192" r:id="rId630" xr:uid="{56A1DF23-173D-4DED-9B1B-981C87282EFF}"/>
    <hyperlink ref="X192" r:id="rId631" display="1390" xr:uid="{5DCDF831-7CD3-42F1-A771-2BEF27DA9A6D}"/>
    <hyperlink ref="D976" r:id="rId632" xr:uid="{E34136B9-6E7E-45AD-9756-D7BC3E20C3A5}"/>
    <hyperlink ref="X976" r:id="rId633" display="1347" xr:uid="{76E1C038-65E8-4100-A081-CBB4DF479737}"/>
    <hyperlink ref="D980" r:id="rId634" xr:uid="{3E551AE7-E2FB-4BD9-A805-FCE9B9DB84FE}"/>
    <hyperlink ref="X980" r:id="rId635" display="1347" xr:uid="{055A39B1-A3B1-4B57-91E9-7AACDFA911CA}"/>
    <hyperlink ref="D520" r:id="rId636" xr:uid="{86390600-88AF-4B0E-A8A6-E5DFB3D495DD}"/>
    <hyperlink ref="X520" r:id="rId637" xr:uid="{367DFB2A-98F0-47B8-AA0D-F77FD299BFF7}"/>
    <hyperlink ref="D516" r:id="rId638" xr:uid="{93B5EA30-F4FD-429F-842A-177495374CC0}"/>
    <hyperlink ref="AC1637" r:id="rId639" display="00282" xr:uid="{D919DB78-41DD-43F4-83F2-8F9DE5E461FC}"/>
    <hyperlink ref="D2180" r:id="rId640" xr:uid="{3A183362-6382-4671-9896-A4F88680D07D}"/>
    <hyperlink ref="X712" r:id="rId641" display="00305" xr:uid="{00000000-0004-0000-0000-0000F8010000}"/>
    <hyperlink ref="E712" r:id="rId642" display="0308" xr:uid="{00000000-0004-0000-0000-0000F5010000}"/>
    <hyperlink ref="D1647" r:id="rId643" xr:uid="{93573874-0749-4D93-9B1B-B14B1AD977F4}"/>
    <hyperlink ref="D2208" r:id="rId644" xr:uid="{622C780E-5A04-4C88-97F3-4EA33836A476}"/>
    <hyperlink ref="X2208" r:id="rId645" display="1022" xr:uid="{254C19C0-0B1F-45F6-8725-B3A3436E1F98}"/>
    <hyperlink ref="D1721" r:id="rId646" xr:uid="{1D93B599-CA7C-4C25-A57B-358DAD2F7286}"/>
    <hyperlink ref="X1721" r:id="rId647" display="1030" xr:uid="{61D8000F-4575-43C4-9840-9427AC3FDD0D}"/>
    <hyperlink ref="D1571" r:id="rId648" xr:uid="{CC64AF4D-18F6-4A4E-BAFD-AB3E1325C5AE}"/>
    <hyperlink ref="X1571" r:id="rId649" display="1394" xr:uid="{ACCD60DD-4864-4661-9F03-E528F377E18D}"/>
    <hyperlink ref="D1398" r:id="rId650" xr:uid="{F7B99052-66EB-4055-ABCF-04047141650B}"/>
    <hyperlink ref="X1398" r:id="rId651" display="411" xr:uid="{194E9A5D-1B7A-4085-A258-1AD67B3E3FFF}"/>
    <hyperlink ref="D2241" r:id="rId652" xr:uid="{D3BEF29A-1429-4DE3-A068-361B29FA31CC}"/>
    <hyperlink ref="D371" r:id="rId653" xr:uid="{DEEF2DB8-5E7C-45B1-AE95-716BD322BB11}"/>
    <hyperlink ref="X371" r:id="rId654" xr:uid="{6B64C585-5E42-4644-B3C4-77BBD8BB5FE3}"/>
    <hyperlink ref="X1579" r:id="rId655" display="1028" xr:uid="{A2C31F20-97F9-47E3-91DD-4D879A5F4909}"/>
    <hyperlink ref="X1647" r:id="rId656" display="1374" xr:uid="{84994077-7349-4EA5-AC57-AE4A8388D5EE}"/>
    <hyperlink ref="X1631" r:id="rId657" display="1121" xr:uid="{2BECFB83-1BB0-4865-BCC5-D7EF703CC681}"/>
    <hyperlink ref="X1842" r:id="rId658" display="1081" xr:uid="{2B11BD6C-1C95-4602-A381-8C3C104052CA}"/>
    <hyperlink ref="X1836" r:id="rId659" display="1082" xr:uid="{F9EA085F-0D50-4C47-BC20-85BC32DFE4B1}"/>
    <hyperlink ref="X1728" r:id="rId660" display="1029" xr:uid="{BB3088AC-951C-401A-8700-3F46C9F2A40D}"/>
    <hyperlink ref="X2180" r:id="rId661" tooltip="00487" display="1302" xr:uid="{13C053D0-A095-472A-A060-28B909390227}"/>
    <hyperlink ref="X2233" r:id="rId662" display="Bij het zoeken naar Smit Materiaal gedurende de maand oktober 2000 bij de firma Mennens te Dongen gevonden" xr:uid="{48B18AC0-C273-4DBF-9265-FD4AF060AD9C}"/>
    <hyperlink ref="X2241" r:id="rId663" display="Bij het zoeken naar Smit Materiaal gedurende de maand oktober 2000 bij de firma Mennens te Dongen gevonden" xr:uid="{6C526DF4-DADD-43B5-AECF-FD1B95B67867}"/>
    <hyperlink ref="D898" r:id="rId664" xr:uid="{6ED61159-097C-4CCF-8943-2ED2A49E6AF3}"/>
    <hyperlink ref="X898" r:id="rId665" display="1045" xr:uid="{DA9F51A4-D7C3-4E1B-A8BA-BF60E870F605}"/>
    <hyperlink ref="D745" r:id="rId666" xr:uid="{7BBBB7A6-282F-4D08-982E-D399395DBDDE}"/>
    <hyperlink ref="X745" r:id="rId667" display="1330" xr:uid="{6C60B5D0-5AEA-4355-9578-B514E3F9E059}"/>
    <hyperlink ref="E1889" r:id="rId668" display="0041" xr:uid="{24A95FC5-67FD-4A9F-B385-7AAA8F83B680}"/>
    <hyperlink ref="D1890" r:id="rId669" xr:uid="{91C3C366-C017-43F6-826F-0995D4458A4B}"/>
    <hyperlink ref="X1890" r:id="rId670" display="1250" xr:uid="{CE395253-D6BB-4524-AC65-AE982A9B8C3D}"/>
    <hyperlink ref="X1889" r:id="rId671" display="00283" xr:uid="{107E129E-19B5-4ED9-9DA4-605AF33842B8}"/>
    <hyperlink ref="D901" r:id="rId672" xr:uid="{72AF984F-5BF3-4AB1-8BDB-D560D6725082}"/>
    <hyperlink ref="X901" r:id="rId673" display="1045" xr:uid="{1BE77009-DC1C-4DC3-8627-8D5F6F8EBAC0}"/>
    <hyperlink ref="D904" r:id="rId674" xr:uid="{F4ECAE44-C72A-4925-9895-51093489B676}"/>
    <hyperlink ref="X904" r:id="rId675" display="1045" xr:uid="{26A80E73-263A-4C74-B436-778D155ED3FC}"/>
    <hyperlink ref="D709" r:id="rId676" xr:uid="{03F3FEAD-44F5-4D66-AA88-6BB23943B5BB}"/>
    <hyperlink ref="X709" r:id="rId677" display="1148" xr:uid="{78182582-2631-4E6B-83A6-4493130E7EB0}"/>
    <hyperlink ref="X839" r:id="rId678" display="1178" xr:uid="{093A9DF4-02AD-4784-A3B6-3315C1CE92FB}"/>
    <hyperlink ref="D839" r:id="rId679" xr:uid="{42E383BC-6E9C-43C6-90CC-B0D1A5084AB8}"/>
    <hyperlink ref="D1190" r:id="rId680" xr:uid="{5FE63FFE-BE21-442E-9EFF-785A849F625E}"/>
    <hyperlink ref="X1190" r:id="rId681" display="1045" xr:uid="{C7DDFC9A-BB01-452D-9C32-7A320B170AB0}"/>
    <hyperlink ref="D1194" r:id="rId682" xr:uid="{36B823C9-59D7-4355-BA45-5589043EAF46}"/>
    <hyperlink ref="X1194" r:id="rId683" display="1045" xr:uid="{6BF664AF-EF03-4DBE-BE57-0EF93E6CA72F}"/>
    <hyperlink ref="D189" r:id="rId684" display="1392" xr:uid="{36FFB51A-16C7-4D20-AE69-8A466FC455DE}"/>
    <hyperlink ref="X189" r:id="rId685" display="1392" xr:uid="{2BD9AE34-E6A8-4C90-8914-C34A4325C333}"/>
    <hyperlink ref="D499" r:id="rId686" display="1325" xr:uid="{67E8D712-6C1F-47B4-822E-E3B4DB6ABC48}"/>
    <hyperlink ref="X499" r:id="rId687" display="1325" xr:uid="{977219AC-A6F7-4242-BFCA-19CF407FFC6C}"/>
    <hyperlink ref="E724" r:id="rId688" display="0308" xr:uid="{50DF9BC9-67B2-409A-A789-BED3EF3C688A}"/>
    <hyperlink ref="D727" r:id="rId689" display="TAKLIFT 1" xr:uid="{05F876F8-3CA7-4F01-9451-938D6EAD7EC8}"/>
    <hyperlink ref="X727" r:id="rId690" display="1047" xr:uid="{2492B34A-D2DE-47C2-ADBD-05303773892D}"/>
    <hyperlink ref="X724" r:id="rId691" display="00305" xr:uid="{C3B6B23E-E7D5-4722-B71A-1DC3ED0B2C67}"/>
    <hyperlink ref="D135" r:id="rId692" xr:uid="{8D1D80AF-96CF-4E2B-94DE-B64C0A010933}"/>
    <hyperlink ref="X135" r:id="rId693" display="1347" xr:uid="{424AF3CD-9C6F-4235-868B-89357F6A48B0}"/>
    <hyperlink ref="D150" r:id="rId694" xr:uid="{7A0AF4A4-4B90-458B-B03F-1B8C967F4A03}"/>
    <hyperlink ref="X150" r:id="rId695" display="1347" xr:uid="{4B27B263-537A-4EF2-8677-D9E548524C87}"/>
    <hyperlink ref="D156" r:id="rId696" xr:uid="{6FDD3BE9-5522-4F5C-9350-EA7075ADAA4C}"/>
    <hyperlink ref="X156" r:id="rId697" display="1347" xr:uid="{C085CCA6-FDFC-4DE9-8FF2-AEE84B856A41}"/>
    <hyperlink ref="D153" r:id="rId698" xr:uid="{BE293348-6D55-4FC7-A8B4-5C4D8AADC7EB}"/>
    <hyperlink ref="X153" r:id="rId699" display="1347" xr:uid="{420502D5-7B54-4E7F-842B-DD26D715A786}"/>
    <hyperlink ref="D176" r:id="rId700" xr:uid="{33DA5C78-613C-47A3-8FAB-5861A01064D6}"/>
    <hyperlink ref="X176" r:id="rId701" display="1347" xr:uid="{841BAE0D-4A16-4A0C-82CE-F4B7C5BCD6F0}"/>
    <hyperlink ref="D164" r:id="rId702" xr:uid="{2CAAC260-0C5D-42B4-912E-45EB8AB1FB06}"/>
    <hyperlink ref="X164" r:id="rId703" display="1148" xr:uid="{06060BFE-B8B1-4C97-9822-E26F4786234A}"/>
    <hyperlink ref="D1446" r:id="rId704" xr:uid="{F27D749A-3817-49BA-AED5-16225C3C86B1}"/>
    <hyperlink ref="X1446" r:id="rId705" display="1256" xr:uid="{EB89E5EA-A9E8-4FA0-B009-B5335BA4630E}"/>
    <hyperlink ref="AC1446" r:id="rId706" display="00068" xr:uid="{86A8E45F-A498-461A-A219-F1C524C9112A}"/>
    <hyperlink ref="X516" r:id="rId707" display="1347" xr:uid="{7608D6A4-2090-471B-A126-6B434D56706C}"/>
    <hyperlink ref="C749" r:id="rId708" xr:uid="{D910E9AF-5023-469C-9A4F-E2D889C6CC39}"/>
    <hyperlink ref="D1522" r:id="rId709" xr:uid="{276C252E-A14A-4BCA-8319-34EECC337B39}"/>
    <hyperlink ref="X1522" r:id="rId710" display="1251" xr:uid="{0AF3A442-E609-4366-802B-3D982BF61AA2}"/>
    <hyperlink ref="D1200" r:id="rId711" display="1675" xr:uid="{03FC7CB9-795D-4030-B42D-46D475D308D1}"/>
    <hyperlink ref="X1200" r:id="rId712" display="1045" xr:uid="{66BB385F-BA4E-4931-BA3C-BE6778CA076C}"/>
    <hyperlink ref="D1893" r:id="rId713" xr:uid="{ED2C7715-794C-422C-9672-00FC96ED807C}"/>
    <hyperlink ref="X1893" r:id="rId714" display="1671" xr:uid="{25913DAD-704B-4910-A032-94240A3037AB}"/>
    <hyperlink ref="D1963" r:id="rId715" xr:uid="{7A56B594-449E-4644-AEBD-EE022D97099C}"/>
    <hyperlink ref="X1963" r:id="rId716" display="1374" xr:uid="{6FB7C1E5-2795-435A-A0EF-429E2FAD1A15}"/>
    <hyperlink ref="D1957" r:id="rId717" xr:uid="{DF3D9F7C-4FA9-482C-81BF-7543A0B14172}"/>
    <hyperlink ref="X1957" r:id="rId718" display="1374" xr:uid="{EF9A6C3A-B9F7-419A-8318-109739FFD3DB}"/>
    <hyperlink ref="D1951" r:id="rId719" xr:uid="{BB534008-509E-446C-A91E-6F0992F40BFB}"/>
    <hyperlink ref="X1951" r:id="rId720" display="Certificaten Rigging en Hijs equipment BOKA\ST and HL 1596 Orginel Certificaten Hijsmateriaal.pdf" xr:uid="{3766E1D0-8080-4BE6-98C5-0B8203BF792B}"/>
    <hyperlink ref="X1945" r:id="rId721" display="Certificaten Rigging en Hijs equipment BOKA\ST and HL 1596 Orginel Certificaten Hijsmateriaal.pdf" xr:uid="{C999BEE9-D918-465F-A6E7-E4D61B63CFC4}"/>
    <hyperlink ref="D1525" r:id="rId722" xr:uid="{9A6222CA-68AC-404D-9BDD-0695C7EDA09D}"/>
    <hyperlink ref="X1525" r:id="rId723" display="1251" xr:uid="{718B3563-33BB-42B5-98C3-86A0F9E83A09}"/>
    <hyperlink ref="D1945" r:id="rId724" xr:uid="{54A732C4-31F8-4071-8708-C28A5D858C1D}"/>
    <hyperlink ref="E1886" r:id="rId725" display="0041" xr:uid="{05A7FE7B-C6B5-4B03-AAA0-144DB49F4220}"/>
    <hyperlink ref="D1887" r:id="rId726" xr:uid="{2059F9AB-42C7-4652-A6B1-F1D941947F84}"/>
    <hyperlink ref="X1887" r:id="rId727" display="1250" xr:uid="{451AA6B6-A67F-4BA3-A86A-1BA4E9B33A89}"/>
    <hyperlink ref="X1886" r:id="rId728" display="00283" xr:uid="{79DCA3FF-88B0-4834-A0F3-E4E3683FC297}"/>
    <hyperlink ref="D856" r:id="rId729" display="1169" xr:uid="{033433CA-F7D8-4A35-AF03-54787835D8BD}"/>
    <hyperlink ref="X856" r:id="rId730" display="1169" xr:uid="{7CD8EA7F-D64A-4774-AB26-21ED1A1CF7DB}"/>
    <hyperlink ref="D1913" r:id="rId731" display="TAKLIFT 1" xr:uid="{6C7E0EE4-0C90-4231-9A44-25BE16D96BC1}"/>
    <hyperlink ref="X1913" r:id="rId732" display="1125" xr:uid="{69DA6E36-7077-4933-ABEC-2C24C87BF4E9}"/>
    <hyperlink ref="D938" r:id="rId733" display="1178" xr:uid="{A84DBE39-84F2-4F20-B07D-F7040DE76E29}"/>
    <hyperlink ref="X938" r:id="rId734" display="1178" xr:uid="{E6A70444-6F0C-4C88-84A0-82668370514D}"/>
    <hyperlink ref="D916" r:id="rId735" display="1178" xr:uid="{ABC59130-C9D4-4E27-85DC-31C4BEC56014}"/>
    <hyperlink ref="X916" r:id="rId736" display="1178" xr:uid="{2089F5C5-AE2C-4DFF-8A99-F9CA86DAF806}"/>
    <hyperlink ref="D2174" r:id="rId737" display="1661" xr:uid="{152DBC2A-C0F2-46F1-964F-22938111B756}"/>
    <hyperlink ref="X2174" r:id="rId738" tooltip="00487" display="1302" xr:uid="{08540E66-1513-46D8-BB27-A3173905D3B0}"/>
    <hyperlink ref="D1768" r:id="rId739" xr:uid="{31CA1572-2957-4EA1-B84A-A9C2A64325DF}"/>
    <hyperlink ref="X1768" r:id="rId740" display="1375" xr:uid="{9CB81D47-F901-4956-9180-546FEAEBB437}"/>
    <hyperlink ref="D1746" r:id="rId741" xr:uid="{D1364802-72CA-486E-A8AE-D34CF70F447C}"/>
    <hyperlink ref="X1746" r:id="rId742" display="1375" xr:uid="{7D3174E1-936A-4FBD-971E-E81E2975ADDF}"/>
    <hyperlink ref="D103" r:id="rId743" display="1711" xr:uid="{1880BE15-0C1E-4AE6-9DAA-AEEBEA9A5741}"/>
    <hyperlink ref="X103" r:id="rId744" display="1148" xr:uid="{93C68D71-9049-49BF-AFA3-181A85EEFC35}"/>
    <hyperlink ref="AC1600" r:id="rId745" display="00283" xr:uid="{8517EB08-CB38-41BE-987E-A3381152A6B7}"/>
    <hyperlink ref="D1600" r:id="rId746" display="1514" xr:uid="{29B9AA29-0EFA-4571-8F00-497360860AEA}"/>
    <hyperlink ref="X1600" r:id="rId747" display="1250" xr:uid="{5E637902-9717-4CEF-B264-6A690C62363A}"/>
    <hyperlink ref="X1599" r:id="rId748" display="00283" xr:uid="{32F3A8F4-B716-4036-B22C-C25652E80BE6}"/>
    <hyperlink ref="E1599" r:id="rId749" display="0041" xr:uid="{00F48427-69FD-48DB-A820-2AD28C79E547}"/>
    <hyperlink ref="D887" r:id="rId750" xr:uid="{C9C6D3FB-AE04-41CD-9299-27269A09ED17}"/>
    <hyperlink ref="X887" r:id="rId751" display="1045" xr:uid="{C176089E-42B5-4F14-BFEB-DD7A185BE5C7}"/>
    <hyperlink ref="D895" r:id="rId752" xr:uid="{A7BE1CDD-0474-48A2-98A9-34F0AD819FD3}"/>
    <hyperlink ref="X895" r:id="rId753" display="1045" xr:uid="{D6050D59-BDC7-4A42-B85B-A3D938855784}"/>
    <hyperlink ref="D877" r:id="rId754" xr:uid="{12928241-E9EC-4E2C-A7A6-0D3341956C20}"/>
    <hyperlink ref="X877" r:id="rId755" display="1045" xr:uid="{D6DDFEA4-5286-4053-AD35-3C3C84349BEC}"/>
    <hyperlink ref="D869" r:id="rId756" xr:uid="{4A9D30C8-14AD-4A8C-9FD9-86D68B0FDAF3}"/>
    <hyperlink ref="X869" r:id="rId757" display="1045" xr:uid="{ECFFEF16-F371-4B2B-9F82-4E0F9EE95248}"/>
    <hyperlink ref="X264" r:id="rId758" display="1148" xr:uid="{1F6CB932-60FA-4AFE-B7A9-2F9728B3539E}"/>
    <hyperlink ref="D131" r:id="rId759" xr:uid="{E46191CE-77B2-47D9-A4AF-86DC5B9AC02C}"/>
    <hyperlink ref="X131" r:id="rId760" display="1347" xr:uid="{4AEDA34B-0FD8-4990-85DE-18F6831473BA}"/>
    <hyperlink ref="D260" r:id="rId761" xr:uid="{162E42E2-70D2-4E0D-8F08-C8B6AE9AC324}"/>
    <hyperlink ref="X260" r:id="rId762" display="1148" xr:uid="{F17769EF-12FC-4888-9BA9-B322E31CE841}"/>
    <hyperlink ref="D446" r:id="rId763" xr:uid="{7219B753-2F51-44B7-B944-42C256D28C68}"/>
    <hyperlink ref="X446" r:id="rId764" display="1347" xr:uid="{1C60FC62-1617-44DB-B288-798374276CB9}"/>
    <hyperlink ref="D443" r:id="rId765" xr:uid="{ABEE776A-870F-4BEE-B1DA-FE5E82577E7D}"/>
    <hyperlink ref="X443" r:id="rId766" display="1347" xr:uid="{2407C9F8-29FF-4695-A309-097F82B4094A}"/>
    <hyperlink ref="D428" r:id="rId767" xr:uid="{8DEC3132-CEE9-496E-8376-B4ADA42E3208}"/>
    <hyperlink ref="X428" r:id="rId768" display="1347" xr:uid="{6F853C61-31E8-460F-8FE6-1B90C7B0649B}"/>
    <hyperlink ref="D425" r:id="rId769" xr:uid="{A6E0DCFF-A00E-4E4B-8910-AD13E545175A}"/>
    <hyperlink ref="X425" r:id="rId770" display="1347" xr:uid="{FFC41C9E-81FB-4FDD-99B0-5D28A2C86826}"/>
    <hyperlink ref="D409" r:id="rId771" xr:uid="{59F9C191-E5E7-4FA9-BA24-5636533FD8AC}"/>
    <hyperlink ref="X409" r:id="rId772" display="1347" xr:uid="{45418FE9-2E6A-4D15-8C17-367689AB2B0B}"/>
    <hyperlink ref="D406" r:id="rId773" xr:uid="{1039BF8E-DCC1-4036-BDAB-B4A5274AEE8C}"/>
    <hyperlink ref="X406" r:id="rId774" display="1347" xr:uid="{26402156-C3C8-419A-AFFF-7854A5D02AE9}"/>
    <hyperlink ref="D396" r:id="rId775" xr:uid="{0CC774CD-E421-4F6F-AD47-46885BC00049}"/>
    <hyperlink ref="X396" r:id="rId776" display="1347" xr:uid="{4A95F997-4D15-42E1-BD93-01620B7262AE}"/>
    <hyperlink ref="D393" r:id="rId777" xr:uid="{0E877E72-6AE8-4101-90AD-B2176040C8C2}"/>
    <hyperlink ref="X393" r:id="rId778" display="1347" xr:uid="{61F012A3-8528-4DD0-A312-C983627DBDF1}"/>
    <hyperlink ref="D389" r:id="rId779" xr:uid="{6718333B-B463-4167-A6D2-1A776C41C075}"/>
    <hyperlink ref="X389" r:id="rId780" display="1347" xr:uid="{D3F7B920-AB49-4618-9FC2-5CF30AC669C8}"/>
    <hyperlink ref="D613" r:id="rId781" xr:uid="{255387DB-8421-4923-AAAD-2C5D2AEA32A9}"/>
    <hyperlink ref="X613" r:id="rId782" display="1347" xr:uid="{88845632-5222-4A58-9BC2-E3A504449442}"/>
    <hyperlink ref="D617" r:id="rId783" xr:uid="{E0EC497C-E240-4297-8FAB-27F88887FD0B}"/>
    <hyperlink ref="X617" r:id="rId784" display="1347" xr:uid="{C57E0B37-7531-427F-845E-D3B15271658A}"/>
    <hyperlink ref="D1018" r:id="rId785" xr:uid="{DA01470A-DD6A-4763-99D3-1F2459452B9D}"/>
    <hyperlink ref="X1018" r:id="rId786" display="1347" xr:uid="{34C3F3EA-F494-4B40-8F78-E2AE06FAE4E7}"/>
    <hyperlink ref="D1021" r:id="rId787" xr:uid="{E06B68D9-4663-4589-8B6C-052E8E0FA357}"/>
    <hyperlink ref="X1021" r:id="rId788" display="1347" xr:uid="{61BDCFE8-5C13-4E97-BA5B-8F34BF1EE702}"/>
    <hyperlink ref="D1024" r:id="rId789" xr:uid="{A5A82FD0-C4D6-46E2-98CD-5104823FB040}"/>
    <hyperlink ref="X1024" r:id="rId790" display="1347" xr:uid="{DD69C8D0-955E-471C-A869-5FB8598C49F2}"/>
    <hyperlink ref="D1027" r:id="rId791" xr:uid="{AF8D6DA6-9CD7-4E26-B225-0F2B8F68DB15}"/>
    <hyperlink ref="X1027" r:id="rId792" display="1347" xr:uid="{A80BE503-BC04-4985-853A-A799E1BC88FF}"/>
    <hyperlink ref="D1030" r:id="rId793" xr:uid="{1507378E-3D30-4E42-922E-E0D3A8DFBCE3}"/>
    <hyperlink ref="X1030" r:id="rId794" display="1347" xr:uid="{B192B6B8-FCCC-45E4-BC2C-AE5A00344B86}"/>
    <hyperlink ref="D846" r:id="rId795" xr:uid="{FF4CC7BC-C910-4747-ACF3-0457886A0C66}"/>
    <hyperlink ref="X846" r:id="rId796" display="1347" xr:uid="{0DF76BA9-80C9-4992-A35B-4F9AC6FD1BD1}"/>
    <hyperlink ref="D345" r:id="rId797" display="1587" xr:uid="{F26AD066-3DA5-4E31-8C10-850CDAF8ECE7}"/>
    <hyperlink ref="X345" r:id="rId798" display="1148" xr:uid="{CFA5262D-613A-4A77-976C-D4A7C2D13A1A}"/>
    <hyperlink ref="D1434" r:id="rId799" xr:uid="{75487A30-903B-4EFD-BE11-38573642F6DC}"/>
    <hyperlink ref="X1434" r:id="rId800" display="1016" xr:uid="{0AC2F137-8519-45DA-A64A-48AC51330671}"/>
    <hyperlink ref="D1925" r:id="rId801" display="1601" xr:uid="{B39F95CC-C1B0-4818-9486-EF14637EA461}"/>
    <hyperlink ref="X1925" r:id="rId802" display="Certificaten Rigging en Hijs equipment BOKA\ST and HL 1596 Orginel Certificaten Hijsmateriaal.pdf" xr:uid="{C60146F5-D0D7-438C-B8EC-53362AB0B4D3}"/>
    <hyperlink ref="D21" r:id="rId803" display="1711" xr:uid="{318B4111-C2FF-4FAC-A3B1-DD97EF50059E}"/>
    <hyperlink ref="X21" r:id="rId804" display="1148" xr:uid="{96454534-BAF7-4DF2-AA5F-210A14BAB38C}"/>
    <hyperlink ref="AC1424" r:id="rId805" display="00071" xr:uid="{1E8B587C-4FB3-43B3-A1B2-01FA14976E41}"/>
    <hyperlink ref="D1425" r:id="rId806" display="1012" xr:uid="{32A40D63-ADA7-477A-81BA-8D4F16A18E4D}"/>
    <hyperlink ref="X1425" r:id="rId807" display="1012" xr:uid="{81498CFF-09C1-4663-9417-E7B8ED7B664A}"/>
    <hyperlink ref="AC1423" r:id="rId808" display="00071" xr:uid="{8CA4D9E4-E549-49E7-83D3-C5CA416EDE93}"/>
    <hyperlink ref="D947" r:id="rId809" display="1723" xr:uid="{65F6A1CE-0CF8-4F29-8B7C-F9EE1CECC7B0}"/>
    <hyperlink ref="X947" r:id="rId810" display="1045" xr:uid="{25F65DAC-25B1-4EE3-855A-E7FC5546A99C}"/>
    <hyperlink ref="D1211" r:id="rId811" display="1723" xr:uid="{E1480F2A-26C2-4549-A91D-EFB77CB5BC88}"/>
    <hyperlink ref="X1211" r:id="rId812" display="1045" xr:uid="{D0DF1A0D-6816-4CE3-8661-3A4234C08998}"/>
    <hyperlink ref="D2363" r:id="rId813" display="1528" xr:uid="{8D593831-89FB-4183-8E64-F03432AAE712}"/>
    <hyperlink ref="X2363" r:id="rId814" display="Bij het zoeken naar Smit Materiaal gedurende de maand oktober 2000 bij de firma Mennens te Dongen gevonden" xr:uid="{6780A57F-09CB-444D-8C81-429B16F1511A}"/>
    <hyperlink ref="D2407" r:id="rId815" display="1528" xr:uid="{BC9C4CA7-6B34-432B-AE2F-5B37DBA81DB4}"/>
    <hyperlink ref="X2407" r:id="rId816" display="Bij het zoeken naar Smit Materiaal gedurende de maand oktober 2000 bij de firma Mennens te Dongen gevonden" xr:uid="{CCB8F9BE-413C-494D-9BF6-9F5C66EB3F91}"/>
    <hyperlink ref="D2391" r:id="rId817" display="1528" xr:uid="{EFC49283-D8DC-4056-90F2-F10719EA6F68}"/>
    <hyperlink ref="X2391" r:id="rId818" display="Bij het zoeken naar Smit Materiaal gedurende de maand oktober 2000 bij de firma Mennens te Dongen gevonden" xr:uid="{58E852F1-A140-4049-8ABB-78C3515BEA3E}"/>
    <hyperlink ref="D2459" r:id="rId819" display="1528" xr:uid="{69051C31-9CF5-4C87-9DAE-58667E8F9775}"/>
    <hyperlink ref="X2459" r:id="rId820" display="Bij het zoeken naar Smit Materiaal gedurende de maand oktober 2000 bij de firma Mennens te Dongen gevonden" xr:uid="{AB2212FF-35FB-4A39-8574-26A9D1FF872C}"/>
    <hyperlink ref="D2652" r:id="rId821" display="TAKLIFT 1" xr:uid="{0B670C56-A345-49D3-A28D-98095058CB44}"/>
    <hyperlink ref="X2652" r:id="rId822" display="1125" xr:uid="{98D3AFD6-EFCB-439E-92DC-9245FF33924B}"/>
    <hyperlink ref="AC1420" r:id="rId823" display="00071" xr:uid="{EEFD9542-4E14-49BE-8141-85B5E79F9CFE}"/>
    <hyperlink ref="D1421" r:id="rId824" display="1012" xr:uid="{747B5828-CC10-47D7-A15F-0F58B2A5ADED}"/>
    <hyperlink ref="X1421" r:id="rId825" display="1012" xr:uid="{7E97DCE0-08FA-4E6D-9EB0-26E674FAB239}"/>
    <hyperlink ref="AC1419" r:id="rId826" display="00071" xr:uid="{86BC69D0-3B3E-481A-99D8-25F49174C1A3}"/>
    <hyperlink ref="D1752" r:id="rId827" xr:uid="{7E2F1F5D-7EBE-4242-8B53-7335BF2F36E6}"/>
    <hyperlink ref="X1752" r:id="rId828" display="1375" xr:uid="{53991958-1A1D-453C-AC95-E18BD5599AB8}"/>
    <hyperlink ref="D83" r:id="rId829" display="1587" xr:uid="{85736812-9F6D-434D-A063-F3C07D334321}"/>
    <hyperlink ref="X83" r:id="rId830" display="1148" xr:uid="{CA43EEA0-BCA4-4508-B8C3-AF564F576091}"/>
    <hyperlink ref="D92" r:id="rId831" xr:uid="{A8B7F02F-A802-4A47-9E71-B6E38893702B}"/>
    <hyperlink ref="X92" r:id="rId832" display="1148" xr:uid="{AFCACBD2-50DF-4C62-9B6B-A289189B2CEC}"/>
    <hyperlink ref="D231" r:id="rId833" display="1587" xr:uid="{9A9838C5-F2CF-460E-9F5E-6F642F047F46}"/>
    <hyperlink ref="X231" r:id="rId834" display="1148" xr:uid="{E381EB90-B596-4EC0-B222-63FBF57574B3}"/>
    <hyperlink ref="D257" r:id="rId835" xr:uid="{135BFA77-D3A6-4979-AC09-87B5EAE5C02B}"/>
    <hyperlink ref="X257" r:id="rId836" display="1148" xr:uid="{49EF869A-8F6A-4F6C-B7A6-A5D66277915E}"/>
    <hyperlink ref="D272" r:id="rId837" display="1587" xr:uid="{67627E21-2D58-4FDD-A1AE-D3F4F70E34EC}"/>
    <hyperlink ref="X272" r:id="rId838" display="1148" xr:uid="{9A4D1FC8-83B3-4876-A6BD-70CC47486E56}"/>
    <hyperlink ref="D639" r:id="rId839" display="1587" xr:uid="{2B3FB89A-512A-4323-A93B-9E5DC3378387}"/>
    <hyperlink ref="X639" r:id="rId840" display="1148" xr:uid="{BCC1D735-68A6-464C-9FD1-D4355C73C1E7}"/>
    <hyperlink ref="D634" r:id="rId841" display="1587" xr:uid="{24361CCC-CB5B-499C-B102-B26627E7A517}"/>
    <hyperlink ref="X634" r:id="rId842" display="1148" xr:uid="{B8AB51BE-2555-4464-B16C-2F831AA96053}"/>
    <hyperlink ref="D2699" r:id="rId843" display="1638" xr:uid="{F1542CD2-4E45-45D8-80E7-16085385FC82}"/>
    <hyperlink ref="X2699" r:id="rId844" display="1026" xr:uid="{ECD2F723-84F9-4D67-B0B7-07CF9EA0D697}"/>
    <hyperlink ref="D2703" r:id="rId845" display="1638" xr:uid="{72A2FB6D-6EFD-4F07-9B8E-7FAA01BBB970}"/>
    <hyperlink ref="X2703" r:id="rId846" display="1026" xr:uid="{FA98C259-10B7-42AD-B39D-CD109007EE23}"/>
    <hyperlink ref="AC1581" r:id="rId847" display="00075" xr:uid="{33204B1C-7BB4-4E51-B033-FAE2FD6EEE94}"/>
    <hyperlink ref="D216" r:id="rId848" display="1392" xr:uid="{F5D471AD-6720-4830-9D4C-1B5F99639EDB}"/>
    <hyperlink ref="X216" r:id="rId849" display="1392" xr:uid="{6B8E4679-EE21-43B4-98E3-89F92CCECD46}"/>
    <hyperlink ref="D253" r:id="rId850" display="1758" xr:uid="{55E4F689-B8CA-4DB5-A740-371BF65E98D3}"/>
    <hyperlink ref="X253" r:id="rId851" display="1148" xr:uid="{11F6617C-8221-4163-8AA9-9338AE4AA7E6}"/>
    <hyperlink ref="D227" r:id="rId852" display="1587" xr:uid="{30B6C4B2-A5B7-460F-AA77-C02F08B0B2CA}"/>
    <hyperlink ref="X227" r:id="rId853" display="1148" xr:uid="{BA2DD2ED-C3DD-4A13-A739-4630F481DF85}"/>
    <hyperlink ref="D2403" r:id="rId854" display="1291" xr:uid="{D8EE5A2D-FDDA-4007-9D5B-E8F6A4082D19}"/>
    <hyperlink ref="X2403" r:id="rId855" display="1304" xr:uid="{4EF5636F-357D-4975-A545-71543389FE19}"/>
    <hyperlink ref="D2211" r:id="rId856" display="1528" xr:uid="{90A143D6-F088-41D3-9F69-9FD17B388C36}"/>
    <hyperlink ref="X2211" r:id="rId857" display="Bij het zoeken naar Smit Materiaal gedurende de maand oktober 2000 bij de firma Mennens te Dongen gevonden" xr:uid="{B9E0F6F4-1468-4DF9-B4A0-12590AB2CB4F}"/>
    <hyperlink ref="D969" r:id="rId858" display="1651" xr:uid="{6F2B987F-9F2A-48D5-BD40-3A9613C20583}"/>
    <hyperlink ref="X969" r:id="rId859" display="1045" xr:uid="{3EE59EDF-3CBD-403D-BD23-C124164E82A3}"/>
    <hyperlink ref="D2060" r:id="rId860" display="1618" xr:uid="{2692E1BA-145D-4844-AD90-BF0367723386}"/>
    <hyperlink ref="X2060" r:id="rId861" display="132" xr:uid="{E193EA2B-B17F-4BC1-B14E-A71867D46A5F}"/>
    <hyperlink ref="D328" r:id="rId862" display="1587" xr:uid="{E4E741E1-635B-4AB9-A3A4-7CAAAC3F3889}"/>
    <hyperlink ref="X328" r:id="rId863" display="1148" xr:uid="{5BE91D17-0038-4918-8F98-DFBB779EE8AD}"/>
    <hyperlink ref="D1686" r:id="rId864" display="TAKLIFT 1" xr:uid="{98C78E3F-7F2A-405E-9F58-17D8A6461082}"/>
    <hyperlink ref="X1686" r:id="rId865" display="1125" xr:uid="{93B016CB-42F6-42D5-95DC-5157C8F20E7C}"/>
    <hyperlink ref="D1262" r:id="rId866" display="1675" xr:uid="{1549B322-DD43-4849-9B34-8DBDA8B6EDFF}"/>
    <hyperlink ref="X1262" r:id="rId867" display="1045" xr:uid="{A59E688C-2F6D-4FBA-9014-3F80E83EEF02}"/>
    <hyperlink ref="D625" r:id="rId868" display="1675" xr:uid="{F9BC4303-D0E5-4BAA-B52B-B370774B2FC7}"/>
    <hyperlink ref="X625" r:id="rId869" display="1045" xr:uid="{FE79E68D-C9E5-4245-90FA-30C1E8B2AA91}"/>
    <hyperlink ref="D866" r:id="rId870" display="1345" xr:uid="{A53F4AD3-929D-4ADB-9511-26FD1AEF7255}"/>
    <hyperlink ref="X866" r:id="rId871" display="1345" xr:uid="{6E9CC6A8-6FB4-4C41-95DC-65259D0F0414}"/>
    <hyperlink ref="D249" r:id="rId872" display="1711" xr:uid="{1A428F23-B2C9-4624-98DD-8958F9902376}"/>
    <hyperlink ref="X249" r:id="rId873" display="1148" xr:uid="{E5C07739-F79C-4921-B991-21A64638FA71}"/>
    <hyperlink ref="D943" r:id="rId874" display="1178" xr:uid="{BC536906-B93E-4FA9-AFE1-C03A32C910C0}"/>
    <hyperlink ref="X943" r:id="rId875" display="1178" xr:uid="{D4EC4104-3C95-44D4-A499-0511DF0EB920}"/>
    <hyperlink ref="D479" r:id="rId876" display="1616" xr:uid="{ABFB1A0F-6547-4A68-918C-B44F9B1AC173}"/>
    <hyperlink ref="X479" r:id="rId877" display="1326" xr:uid="{98CE3723-0CFC-4A3B-A860-194F9AE91AD3}"/>
    <hyperlink ref="E1883" r:id="rId878" display="0306" xr:uid="{F258C7BB-FC8F-40A1-BAE7-E8FA7CFB3E27}"/>
    <hyperlink ref="D1884" r:id="rId879" display="1241" xr:uid="{BCDB5A01-B4CF-4D8A-BB59-4F54BEF21526}"/>
    <hyperlink ref="X1883" r:id="rId880" display="00374" xr:uid="{1FEB9BD3-F2F1-41A5-8E86-6692247814E8}"/>
    <hyperlink ref="X1884" r:id="rId881" display="1241" xr:uid="{2B7268F4-2372-4ACC-AA28-E4B30EEDBFEC}"/>
    <hyperlink ref="D332" r:id="rId882" display="1587" xr:uid="{D4600C73-6FF0-4D48-BAA5-83B38641AC9E}"/>
    <hyperlink ref="X332" r:id="rId883" display="1148" xr:uid="{5F616ABA-00DD-4B5E-BA47-8AA996E5CC4F}"/>
    <hyperlink ref="D972" r:id="rId884" display="1651" xr:uid="{9A36F88C-151E-4F4B-B11A-FE898C40E3DC}"/>
    <hyperlink ref="X972" r:id="rId885" display="1045" xr:uid="{79F2BB45-DD8C-4B82-83D2-ABEE94227AB9}"/>
    <hyperlink ref="D2055" r:id="rId886" display="1618" xr:uid="{E6CCCC3D-9B5D-49F2-90D0-BB98C029266C}"/>
    <hyperlink ref="X2055" r:id="rId887" display="132" xr:uid="{A31AFF68-7B3A-4C67-9ECB-8F43FC676ACC}"/>
    <hyperlink ref="D1501" r:id="rId888" display="1183" xr:uid="{8C53EC71-0F12-4E92-8356-5F1B176B1CD9}"/>
    <hyperlink ref="X1501" r:id="rId889" display="1183" xr:uid="{569569DC-7C6B-4A20-843A-5919765B72D7}"/>
    <hyperlink ref="D1901" r:id="rId890" display="1715" xr:uid="{782A3A4E-B543-4160-9A6E-19AFA31FA5C8}"/>
    <hyperlink ref="X1901" r:id="rId891" display="1374" xr:uid="{57DB2543-7559-4E86-9BE4-1C56058650F8}"/>
    <hyperlink ref="D1899:D1902" r:id="rId892" display="1580" xr:uid="{B247BD68-0FCB-4394-A6DA-3E499E4507B7}"/>
    <hyperlink ref="D609" r:id="rId893" display="1699" xr:uid="{27C72D53-ED17-4AA9-A94D-CE841C0DDDD2}"/>
    <hyperlink ref="X609" r:id="rId894" display="1347" xr:uid="{585FE9D5-BCC9-49EB-A39B-7640B1414247}"/>
    <hyperlink ref="D607:D609" r:id="rId895" display="1580" xr:uid="{34AD1202-5842-48E3-874D-240BC2A3C6AE}"/>
    <hyperlink ref="E1114" r:id="rId896" display="0061" xr:uid="{C9D4AE6E-4E29-4BC1-8EEB-37235C65EB5A}"/>
    <hyperlink ref="D1115" r:id="rId897" display="1294" xr:uid="{00E02A65-DD17-464E-9DD3-B55C6E952802}"/>
    <hyperlink ref="X1115" r:id="rId898" display="1294" xr:uid="{C17D7743-1B51-43CF-AD74-C63B7601B60C}"/>
    <hyperlink ref="D1113:D1115" r:id="rId899" display="1580" xr:uid="{1BCA12C5-3804-45F3-B704-5FC44EB033D1}"/>
    <hyperlink ref="E1118" r:id="rId900" display="0061" xr:uid="{A283DE78-2553-4FDE-8773-6DA67842CA6D}"/>
    <hyperlink ref="D1119" r:id="rId901" display="1294" xr:uid="{EC367A98-2BAB-4C92-B6C1-D432300AEA59}"/>
    <hyperlink ref="X1119" r:id="rId902" display="1294" xr:uid="{D7CF88CD-2016-44D3-A70C-2C1D531C4255}"/>
    <hyperlink ref="D1117:D1119" r:id="rId903" display="1580" xr:uid="{4FC23B6A-1FFA-4E1D-BA81-E1B3B40FB59B}"/>
    <hyperlink ref="D347" r:id="rId904" display="1580" xr:uid="{8BC781AC-A728-46FB-A287-0181D326DE34}"/>
    <hyperlink ref="D348:D356" r:id="rId905" display="1580" xr:uid="{E25113F1-98ED-4ED8-BF0C-305D15F25659}"/>
    <hyperlink ref="D357" r:id="rId906" display="1587" xr:uid="{83192803-511B-459E-BA0D-D4D8543F252C}"/>
    <hyperlink ref="X357" r:id="rId907" display="1148" xr:uid="{319A4489-00E7-4220-A2F8-EBD0345E1139}"/>
    <hyperlink ref="D160" r:id="rId908" display="1392" xr:uid="{1498AAEF-02EF-468B-8FF2-82212D984F8E}"/>
    <hyperlink ref="X160" r:id="rId909" display="1392" xr:uid="{0378B6D7-5107-466A-929C-7757606C06C0}"/>
    <hyperlink ref="D2050" r:id="rId910" display="1618" xr:uid="{F2F53515-64B9-4C16-9AC2-B2AED5FA81EE}"/>
    <hyperlink ref="X2050" r:id="rId911" display="132" xr:uid="{D90912B4-4068-442D-AF60-9E98D40CB8FB}"/>
    <hyperlink ref="D197" r:id="rId912" display="1392" xr:uid="{1556E99A-EDEB-4C09-84FC-0DBC9F7AC41D}"/>
    <hyperlink ref="X197" r:id="rId913" display="1392" xr:uid="{6BFCA28B-46B6-4C1B-85FC-54068CF17BBF}"/>
    <hyperlink ref="X1258" r:id="rId914" display="1045" xr:uid="{8A945070-4EE9-4C85-9FC5-233A24172463}"/>
    <hyperlink ref="X2531" r:id="rId915" display="1417" xr:uid="{42A65F12-8D81-4259-80DE-6151BC3DC404}"/>
    <hyperlink ref="D2336" r:id="rId916" display="1661" xr:uid="{EFA0A92A-91C9-4A66-8BC9-0DFE8A0995F1}"/>
    <hyperlink ref="X2336" r:id="rId917" tooltip="00487" display="1302" xr:uid="{5FAB69AA-D16B-42D7-8BA0-BED45370D50F}"/>
    <hyperlink ref="D234" r:id="rId918" display="1587" xr:uid="{5CB17DBD-E96C-41FA-8C3E-377AD3EE7A8F}"/>
    <hyperlink ref="X234" r:id="rId919" display="1148" xr:uid="{73A1773F-9001-4760-A586-7343B94520E3}"/>
    <hyperlink ref="X1443" r:id="rId920" display="1417" xr:uid="{3A452FE8-FC89-4B9A-830D-7F4781EC40BD}"/>
    <hyperlink ref="D1559" r:id="rId921" display="TAKLIFT 1" xr:uid="{C50C106A-9A33-4EE8-9AB2-D9162EE9A416}"/>
    <hyperlink ref="X1559" r:id="rId922" display="1125" xr:uid="{72E77AC9-392A-472F-80BC-83EDE11898D4}"/>
    <hyperlink ref="X1437" r:id="rId923" display="1417" xr:uid="{3A02001B-61B7-471A-BC03-76E50405AE46}"/>
    <hyperlink ref="D201" r:id="rId924" display="1392" xr:uid="{11475DE3-66B6-4D1A-9EFE-721ED807A8AC}"/>
    <hyperlink ref="X201" r:id="rId925" display="1392" xr:uid="{B7DA3F07-598F-476B-BE33-31227A9D75F2}"/>
    <hyperlink ref="D243" r:id="rId926" display="1587" xr:uid="{E4104EFC-3FA6-4BE7-84F5-6FF697B6476B}"/>
    <hyperlink ref="X243" r:id="rId927" display="1148" xr:uid="{FD92D2A2-B671-4090-99E1-31D4A06850DA}"/>
    <hyperlink ref="D629" r:id="rId928" display="1587" xr:uid="{A2848F65-3785-4871-AFD1-854760BFAFDA}"/>
    <hyperlink ref="X629" r:id="rId929" display="1148" xr:uid="{5FDE2CC0-FD49-48E8-9CBF-D150018A994B}"/>
    <hyperlink ref="D1109" r:id="rId930" display="1580" xr:uid="{3F4E022E-A536-42D3-A204-AB2FE476B7AE}"/>
    <hyperlink ref="D1109" r:id="rId931" display="1580" xr:uid="{EF6FCDBE-69E4-4DBF-AB93-7AE58E2045FE}"/>
    <hyperlink ref="E1110" r:id="rId932" display="0061" xr:uid="{C59C3475-3090-49A5-A64A-0D1A317CB5A7}"/>
    <hyperlink ref="X1111" r:id="rId933" display="1294" xr:uid="{16C20B1E-AFFB-4323-915E-4DFA1953EEF5}"/>
    <hyperlink ref="D1105" r:id="rId934" display="1580" xr:uid="{8E2275BE-6BDB-4996-9A5F-C2AEC10141DD}"/>
    <hyperlink ref="D1106" r:id="rId935" display="1580" xr:uid="{FE2FF450-D877-47A8-A8CA-C8FE52A88C2D}"/>
    <hyperlink ref="D1107" r:id="rId936" display="1580" xr:uid="{214C91E7-0973-4F52-8EC7-AB338C86DF53}"/>
    <hyperlink ref="D1108" r:id="rId937" display="1580" xr:uid="{54D988D3-62CF-41F3-B88F-F60C365747AA}"/>
    <hyperlink ref="D1105" r:id="rId938" display="1580" xr:uid="{C5C45315-6F5D-4D0F-BF2B-663850039625}"/>
    <hyperlink ref="D1106" r:id="rId939" display="1580" xr:uid="{7342F4BF-75A5-460C-ABB9-5BD1F8DEA4D8}"/>
    <hyperlink ref="D1107" r:id="rId940" display="1580" xr:uid="{0006CFBA-128C-4C82-B9D8-548743612843}"/>
    <hyperlink ref="D1108" r:id="rId941" display="1580" xr:uid="{FAE5EA3B-C12C-46D2-BBEF-8F8840065983}"/>
    <hyperlink ref="D1110" r:id="rId942" display="1580" xr:uid="{0B03D587-DA0C-48C3-8616-61FC2013388B}"/>
    <hyperlink ref="X2385" r:id="rId943" display="1417" xr:uid="{E0E10516-3F92-4ADF-BB8C-31174A01AE01}"/>
    <hyperlink ref="D324" r:id="rId944" display="1587" xr:uid="{0C9E211B-2846-4FD6-BC6B-7882E452DE20}"/>
    <hyperlink ref="X324" r:id="rId945" display="1148" xr:uid="{1D65C5FA-6B5C-4AC8-B329-7E98B637EFE7}"/>
    <hyperlink ref="D513" r:id="rId946" display="1587" xr:uid="{70072288-16DE-4A84-9076-CD57BC93E647}"/>
    <hyperlink ref="X513" r:id="rId947" display="1148" xr:uid="{FCA1DF9A-B945-4A55-B45E-42DB33A2AA21}"/>
    <hyperlink ref="D67" r:id="rId948" display="1587" xr:uid="{BBCF046C-73E1-4325-9B93-F3EF08A93D3F}"/>
    <hyperlink ref="X67" r:id="rId949" display="1148" xr:uid="{0C428D71-14C9-4933-9386-E5351A8A8103}"/>
    <hyperlink ref="D46" r:id="rId950" display="1587" xr:uid="{4D0409C4-EC0E-451F-B08C-A4A16A1592FC}"/>
    <hyperlink ref="X46" r:id="rId951" display="1148" xr:uid="{9DDE021E-1D6F-4813-B109-7464F8CC2C58}"/>
    <hyperlink ref="D50" r:id="rId952" display="1587" xr:uid="{4A4A3882-8356-4C35-8CB9-5B0126174158}"/>
    <hyperlink ref="X50" r:id="rId953" display="1148" xr:uid="{C14F701E-C4F0-45C6-BBD2-3C8AD7E65258}"/>
    <hyperlink ref="D54" r:id="rId954" display="1587" xr:uid="{23AA3E7C-EFEB-428A-98E7-B75DF22CDFE6}"/>
    <hyperlink ref="X54" r:id="rId955" display="1148" xr:uid="{CE6A50DA-099E-4B51-A7CE-08A4E30FDBC9}"/>
    <hyperlink ref="D58" r:id="rId956" display="1587" xr:uid="{097806BA-FD64-4E9E-9847-A2C12AD65BED}"/>
    <hyperlink ref="X58" r:id="rId957" display="1148" xr:uid="{E4046E8F-4B52-413E-B07B-FED168A3BD3F}"/>
    <hyperlink ref="D62" r:id="rId958" display="1587" xr:uid="{C7F49DEA-9860-4827-955C-BA3D1BFC5E2B}"/>
    <hyperlink ref="X62" r:id="rId959" display="1148" xr:uid="{7BFD569F-ECF7-4354-84D2-95D8A95897A0}"/>
    <hyperlink ref="D41" r:id="rId960" display="1587" xr:uid="{75B99D0A-C43B-4045-AB9B-4F997C0C4405}"/>
    <hyperlink ref="X41" r:id="rId961" display="1148" xr:uid="{7FFE4B2D-B631-49BE-9435-37A92460C565}"/>
    <hyperlink ref="D31" r:id="rId962" display="1587" xr:uid="{785B4790-F04D-4DB2-8DAE-28ED275E1582}"/>
    <hyperlink ref="X31" r:id="rId963" display="1148" xr:uid="{CE8A4325-FEAC-4BE3-97A6-24F325C6FF73}"/>
    <hyperlink ref="X1430" r:id="rId964" display="1417" xr:uid="{A4490D1C-22EB-415F-9B5F-D33F8F6FEC31}"/>
    <hyperlink ref="D1183" r:id="rId965" display="1580" xr:uid="{9FBAFDF7-70E2-46ED-8FD4-A4DD07B12BC1}"/>
    <hyperlink ref="D1183" r:id="rId966" display="1294" xr:uid="{72CCDCAE-3DD0-4171-9900-B18593FB8507}"/>
    <hyperlink ref="X1183" r:id="rId967" display="1294" xr:uid="{3217A6DF-4FF5-4ED8-AEB0-1BE35EB77196}"/>
    <hyperlink ref="D1183" r:id="rId968" display="1580" xr:uid="{829B92D1-CBFF-4CB0-AA10-43A93BB12313}"/>
    <hyperlink ref="D1181" r:id="rId969" display="1580" xr:uid="{881F1E5F-4FB8-4F6C-9511-AD3009E8C44D}"/>
    <hyperlink ref="D1181" r:id="rId970" display="1580" xr:uid="{AF606785-67F3-4DDD-BAF1-CA1AB6731C98}"/>
    <hyperlink ref="D1181" r:id="rId971" display="1294" xr:uid="{1A0FCAD5-165D-47B0-9F7E-F4305B6A6B60}"/>
    <hyperlink ref="X1181" r:id="rId972" display="1294" xr:uid="{EF5E3714-BF86-4BD7-A154-9ED16D231FD5}"/>
    <hyperlink ref="D1181" r:id="rId973" display="1580" xr:uid="{804703C1-7A67-41E5-916A-547B29118E57}"/>
    <hyperlink ref="D1182" r:id="rId974" display="1580" xr:uid="{F68396E0-C441-4951-973C-8D352A6C2342}"/>
    <hyperlink ref="D1182" r:id="rId975" display="1580" xr:uid="{AB9EC340-54FA-49C1-BB51-55588808684E}"/>
    <hyperlink ref="D1182" r:id="rId976" display="1294" xr:uid="{862500DA-D946-49FE-91CC-38660593086E}"/>
    <hyperlink ref="X1182" r:id="rId977" display="1294" xr:uid="{B02A4F81-D5D0-4A1B-AAF2-B63BE777D24F}"/>
    <hyperlink ref="D1182" r:id="rId978" display="1580" xr:uid="{72B4823B-C29D-4060-9337-51CC9439B6C6}"/>
    <hyperlink ref="D1179" r:id="rId979" display="1580" xr:uid="{28F17919-515E-4B7C-8C0B-62C1CBE59726}"/>
    <hyperlink ref="D1179" r:id="rId980" display="1294" xr:uid="{CC59A7C4-5969-40FF-BE1F-AE366D58390B}"/>
    <hyperlink ref="X1179" r:id="rId981" display="1294" xr:uid="{185A592D-E097-4D3A-A327-AF55624CDBD4}"/>
    <hyperlink ref="D1179" r:id="rId982" display="1580" xr:uid="{17F48AF5-DD8B-4AE2-8983-5FE087B18074}"/>
    <hyperlink ref="D1178" r:id="rId983" display="1580" xr:uid="{ED69D6EB-97A9-4B33-A691-3A710B971486}"/>
    <hyperlink ref="D1178" r:id="rId984" display="1294" xr:uid="{04214D4A-CA78-4CFB-8C2A-657AAE78C2B9}"/>
    <hyperlink ref="D1178" r:id="rId985" display="1580" xr:uid="{8F086475-1682-4C73-B164-904C74A8D5FD}"/>
    <hyperlink ref="X1178" r:id="rId986" display="1294" xr:uid="{9B2EC2FA-3E59-4868-A895-DAD701C5D82C}"/>
    <hyperlink ref="D1178" r:id="rId987" display="1580" xr:uid="{F5FA0433-3638-4199-9F45-50F9F411C414}"/>
    <hyperlink ref="D1174" r:id="rId988" display="1580" xr:uid="{D4CC24A0-E769-4DE4-8EBD-A9E3A9817809}"/>
    <hyperlink ref="D1174" r:id="rId989" display="1580" xr:uid="{F76E0297-DCF3-4D89-A0BB-AC4F0763042A}"/>
    <hyperlink ref="D1174" r:id="rId990" display="1294" xr:uid="{9BA077E6-BBE7-4C0B-A6AB-4547B3F9922E}"/>
    <hyperlink ref="X1174" r:id="rId991" display="1294" xr:uid="{7BEA208D-D623-4F35-B648-668B678610EE}"/>
    <hyperlink ref="D1174" r:id="rId992" display="1580" xr:uid="{9E1625A0-E522-4B5C-8393-EEF53FDEA3D3}"/>
    <hyperlink ref="X1175" r:id="rId993" display="1294" xr:uid="{D9AA7EAD-BF4C-40AE-B486-4FFA1AC55A43}"/>
    <hyperlink ref="X1176" r:id="rId994" display="1294" xr:uid="{B5D4DE0E-1A26-46EB-A2EB-048EA3EDDA47}"/>
    <hyperlink ref="D1175:D1176" r:id="rId995" display="1580" xr:uid="{B23EDF90-CB2B-4C7D-82C3-9E4411939495}"/>
    <hyperlink ref="D1170" r:id="rId996" display="1580" xr:uid="{D16E3546-CA41-4745-AB47-B622445EEBD4}"/>
    <hyperlink ref="D1170" r:id="rId997" display="1580" xr:uid="{6E30F5A9-A0E8-433E-AEE0-EC95A667BE54}"/>
    <hyperlink ref="D1170" r:id="rId998" display="1294" xr:uid="{63DF95AE-121F-4CC6-8EE6-8325AE3595B4}"/>
    <hyperlink ref="X1170" r:id="rId999" display="1294" xr:uid="{AA30CEE8-A904-46CD-92DD-9068F2378488}"/>
    <hyperlink ref="D1170" r:id="rId1000" display="1580" xr:uid="{2B40DBE8-756F-42D0-B33C-54CB77275D9B}"/>
    <hyperlink ref="D1171" r:id="rId1001" display="1580" xr:uid="{09A92AD6-FC79-4E5D-AD2A-44611C24BC7D}"/>
    <hyperlink ref="D1172" r:id="rId1002" display="1580" xr:uid="{053697BD-74FB-40DA-86C6-78D68271AE47}"/>
    <hyperlink ref="X1171:X1172" r:id="rId1003" display="1294" xr:uid="{E98CF3AC-AC4A-4CFB-8163-7557922C7B41}"/>
    <hyperlink ref="D1166" r:id="rId1004" display="1580" xr:uid="{60DDCE24-D787-4303-A526-C9E3031E4AC7}"/>
    <hyperlink ref="D1166" r:id="rId1005" display="1580" xr:uid="{128D019D-03A9-4BAA-A64C-A22F370179CC}"/>
    <hyperlink ref="D1166" r:id="rId1006" display="1294" xr:uid="{7C1F409D-C642-41EE-A03F-10BB10D01B58}"/>
    <hyperlink ref="X1166" r:id="rId1007" display="1294" xr:uid="{667B16D5-5F01-4AB6-9F78-0F493D0B9178}"/>
    <hyperlink ref="D1166" r:id="rId1008" display="1580" xr:uid="{C1E9C1AF-FFE7-48B1-8C08-5FEA0F22033A}"/>
    <hyperlink ref="D1167" r:id="rId1009" display="1580" xr:uid="{B9E4CE53-8306-403B-944D-B2B24FC12754}"/>
    <hyperlink ref="D1168" r:id="rId1010" display="1580" xr:uid="{94527260-310D-4662-8E31-86B9DAEFC718}"/>
    <hyperlink ref="X1167:X1168" r:id="rId1011" display="1294" xr:uid="{1A2280C0-93F7-4DA2-BE51-791D7FD3704C}"/>
    <hyperlink ref="D1163" r:id="rId1012" display="1580" xr:uid="{465DE5CF-8D28-4B09-B36D-318A4BDC8AC3}"/>
    <hyperlink ref="X1163" r:id="rId1013" display="1294" xr:uid="{76C02311-F08C-4619-9F6D-6249649F187D}"/>
    <hyperlink ref="D1164" r:id="rId1014" display="1580" xr:uid="{DAA6BD52-6C3D-4DA5-88A5-DD0CDAECEC02}"/>
    <hyperlink ref="X1164" r:id="rId1015" display="1294" xr:uid="{654F5427-4FD8-401D-A883-9C56DB9B10E8}"/>
    <hyperlink ref="X1159" r:id="rId1016" display="1294" xr:uid="{DA40E0A6-2F51-49BD-A0F4-6FE874B38B5C}"/>
    <hyperlink ref="D1161" r:id="rId1017" display="1580" xr:uid="{4A35E0AA-E280-4E7A-9F8B-85C924B4B935}"/>
    <hyperlink ref="D1159:D1160" r:id="rId1018" display="1580" xr:uid="{69A5B224-ED8B-40A0-AE94-A309C3E568B5}"/>
    <hyperlink ref="X1160:X1161" r:id="rId1019" display="1294" xr:uid="{8F8C3A9E-40AC-4E54-928A-E442220D634D}"/>
    <hyperlink ref="X1155" r:id="rId1020" display="1294" xr:uid="{CF20E6C4-9C8C-46CE-97CD-6042795220B2}"/>
    <hyperlink ref="D1155:D1156" r:id="rId1021" display="1580" xr:uid="{660A4076-0DC9-4453-978C-CF8B1DC192CC}"/>
    <hyperlink ref="D1156:D1157" r:id="rId1022" display="1580" xr:uid="{E7953E1C-0FC0-4B9C-A3E0-47211B709CDD}"/>
    <hyperlink ref="X1156:X1157" r:id="rId1023" display="1294" xr:uid="{16F34BCE-1380-4856-9A55-85AC92B4554A}"/>
    <hyperlink ref="X1151" r:id="rId1024" display="1294" xr:uid="{72F13C20-26BD-45C1-8EE1-852C44DA4059}"/>
    <hyperlink ref="D1151" r:id="rId1025" display="1580" xr:uid="{193ADCAF-F38A-4788-9E58-012C8EF88C2E}"/>
    <hyperlink ref="D1152:D1153" r:id="rId1026" display="1580" xr:uid="{27728698-9B83-404F-891A-361D67F48ADB}"/>
    <hyperlink ref="X1152:X1153" r:id="rId1027" display="1294" xr:uid="{F561CD1F-BDDF-47B7-965A-D6C8EA10FB54}"/>
    <hyperlink ref="D1148" r:id="rId1028" display="1580" xr:uid="{C080E96F-1EA4-4D17-9A11-F91322D3140D}"/>
    <hyperlink ref="X1148" r:id="rId1029" display="1294" xr:uid="{603FD306-567F-44CF-A1C7-81F8376CAA53}"/>
    <hyperlink ref="D1149" r:id="rId1030" display="1580" xr:uid="{1C11D874-3C67-4EEC-8B83-4D39FDBABDA2}"/>
    <hyperlink ref="X1149" r:id="rId1031" display="1294" xr:uid="{D0E4BAEF-AE21-4BDB-B6AF-DBC083880D57}"/>
    <hyperlink ref="X1144" r:id="rId1032" display="1294" xr:uid="{A398CBFD-762A-4BB9-8039-7ED9C5ED546B}"/>
    <hyperlink ref="D1144:D1145" r:id="rId1033" display="1580" xr:uid="{BBFDB8E2-05D2-4373-8F7F-BE3411D4D24F}"/>
    <hyperlink ref="D1145:D1146" r:id="rId1034" display="1580" xr:uid="{EE5BC442-AC4F-41F6-A391-B3697EDF1025}"/>
    <hyperlink ref="X1145:X1146" r:id="rId1035" display="1294" xr:uid="{DF8A0423-6619-4920-B7ED-5FFAEF8B2B4B}"/>
    <hyperlink ref="X1140" r:id="rId1036" display="1294" xr:uid="{8ABB0C4B-F68B-4B05-9D22-5272E4DE1653}"/>
    <hyperlink ref="D1140:D1141" r:id="rId1037" display="1580" xr:uid="{31DE3EAC-27F6-4B53-9E6C-A496E7545C77}"/>
    <hyperlink ref="D1141:D1142" r:id="rId1038" display="1580" xr:uid="{E0060B43-1E3F-487B-87E8-E45592209F0A}"/>
    <hyperlink ref="X1141:X1142" r:id="rId1039" display="1294" xr:uid="{DBAC1C2B-9ABF-4796-9EF5-727667B6B08E}"/>
    <hyperlink ref="X1135" r:id="rId1040" display="1294" xr:uid="{6D7668DE-351C-4308-B0A8-0AFF861FE1CF}"/>
    <hyperlink ref="D1135" r:id="rId1041" display="1580" xr:uid="{FEFA483B-6C7D-45CD-AE93-D2A88B0FB7D8}"/>
    <hyperlink ref="D1132" r:id="rId1042" display="1580" xr:uid="{28AD64ED-4EDE-4B7E-B1F9-E6DA0E47A63E}"/>
    <hyperlink ref="X1132" r:id="rId1043" display="1294" xr:uid="{A3CC0BE3-B55A-4EFB-89B3-ECF4429AE110}"/>
    <hyperlink ref="X1128" r:id="rId1044" display="1294" xr:uid="{9748044A-EF12-409D-B7B8-926833006687}"/>
    <hyperlink ref="D1128:D1129" r:id="rId1045" display="1580" xr:uid="{61B76D59-5D10-4A60-90D0-1AE9B7317A73}"/>
    <hyperlink ref="X1124" r:id="rId1046" display="1294" xr:uid="{DC058A1E-597F-47BE-9DD2-C364B195491D}"/>
    <hyperlink ref="D1124:D1125" r:id="rId1047" display="1580" xr:uid="{E2E0B403-951F-433A-9AC5-629AD08F6397}"/>
    <hyperlink ref="D1136:D1137" r:id="rId1048" display="1580" xr:uid="{ACBF7C43-F6A5-4246-8B71-2CE456E0121E}"/>
    <hyperlink ref="D1133" r:id="rId1049" display="1580" xr:uid="{CC54FE97-3C0E-4FBF-BBA6-BC9A708B01C6}"/>
    <hyperlink ref="D1129:D1130" r:id="rId1050" display="1580" xr:uid="{4B4B5162-6C6D-4EFB-ABCD-191E56F0AA67}"/>
    <hyperlink ref="D1125:D1126" r:id="rId1051" display="1580" xr:uid="{0DDCD386-BDC3-4744-B047-DB012643187C}"/>
    <hyperlink ref="X1125:X1126" r:id="rId1052" display="1294" xr:uid="{6DD451CC-A49D-404B-BC06-19D774372EAB}"/>
    <hyperlink ref="X1129:X1130" r:id="rId1053" display="1294" xr:uid="{0CFCFD09-87C9-473D-908D-C96941A16BCD}"/>
    <hyperlink ref="X1133" r:id="rId1054" display="1294" xr:uid="{F7F512D0-A7A7-4F28-9782-58101CCFB6DD}"/>
    <hyperlink ref="X1136:X1137" r:id="rId1055" display="1294" xr:uid="{EE554624-9748-477C-BC55-E6D73C18EF7B}"/>
    <hyperlink ref="D1382" r:id="rId1056" display="1580" xr:uid="{A01C3AE4-0F83-4D8A-AAAC-D272D711C6F5}"/>
    <hyperlink ref="D1382" r:id="rId1057" display="1294" xr:uid="{3F6140F9-874F-4A9B-8EDB-A30A422A8B93}"/>
    <hyperlink ref="X1382" r:id="rId1058" display="1294" xr:uid="{7805B0CC-8251-4234-A3F3-919F96056972}"/>
    <hyperlink ref="D1382" r:id="rId1059" display="1580" xr:uid="{009D9970-7C50-4001-972A-9DD83AEDA31E}"/>
    <hyperlink ref="D1358" r:id="rId1060" display="1580" xr:uid="{C04BCE9D-D76B-40BA-8C58-FA2E8E79A616}"/>
    <hyperlink ref="D1358" r:id="rId1061" display="1294" xr:uid="{84DECA10-11CA-4C82-8E45-986C054CA1B8}"/>
    <hyperlink ref="X1358" r:id="rId1062" display="1294" xr:uid="{74224F83-5773-4298-8399-06A74A5FCB58}"/>
    <hyperlink ref="D1358" r:id="rId1063" display="1580" xr:uid="{FC2A265B-88FB-41D7-8232-2219A2247E78}"/>
    <hyperlink ref="D1359" r:id="rId1064" display="1580" xr:uid="{C1C3A112-1F87-42FB-A51E-B45BDBFBA054}"/>
    <hyperlink ref="D1359" r:id="rId1065" display="1294" xr:uid="{BA3E61C0-8B5F-450F-B077-80577339244B}"/>
    <hyperlink ref="X1359" r:id="rId1066" display="1294" xr:uid="{6864FB77-5D54-4B2F-B9B9-70D91B50436F}"/>
    <hyperlink ref="D1359" r:id="rId1067" display="1580" xr:uid="{2457B461-840D-40A2-9C1D-01CC1278EAA7}"/>
    <hyperlink ref="D1360" r:id="rId1068" display="1580" xr:uid="{3098380A-75ED-4B02-81BE-E1046DBB9F74}"/>
    <hyperlink ref="D1360" r:id="rId1069" display="1294" xr:uid="{BC560F95-45F3-4812-801B-053E399F7FE6}"/>
    <hyperlink ref="X1360" r:id="rId1070" display="1294" xr:uid="{3B725D4E-44FB-4638-B266-FC4A18BF4074}"/>
    <hyperlink ref="D1360" r:id="rId1071" display="1580" xr:uid="{B0E5EFA6-A90A-40BF-AC3A-9CEF7CCC496C}"/>
    <hyperlink ref="D1361" r:id="rId1072" display="1580" xr:uid="{ACD504BB-0915-4D71-85E1-4979EACC6C6F}"/>
    <hyperlink ref="D1361" r:id="rId1073" display="1294" xr:uid="{FD94E161-AB8F-4DFA-898D-13204F3F810C}"/>
    <hyperlink ref="X1361" r:id="rId1074" display="1294" xr:uid="{F0FAF5FE-E890-469A-B0ED-ABC475563B35}"/>
    <hyperlink ref="D1361" r:id="rId1075" display="1580" xr:uid="{991DB312-C7A3-4BF6-B146-62A51B9FEC30}"/>
    <hyperlink ref="D1362" r:id="rId1076" display="1580" xr:uid="{950854CD-D034-444A-885A-3870FA9879CD}"/>
    <hyperlink ref="D1362" r:id="rId1077" display="1294" xr:uid="{E5E69408-211A-47E7-9B85-14D59368C278}"/>
    <hyperlink ref="X1362" r:id="rId1078" display="1294" xr:uid="{DC87AA0B-BDBC-43C0-A23B-83DC0B57D846}"/>
    <hyperlink ref="D1362" r:id="rId1079" display="1580" xr:uid="{F0A467FA-97CA-4011-B6B8-53D973D43803}"/>
    <hyperlink ref="D1363" r:id="rId1080" display="1580" xr:uid="{B9797CEA-4866-498E-8D13-55CCE58F45D7}"/>
    <hyperlink ref="D1363" r:id="rId1081" display="1294" xr:uid="{4F4B3FB6-5C3E-4FD4-8E79-B8885F85E67E}"/>
    <hyperlink ref="X1363" r:id="rId1082" display="1294" xr:uid="{3040247F-3F6F-4F10-9CA0-8F55874D585A}"/>
    <hyperlink ref="D1363" r:id="rId1083" display="1580" xr:uid="{D126F0E1-8AF2-4487-B507-803526C92E40}"/>
    <hyperlink ref="D1364" r:id="rId1084" display="1580" xr:uid="{18B34025-AB81-47D6-85B9-78FDF5AEE407}"/>
    <hyperlink ref="D1364" r:id="rId1085" display="1294" xr:uid="{B8009162-E259-4E11-8FF5-450FC3EC4922}"/>
    <hyperlink ref="X1364" r:id="rId1086" display="1294" xr:uid="{BE6E2883-D263-4647-9DF6-5F10A8DA1612}"/>
    <hyperlink ref="D1364" r:id="rId1087" display="1580" xr:uid="{9F20D137-12DF-4860-B9B1-671F57BB1BA1}"/>
    <hyperlink ref="D1365" r:id="rId1088" display="1580" xr:uid="{F04B5A86-647B-4A92-987E-EDA6CA81899A}"/>
    <hyperlink ref="D1365" r:id="rId1089" display="1294" xr:uid="{67C2772B-4A58-4E18-9F4E-3072D5AAE572}"/>
    <hyperlink ref="X1365" r:id="rId1090" display="1294" xr:uid="{EAD6ECBB-A32B-48C2-B1D0-88DDCD9E09EF}"/>
    <hyperlink ref="D1365" r:id="rId1091" display="1580" xr:uid="{242ADBCA-7288-4629-92B4-D68FDC17D196}"/>
    <hyperlink ref="D1366" r:id="rId1092" display="1580" xr:uid="{21B87448-59CA-4CD3-9D46-20DB164F7949}"/>
    <hyperlink ref="D1366" r:id="rId1093" display="1294" xr:uid="{499EA793-F036-4501-995B-60DDD2E5988D}"/>
    <hyperlink ref="X1366" r:id="rId1094" display="1294" xr:uid="{3E3AF6EC-5D45-4F09-AF67-A4D4B0C63695}"/>
    <hyperlink ref="D1366" r:id="rId1095" display="1580" xr:uid="{AABD72E0-CE2F-4246-9DBF-63D915FF92DD}"/>
    <hyperlink ref="D1367" r:id="rId1096" display="1580" xr:uid="{583B7A10-6F82-467E-B392-0379FEC46552}"/>
    <hyperlink ref="D1367" r:id="rId1097" display="1294" xr:uid="{D7CDB2FF-E685-4E04-AD30-DBA7275162A0}"/>
    <hyperlink ref="X1367" r:id="rId1098" display="1294" xr:uid="{72ED38DA-3D7E-4EDC-88F9-4C507FE3186D}"/>
    <hyperlink ref="D1367" r:id="rId1099" display="1580" xr:uid="{31C840E6-20D4-4DE4-A98D-CF771108C8D8}"/>
    <hyperlink ref="D1368" r:id="rId1100" display="1580" xr:uid="{ECCA8F86-C26C-4C6B-91BD-CC55F6BBACDB}"/>
    <hyperlink ref="D1368" r:id="rId1101" display="1294" xr:uid="{108D8929-C9FC-4923-B453-F3DCBF74B086}"/>
    <hyperlink ref="X1368" r:id="rId1102" display="1294" xr:uid="{D491D9F8-7917-459E-ACB4-9C5FF8A4A629}"/>
    <hyperlink ref="D1368" r:id="rId1103" display="1580" xr:uid="{F5204E2A-C3A2-4332-B83B-9DE60AD3E4AA}"/>
    <hyperlink ref="D1369" r:id="rId1104" display="1580" xr:uid="{291EDFF7-603A-4A83-8FDF-7952B02C4371}"/>
    <hyperlink ref="D1369" r:id="rId1105" display="1294" xr:uid="{C0BB45BB-B9E6-4FE5-A2AA-B04218C7DC8D}"/>
    <hyperlink ref="X1369" r:id="rId1106" display="1294" xr:uid="{CC4D3AD6-82F0-46B8-BD2E-D8CECCFBD1ED}"/>
    <hyperlink ref="D1369" r:id="rId1107" display="1580" xr:uid="{D40D2CC7-8C41-4955-B6CA-88480728E2F1}"/>
    <hyperlink ref="D1370" r:id="rId1108" display="1580" xr:uid="{E697B694-9F59-4E55-9CB2-85835527646B}"/>
    <hyperlink ref="D1370" r:id="rId1109" display="1294" xr:uid="{C75D4F5B-81EB-40B4-A4DB-85377141C2EB}"/>
    <hyperlink ref="X1370" r:id="rId1110" display="1294" xr:uid="{95BF7017-789F-426F-A2AF-109BA69897EC}"/>
    <hyperlink ref="D1370" r:id="rId1111" display="1580" xr:uid="{9D1B2836-147E-4E6B-9B79-8AFCB59236C7}"/>
    <hyperlink ref="D1371" r:id="rId1112" display="1580" xr:uid="{E84E6719-CD36-4D46-A22E-0F8D204205DD}"/>
    <hyperlink ref="D1371" r:id="rId1113" display="1294" xr:uid="{D844C8AE-1B72-4D1C-B0A4-3804AEE1CA47}"/>
    <hyperlink ref="X1371" r:id="rId1114" display="1294" xr:uid="{41275A1A-0157-4222-84F3-28F917B4DB6C}"/>
    <hyperlink ref="D1371" r:id="rId1115" display="1580" xr:uid="{6EF4A751-FBB2-4166-955C-CD5F73C4A588}"/>
    <hyperlink ref="D1372" r:id="rId1116" display="1580" xr:uid="{FD690B1F-D521-43FA-A27D-6ED2889BE699}"/>
    <hyperlink ref="D1372" r:id="rId1117" display="1294" xr:uid="{E7505526-8DC3-446C-9B90-869679B8E6CA}"/>
    <hyperlink ref="X1372" r:id="rId1118" display="1294" xr:uid="{B521C843-EFA0-4B41-86E8-DD6985FD4B39}"/>
    <hyperlink ref="D1372" r:id="rId1119" display="1580" xr:uid="{4CA3D4A1-F268-4915-8378-5A86A4B1362C}"/>
    <hyperlink ref="D1373" r:id="rId1120" display="1580" xr:uid="{C9DB64BC-6FD3-46B7-8C83-F9CA057016A4}"/>
    <hyperlink ref="D1373" r:id="rId1121" display="1294" xr:uid="{A0186B76-0DF5-43A6-BB2D-33C3BF8418F7}"/>
    <hyperlink ref="X1373" r:id="rId1122" display="1294" xr:uid="{494BC014-1F3C-401C-8C05-D5CA5E32D238}"/>
    <hyperlink ref="D1373" r:id="rId1123" display="1580" xr:uid="{CFBCF751-6195-4724-9618-3F375653D4C7}"/>
    <hyperlink ref="D1374" r:id="rId1124" display="1580" xr:uid="{226AECAE-325D-443E-BB96-FB27D76B0590}"/>
    <hyperlink ref="D1374" r:id="rId1125" display="1294" xr:uid="{B277F7BE-7804-46D1-809E-2855B7D3BC74}"/>
    <hyperlink ref="X1374" r:id="rId1126" display="1294" xr:uid="{67028384-B3C0-47C2-A560-E5E97BC8B153}"/>
    <hyperlink ref="D1374" r:id="rId1127" display="1580" xr:uid="{9A427E62-0FDB-4E17-85E1-69C5610EE865}"/>
    <hyperlink ref="D1375" r:id="rId1128" display="1580" xr:uid="{80D3FD8B-6B09-4AAB-A281-900EAE23C6B4}"/>
    <hyperlink ref="D1375" r:id="rId1129" display="1294" xr:uid="{EA9C936D-0290-4FCA-A980-77D4FBAD0031}"/>
    <hyperlink ref="X1375" r:id="rId1130" display="1294" xr:uid="{35CA6964-F277-43DC-8DCF-DE711CC390EC}"/>
    <hyperlink ref="D1375" r:id="rId1131" display="1580" xr:uid="{F163760D-0363-4537-8604-92F73694BB60}"/>
    <hyperlink ref="D1376" r:id="rId1132" display="1580" xr:uid="{FC74A2DE-887C-4237-8A78-31742319FFB4}"/>
    <hyperlink ref="D1376" r:id="rId1133" display="1294" xr:uid="{42DC086C-9D0D-4860-B446-43A5D926093C}"/>
    <hyperlink ref="X1376" r:id="rId1134" display="1294" xr:uid="{E34837A4-248C-4C8F-8567-9DB0C3692D5F}"/>
    <hyperlink ref="D1376" r:id="rId1135" display="1580" xr:uid="{AE56DC67-7D2F-4DF5-B52C-9316F90FD1B1}"/>
    <hyperlink ref="D1377" r:id="rId1136" display="1580" xr:uid="{8AB35F89-4AF6-48BF-8637-D44BBD061DFB}"/>
    <hyperlink ref="D1377" r:id="rId1137" display="1294" xr:uid="{F3BAA218-6356-41F5-B153-5F1B53116F4F}"/>
    <hyperlink ref="X1377" r:id="rId1138" display="1294" xr:uid="{D518A7E6-568A-413D-9AFC-1E78221BB04C}"/>
    <hyperlink ref="D1377" r:id="rId1139" display="1580" xr:uid="{6228B7D0-813B-4337-83CB-6A6CAC22A0DD}"/>
    <hyperlink ref="D1378" r:id="rId1140" display="1580" xr:uid="{4BEF6482-29EC-4B58-B84D-BD8EFA8EA207}"/>
    <hyperlink ref="D1378" r:id="rId1141" display="1294" xr:uid="{E5D0DCC4-AEC2-4D66-A271-99C27F7D823D}"/>
    <hyperlink ref="X1378" r:id="rId1142" display="1294" xr:uid="{417203E0-7CCF-4F55-9F0C-2BF2A992E1B6}"/>
    <hyperlink ref="D1378" r:id="rId1143" display="1580" xr:uid="{23F07A0F-27AC-46A9-9BB3-6F286E6F1A22}"/>
    <hyperlink ref="D1379" r:id="rId1144" display="1580" xr:uid="{87E0E93E-B097-4BE4-9FCA-F8DA816B511F}"/>
    <hyperlink ref="D1379" r:id="rId1145" display="1294" xr:uid="{8526E016-739F-4DE4-AF0A-3893431F7012}"/>
    <hyperlink ref="X1379" r:id="rId1146" display="1294" xr:uid="{1EC2CEF5-F2CB-43A6-B2E4-ABA9470B4DF4}"/>
    <hyperlink ref="D1379" r:id="rId1147" display="1580" xr:uid="{2B931E2E-0707-4B06-B22B-11BBB5440F63}"/>
    <hyperlink ref="D1380" r:id="rId1148" display="1580" xr:uid="{4D1B4760-D552-4A8C-A761-B3DAFE6E4FB1}"/>
    <hyperlink ref="D1380" r:id="rId1149" display="1294" xr:uid="{BE823B10-FC08-4F0F-9AFD-822EF490C82B}"/>
    <hyperlink ref="X1380" r:id="rId1150" display="1294" xr:uid="{07CF2813-DFC8-4103-85DA-9ACAA9BB152F}"/>
    <hyperlink ref="D1380" r:id="rId1151" display="1580" xr:uid="{C0BB1452-D910-4169-A35A-87C158AEAE17}"/>
    <hyperlink ref="D1381" r:id="rId1152" display="1580" xr:uid="{A8B52991-1A14-40B0-93DC-571602BB42AA}"/>
    <hyperlink ref="D1381" r:id="rId1153" display="1294" xr:uid="{3B7541F3-91C7-4150-9D88-5FE2ABC0CC66}"/>
    <hyperlink ref="X1381" r:id="rId1154" display="1294" xr:uid="{42E3C87C-6A7F-41FE-BBCF-ABA5476978A4}"/>
    <hyperlink ref="D1381" r:id="rId1155" display="1580" xr:uid="{F1ED5DD7-2A14-40C8-B640-909FCA6071BF}"/>
    <hyperlink ref="D1289" r:id="rId1156" display="1580" xr:uid="{43AE4D7B-7FE6-4B56-8867-EAFA12CF5E8D}"/>
    <hyperlink ref="D1289" r:id="rId1157" display="1294" xr:uid="{99F45D29-2E18-4198-926C-73780BAE1F53}"/>
    <hyperlink ref="X1289" r:id="rId1158" display="1294" xr:uid="{C3F67A9D-43C6-4D25-87EE-A1159ECD85D0}"/>
    <hyperlink ref="D1289" r:id="rId1159" display="1580" xr:uid="{B3B65981-E26D-4EB3-9B4C-17AF2F98121C}"/>
    <hyperlink ref="D1290:D1309" r:id="rId1160" display="1580" xr:uid="{FE5A79DF-97AE-447F-80F2-8B6DA682EAD8}"/>
    <hyperlink ref="X1290:X1309" r:id="rId1161" display="1294" xr:uid="{18E6BD0F-E65D-4B5A-8EF2-6F92200B87AE}"/>
    <hyperlink ref="X1228" r:id="rId1162" display="1294" xr:uid="{1E3CBF62-823F-46B2-BE05-6A294E8BAEFA}"/>
    <hyperlink ref="X1229:X1232" r:id="rId1163" display="1294" xr:uid="{1CF1A2EA-C882-427B-8098-196FB8B26E8D}"/>
    <hyperlink ref="X2360" r:id="rId1164" display="1417" xr:uid="{9F731322-636C-4DA0-A10A-CEDD554DE496}"/>
    <hyperlink ref="D2360" r:id="rId1165" xr:uid="{5E191A66-3B44-402D-8225-7F401D92EF23}"/>
    <hyperlink ref="X2348" r:id="rId1166" display="1417" xr:uid="{FD89F81D-7105-4866-A9DE-8B985F11E41D}"/>
    <hyperlink ref="D2348" r:id="rId1167" xr:uid="{114A33E4-23BA-413E-8F20-26E8F5B622E1}"/>
    <hyperlink ref="X2342" r:id="rId1168" display="1417" xr:uid="{CEB43EA2-D934-461F-A26F-8F217B1A731D}"/>
    <hyperlink ref="D2342" r:id="rId1169" xr:uid="{6C604A6E-7A9C-434B-ADF9-AF93BD5BE6E5}"/>
    <hyperlink ref="X2354" r:id="rId1170" display="1417" xr:uid="{BA9399F0-8252-4888-823E-E7454F69E5C9}"/>
    <hyperlink ref="D2354" r:id="rId1171" xr:uid="{D5B58D85-1D2B-480B-A083-5F62FFC5F762}"/>
    <hyperlink ref="X2519" r:id="rId1172" display="1417" xr:uid="{F14BD975-F95D-466E-A16E-2F9201130D49}"/>
    <hyperlink ref="D2531" r:id="rId1173" xr:uid="{ECD31120-48CE-45D9-978A-525F0C808887}"/>
    <hyperlink ref="D2519" r:id="rId1174" xr:uid="{CCB9002D-D63D-471B-BB28-EB08764CD54C}"/>
    <hyperlink ref="X2515" r:id="rId1175" display="1417" xr:uid="{2230AFEA-9D03-4E8B-8EFD-D849CB809D3F}"/>
    <hyperlink ref="D2515" r:id="rId1176" xr:uid="{416C5FC0-29BC-4CD8-98E4-B5D206638338}"/>
    <hyperlink ref="X2482" r:id="rId1177" display="1417" xr:uid="{949C5FF2-8EE7-4891-ABB3-8167917647AF}"/>
    <hyperlink ref="D2482" r:id="rId1178" xr:uid="{B6945352-1A4A-4DEC-A9C6-B5A870E08AFE}"/>
    <hyperlink ref="X2476" r:id="rId1179" display="1417" xr:uid="{794600BD-24E3-470D-A958-FEA3006135D6}"/>
    <hyperlink ref="D2476" r:id="rId1180" xr:uid="{F24460ED-C493-4B06-B2C9-640FFEF90747}"/>
    <hyperlink ref="X2633" r:id="rId1181" display="1417" xr:uid="{20A631E9-5308-4B2F-B7FF-7EE6FE454D98}"/>
    <hyperlink ref="D2633" r:id="rId1182" xr:uid="{2C81F48B-44C6-451C-89E0-231529137380}"/>
    <hyperlink ref="X2696" r:id="rId1183" display="1026" xr:uid="{01AC39CF-BFA3-492B-AE72-35652DAD68C5}"/>
    <hyperlink ref="D2696" r:id="rId1184" display="1638" xr:uid="{0DE9D109-FF06-43A0-9051-7B4E4F0259DC}"/>
    <hyperlink ref="X2690" r:id="rId1185" display="1026" xr:uid="{F3372A32-AB4C-4A8B-8051-784D221BADB8}"/>
    <hyperlink ref="D2690" r:id="rId1186" display="1638" xr:uid="{4358E1BE-0908-4FF1-B129-2CBFE0587609}"/>
    <hyperlink ref="X2678" r:id="rId1187" display="1417" xr:uid="{31B60361-E382-4AC9-9D8A-BBB7AA98899A}"/>
    <hyperlink ref="D2678" r:id="rId1188" xr:uid="{E9B1DA63-DB40-4C34-BB7B-119E9D2F5907}"/>
    <hyperlink ref="D1121" r:id="rId1189" display="1580" xr:uid="{2B11DD70-8842-4B70-9B26-876422637148}"/>
    <hyperlink ref="D1121" r:id="rId1190" display="1580" xr:uid="{904580C0-FB10-4789-9ADB-9B05E6486B8E}"/>
    <hyperlink ref="X1121" r:id="rId1191" display="1294" xr:uid="{9A3B2066-840E-47F8-8026-34F7D77BEE2A}"/>
    <hyperlink ref="X1122" r:id="rId1192" display="1294" xr:uid="{4C71BA06-CA41-4E99-BE28-EE36CE00D95F}"/>
    <hyperlink ref="D1122" r:id="rId1193" display="1580" xr:uid="{4F478170-58AE-4043-BB75-3A4CBB16031A}"/>
    <hyperlink ref="X1234:X1235" r:id="rId1194" display="1294" xr:uid="{E2FC7F8D-05E0-4970-9F02-841875E1F267}"/>
    <hyperlink ref="X1238" r:id="rId1195" display="1294" xr:uid="{1C78E65C-8DB6-455E-9519-84D839B36B51}"/>
    <hyperlink ref="X1239:X1240" r:id="rId1196" display="1294" xr:uid="{27986FFC-CCE6-4634-8080-3800ADA145B9}"/>
    <hyperlink ref="X1315:X1317" r:id="rId1197" display="1294" xr:uid="{2D34A4FF-5061-4EFC-88D1-930FA328B0AD}"/>
    <hyperlink ref="D1384" r:id="rId1198" display="1580" xr:uid="{6EE30641-AB7D-4648-A8AC-86A165A0ED31}"/>
    <hyperlink ref="D1384" r:id="rId1199" display="1294" xr:uid="{5E03C371-D52A-4967-97E6-B6B4412433EE}"/>
    <hyperlink ref="X1384" r:id="rId1200" display="1294" xr:uid="{E244EEA3-97FC-4D2A-A683-22DED3FE2798}"/>
    <hyperlink ref="D1384" r:id="rId1201" display="1580" xr:uid="{A315BFD3-9C80-4533-A4B0-9459567DF511}"/>
    <hyperlink ref="D1385:D1392" r:id="rId1202" display="1580" xr:uid="{02950C84-3CF4-45FE-BB41-CD8CAA1FBED8}"/>
    <hyperlink ref="X1385:X1392" r:id="rId1203" display="1294" xr:uid="{23C22FD8-F215-487E-9B6D-C76C2668B3A5}"/>
    <hyperlink ref="X2494" r:id="rId1204" display="1417" xr:uid="{9ADE8F6A-2183-4115-9463-532D7475A5C7}"/>
    <hyperlink ref="X2511" r:id="rId1205" display="1417" xr:uid="{5FF1C800-82BE-4C16-8A24-DCEF0317C161}"/>
    <hyperlink ref="D2511" r:id="rId1206" xr:uid="{5E919C6C-38F4-4562-8B67-F6413C788A27}"/>
    <hyperlink ref="X2502" r:id="rId1207" display="1417" xr:uid="{DDB9996E-52F9-4553-9CF6-F6C32DA5ECC4}"/>
    <hyperlink ref="D2502" r:id="rId1208" xr:uid="{7C1F88E0-80CF-4A62-9AF3-2D554E71CDE9}"/>
    <hyperlink ref="X2491" r:id="rId1209" display="1417" xr:uid="{CB41DED4-0A97-4F20-BD42-78A59FE737C7}"/>
    <hyperlink ref="X2488" r:id="rId1210" display="1417" xr:uid="{EA91F199-9E6B-450C-B9D1-520A4D31CB65}"/>
    <hyperlink ref="X2485" r:id="rId1211" display="1417" xr:uid="{8C72406A-DB24-40B9-843D-7D34FB222FCA}"/>
    <hyperlink ref="X2681" r:id="rId1212" display="1417" xr:uid="{BAA33F50-7298-4C25-A9AB-93C473293F43}"/>
    <hyperlink ref="D2681" r:id="rId1213" xr:uid="{7589FC9E-564E-4130-AE6A-4D27B92C084F}"/>
    <hyperlink ref="X2680" r:id="rId1214" display="1417" xr:uid="{530A151E-76DC-4113-8E48-04374C3EFEEB}"/>
    <hyperlink ref="D2680" r:id="rId1215" xr:uid="{EF4F704A-B25E-4202-A2BD-8AD14E968374}"/>
    <hyperlink ref="X2706" r:id="rId1216" display="1026" xr:uid="{2F59E788-2E49-48C7-9B1D-00FDE143C67C}"/>
    <hyperlink ref="D2706" r:id="rId1217" display="1638" xr:uid="{3F246D7F-75B9-470B-B4C7-608015C9654D}"/>
    <hyperlink ref="X2710" r:id="rId1218" display="1026" xr:uid="{CF3820AB-CD87-41C3-BF9D-C0B44CAE1BE0}"/>
    <hyperlink ref="D2710" r:id="rId1219" display="1638" xr:uid="{B5692EA4-7E35-47BC-8125-496B0A615CE5}"/>
    <hyperlink ref="D10" r:id="rId1220" xr:uid="{5B4514A2-ABE4-49C6-9EB1-7ACE7ECE1A8F}"/>
    <hyperlink ref="X10" r:id="rId1221" display="1390" xr:uid="{9DEFF078-9CAB-403D-B21D-8161BDA1C1D2}"/>
    <hyperlink ref="D14" r:id="rId1222" display="1587" xr:uid="{2784626C-489E-423F-9C5D-18E9181804D6}"/>
    <hyperlink ref="X14" r:id="rId1223" display="1148" xr:uid="{AA685E32-7373-4F28-AA7F-6C339012933F}"/>
    <hyperlink ref="X1417" r:id="rId1224" display="1417" xr:uid="{693B600E-F930-4070-AEFF-FFE26C779A24}"/>
    <hyperlink ref="D1417" r:id="rId1225" display="1012" xr:uid="{6C8A45E0-8341-47B9-824E-498DEBC63875}"/>
    <hyperlink ref="D224" r:id="rId1226" display="1587" xr:uid="{C497054C-3BB3-4016-9566-29FF33825EBA}"/>
    <hyperlink ref="X224" r:id="rId1227" display="1148" xr:uid="{1ADCD462-B1BC-41E2-A18E-512E42F64F4B}"/>
    <hyperlink ref="D1556" r:id="rId1228" display="TAKLIFT 1" xr:uid="{27744685-E0EC-4CA1-9AFB-FB8E96E73A86}"/>
    <hyperlink ref="X1556" r:id="rId1229" display="1125" xr:uid="{ED7D2115-8C2C-40A7-A253-D3357F6ACCCB}"/>
    <hyperlink ref="D1552" r:id="rId1230" display="TAKLIFT 1" xr:uid="{44210542-B8C7-415E-B63E-FB00BD7AB47C}"/>
    <hyperlink ref="X1552" r:id="rId1231" display="1125" xr:uid="{344499DF-412F-44B2-BB91-DE32164CBEB7}"/>
    <hyperlink ref="D1546" r:id="rId1232" display="TAKLIFT 1" xr:uid="{B3B07AC1-C6F6-453C-B43B-389EAF550884}"/>
    <hyperlink ref="X1546" r:id="rId1233" display="1125" xr:uid="{3E1B5408-F0A4-4D76-8ECB-30928F7CDBD7}"/>
    <hyperlink ref="X1534" r:id="rId1234" display="1125" xr:uid="{8129BFD1-7B16-463B-BB8A-C57D32D697CA}"/>
    <hyperlink ref="D1534" r:id="rId1235" display="TAKLIFT 1" xr:uid="{EE443BB9-8128-46CD-B408-E6D34BD69271}"/>
    <hyperlink ref="X360" r:id="rId1236" xr:uid="{CE0EF865-F85C-46C9-90E3-3E47C15A3C9E}"/>
    <hyperlink ref="D360" r:id="rId1237" xr:uid="{96207DEA-DC53-4B30-BB8C-2A3FDBFC35A5}"/>
    <hyperlink ref="D852" r:id="rId1238" display="1169" xr:uid="{0532A8F8-3733-4060-9CDC-7E93986A73F9}"/>
    <hyperlink ref="X852" r:id="rId1239" display="1169" xr:uid="{ED4C2207-3E30-4DB4-9642-6FAF4FBF7528}"/>
    <hyperlink ref="D963" r:id="rId1240" display="1651" xr:uid="{297F5D9D-9345-4F8E-86BD-2466A082E880}"/>
    <hyperlink ref="X963" r:id="rId1241" display="1045" xr:uid="{01FE9305-69E0-4CAA-8999-64CFF4A0F3F1}"/>
    <hyperlink ref="X1242" r:id="rId1242" display="1294" xr:uid="{4D562CEA-7D45-40C6-9CD3-267A05BAE643}"/>
    <hyperlink ref="X1243:X1246" r:id="rId1243" display="1294" xr:uid="{2E3206A1-6FBE-4CE6-8A8C-9AADECE6645D}"/>
    <hyperlink ref="X1597" r:id="rId1244" display="1417" xr:uid="{A246CFED-5476-4A58-8EE6-5C81EBAF5444}"/>
    <hyperlink ref="D25" r:id="rId1245" display="1587" xr:uid="{B60BD0E4-5627-4C09-80A3-527C1C890B0B}"/>
    <hyperlink ref="X25" r:id="rId1246" display="1148" xr:uid="{24908105-120F-43CC-B9EF-9D830A51C201}"/>
    <hyperlink ref="X363" r:id="rId1247" xr:uid="{ABED5FA1-2F32-45AD-A8FC-38F9ED5135CC}"/>
    <hyperlink ref="X1401" r:id="rId1248" display="1417" xr:uid="{22115F58-2CEA-4745-B8A4-ED5AA0DACBFE}"/>
    <hyperlink ref="D1401" r:id="rId1249" display="1012" xr:uid="{D5778359-7313-4596-8808-6B5E6909F7A9}"/>
    <hyperlink ref="D205" r:id="rId1250" display="1392" xr:uid="{FDA528A3-4306-4231-A773-8EE5C864CC09}"/>
    <hyperlink ref="X205" r:id="rId1251" display="1392" xr:uid="{86D70C4C-2E98-4B86-A178-E14AE14F4BD6}"/>
    <hyperlink ref="D1540" r:id="rId1252" display="TAKLIFT 1" xr:uid="{0A8AEFDD-6C0F-4D1E-B840-CE0E886E6AD1}"/>
    <hyperlink ref="X1540" r:id="rId1253" display="1125" xr:uid="{BC6DC897-09BD-412D-B9A0-94D5E76B7F04}"/>
    <hyperlink ref="D1543" r:id="rId1254" display="TAKLIFT 1" xr:uid="{3307791A-A5A4-496E-9016-346B40F9EBC9}"/>
    <hyperlink ref="X1543" r:id="rId1255" display="1125" xr:uid="{B9B09EC2-7FC4-4870-A12D-1E3F1B75D5EE}"/>
    <hyperlink ref="D1487" r:id="rId1256" xr:uid="{D8518D79-12E0-45FF-A474-B50EB9C5F3ED}"/>
    <hyperlink ref="X1487" r:id="rId1257" display="1016" xr:uid="{7F8E5EED-5A11-494F-9EAD-4107172E35EB}"/>
    <hyperlink ref="D220" r:id="rId1258" display="1587" xr:uid="{D293395E-E67A-42EC-A0E1-21F7619A77FF}"/>
    <hyperlink ref="X220" r:id="rId1259" display="1148" xr:uid="{3663F0A0-7A1B-4225-A408-47FAB5B98AB8}"/>
    <hyperlink ref="X2687" r:id="rId1260" display="1417" xr:uid="{6C0E12FB-5C6B-4014-A3AB-C80986EF8CE8}"/>
    <hyperlink ref="D2687" r:id="rId1261" xr:uid="{23D73EBB-F072-455E-BA5E-16896E4BB8BC}"/>
  </hyperlinks>
  <printOptions headings="1"/>
  <pageMargins left="0.39370078740157483" right="0.15748031496062992" top="0.59055118110236227" bottom="0.15748031496062992" header="0.39370078740157483" footer="0.15748031496062992"/>
  <pageSetup paperSize="8" scale="24" fitToHeight="10" orientation="landscape" r:id="rId1262"/>
  <headerFooter alignWithMargins="0">
    <oddFooter>&amp;CPage &amp;P of &amp;N</oddFooter>
  </headerFooter>
  <rowBreaks count="2" manualBreakCount="2">
    <brk id="1394" max="16383" man="1"/>
    <brk id="230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162"/>
  <sheetViews>
    <sheetView view="pageBreakPreview" zoomScale="85" zoomScaleNormal="100" zoomScaleSheetLayoutView="85" workbookViewId="0">
      <selection activeCell="I43" sqref="I43"/>
    </sheetView>
  </sheetViews>
  <sheetFormatPr defaultColWidth="9.1796875" defaultRowHeight="12.5" x14ac:dyDescent="0.25"/>
  <cols>
    <col min="1" max="1" width="7.54296875" style="13" customWidth="1"/>
    <col min="2" max="2" width="6.54296875" style="13" customWidth="1"/>
    <col min="3" max="3" width="17" style="13" customWidth="1"/>
    <col min="4" max="4" width="8.54296875" style="13" customWidth="1"/>
    <col min="5" max="5" width="15.1796875" style="13" customWidth="1"/>
    <col min="6" max="6" width="14" style="13" customWidth="1"/>
    <col min="7" max="7" width="11.54296875" style="13" customWidth="1"/>
    <col min="8" max="8" width="18.453125" style="13" customWidth="1"/>
    <col min="9" max="9" width="41.54296875" style="13" customWidth="1"/>
    <col min="10" max="10" width="12.54296875" style="31" customWidth="1"/>
    <col min="11" max="11" width="9.1796875" style="39"/>
    <col min="12" max="12" width="10.453125" style="39" customWidth="1"/>
    <col min="13" max="13" width="9.1796875" style="13"/>
    <col min="14" max="14" width="11.453125" style="13" customWidth="1"/>
    <col min="15" max="15" width="9.1796875" style="13"/>
    <col min="16" max="16" width="14" style="13" customWidth="1"/>
    <col min="17" max="18" width="9.1796875" style="13"/>
    <col min="19" max="19" width="4.453125" style="13" customWidth="1"/>
    <col min="20" max="21" width="9.1796875" style="13"/>
    <col min="22" max="22" width="4.1796875" style="13" customWidth="1"/>
    <col min="23" max="16384" width="9.1796875" style="13"/>
  </cols>
  <sheetData>
    <row r="1" spans="1:13" ht="31.5" customHeight="1" thickBot="1" x14ac:dyDescent="0.3">
      <c r="A1" s="1292" t="s">
        <v>3872</v>
      </c>
      <c r="B1" s="1293"/>
      <c r="C1" s="1293"/>
      <c r="D1" s="1293"/>
      <c r="E1" s="1293"/>
      <c r="F1" s="1293"/>
      <c r="G1" s="1293"/>
      <c r="H1" s="1293"/>
      <c r="I1" s="1293"/>
      <c r="J1" s="1293"/>
    </row>
    <row r="2" spans="1:13" ht="24" customHeight="1" x14ac:dyDescent="0.25">
      <c r="A2" s="1294" t="s">
        <v>3873</v>
      </c>
      <c r="B2" s="1295"/>
      <c r="C2" s="1295"/>
      <c r="D2" s="1295"/>
      <c r="E2" s="1295"/>
      <c r="F2" s="1295"/>
      <c r="G2" s="1295"/>
      <c r="H2" s="1295"/>
      <c r="I2" s="1296"/>
      <c r="J2" s="96"/>
    </row>
    <row r="3" spans="1:13" ht="24" customHeight="1" x14ac:dyDescent="0.25">
      <c r="A3" s="1297" t="s">
        <v>3874</v>
      </c>
      <c r="B3" s="1298"/>
      <c r="C3" s="1298"/>
      <c r="D3" s="1298"/>
      <c r="E3" s="1298"/>
      <c r="F3" s="1298"/>
      <c r="G3" s="1298"/>
      <c r="H3" s="1298"/>
      <c r="I3" s="1299"/>
      <c r="J3" s="107"/>
      <c r="L3" s="63"/>
    </row>
    <row r="4" spans="1:13" ht="24" customHeight="1" x14ac:dyDescent="0.25">
      <c r="A4" s="108" t="s">
        <v>3875</v>
      </c>
      <c r="B4" s="54" t="s">
        <v>326</v>
      </c>
      <c r="C4" s="55"/>
      <c r="D4" s="55"/>
      <c r="E4" s="56" t="s">
        <v>3876</v>
      </c>
      <c r="F4" s="1306">
        <f ca="1">NOW()</f>
        <v>44925.936029745368</v>
      </c>
      <c r="G4" s="1306"/>
      <c r="H4" s="67">
        <f ca="1">F4+60</f>
        <v>44985.936029745368</v>
      </c>
      <c r="I4" s="68" t="s">
        <v>3877</v>
      </c>
      <c r="J4" s="109"/>
    </row>
    <row r="5" spans="1:13" ht="21" customHeight="1" x14ac:dyDescent="0.25">
      <c r="A5" s="1309" t="s">
        <v>3878</v>
      </c>
      <c r="B5" s="1310"/>
      <c r="C5" s="1310"/>
      <c r="D5" s="1310"/>
      <c r="E5" s="1310"/>
      <c r="F5" s="1310"/>
      <c r="G5" s="1310"/>
      <c r="H5" s="1310"/>
      <c r="I5" s="1310"/>
      <c r="J5" s="1311"/>
    </row>
    <row r="6" spans="1:13" s="34" customFormat="1" ht="35.25" customHeight="1" x14ac:dyDescent="0.25">
      <c r="A6" s="99" t="s">
        <v>3879</v>
      </c>
      <c r="B6" s="57" t="s">
        <v>3880</v>
      </c>
      <c r="C6" s="69" t="s">
        <v>3881</v>
      </c>
      <c r="D6" s="69" t="s">
        <v>3882</v>
      </c>
      <c r="E6" s="69" t="s">
        <v>3883</v>
      </c>
      <c r="F6" s="69" t="s">
        <v>3884</v>
      </c>
      <c r="G6" s="38" t="s">
        <v>3885</v>
      </c>
      <c r="H6" s="57" t="s">
        <v>3886</v>
      </c>
      <c r="I6" s="70" t="s">
        <v>3887</v>
      </c>
      <c r="J6" s="100" t="s">
        <v>3888</v>
      </c>
      <c r="K6" s="53"/>
      <c r="L6" s="53"/>
    </row>
    <row r="7" spans="1:13" s="34" customFormat="1" ht="20.149999999999999" customHeight="1" x14ac:dyDescent="0.25">
      <c r="A7" s="126" t="s">
        <v>573</v>
      </c>
      <c r="B7" s="132">
        <f ca="1">OFFSET('Hijsmateriaal 1.4'!E$6:E$2926,M7+L7-2,0,1,1)</f>
        <v>4</v>
      </c>
      <c r="C7" s="133">
        <f ca="1">OFFSET('Hijsmateriaal 1.4'!S$6:S$2926,M7+L7-2,0,1,1)</f>
        <v>40.17</v>
      </c>
      <c r="D7" s="132">
        <f ca="1">OFFSET('Hijsmateriaal 1.4'!H$6:H$2926,M7+L7-2,0,1,1)</f>
        <v>103</v>
      </c>
      <c r="E7" s="132">
        <f ca="1">OFFSET('Hijsmateriaal 1.4'!I$6:I$2926,M7+L7-2,0,1,1)</f>
        <v>7848</v>
      </c>
      <c r="F7" s="88">
        <f t="shared" ref="F7" ca="1" si="0">E7/9.81</f>
        <v>800</v>
      </c>
      <c r="G7" s="134">
        <f ca="1">OFFSET('Hijsmateriaal 1.4'!AB$6:AB$2926,M7+L7-2,0,1,1)</f>
        <v>3</v>
      </c>
      <c r="H7" s="132" t="str">
        <f ca="1">OFFSET('Hijsmateriaal 1.4'!AJ$6:AJ$2926,M7+L7-2,0,1,1)</f>
        <v>HL1975-1978</v>
      </c>
      <c r="I7" s="129" t="str">
        <f ca="1">IF(OFFSET('Hijsmateriaal 1.4'!W$6:W$2926,M7+L7-2,0,1,1)="","",OFFSET('Hijsmateriaal 1.4'!W$6:W$2926,M7+L7-2,0,1,1))</f>
        <v>New slings for use on board</v>
      </c>
      <c r="J7" s="102">
        <f ca="1">OFFSET('Hijsmateriaal 1.4'!AC$6:AC$2926,M7+L7-3,0,1,1)/1000</f>
        <v>1.9</v>
      </c>
      <c r="K7" s="53"/>
      <c r="L7" s="78">
        <f>COUNTIF('Hijsmateriaal 1.4'!$D$6:$D$2926,'TL4'!A7)</f>
        <v>5</v>
      </c>
      <c r="M7" s="79">
        <f>MATCH(A7,'Hijsmateriaal 1.4'!$D$6:$D$2926,0)</f>
        <v>362</v>
      </c>
    </row>
    <row r="8" spans="1:13" s="29" customFormat="1" ht="20.149999999999999" customHeight="1" x14ac:dyDescent="0.25">
      <c r="A8" s="101" t="s">
        <v>622</v>
      </c>
      <c r="B8" s="76">
        <f ca="1">OFFSET('Hijsmateriaal 1.4'!E$6:E$2926,M8+L8-2,0,1,1)</f>
        <v>4</v>
      </c>
      <c r="C8" s="32">
        <f ca="1">OFFSET('Hijsmateriaal 1.4'!S$6:S$2926,M8+L8-2,0,1,1)</f>
        <v>29.9375</v>
      </c>
      <c r="D8" s="76">
        <f ca="1">OFFSET('Hijsmateriaal 1.4'!H$6:H$2926,M8+L8-2,0,1,1)</f>
        <v>103</v>
      </c>
      <c r="E8" s="76">
        <f ca="1">OFFSET('Hijsmateriaal 1.4'!I$6:I$2926,M8+L8-2,0,1,1)</f>
        <v>7848</v>
      </c>
      <c r="F8" s="88">
        <f t="shared" ref="F8:F28" ca="1" si="1">E8/9.81</f>
        <v>800</v>
      </c>
      <c r="G8" s="30">
        <f ca="1">OFFSET('Hijsmateriaal 1.4'!AB$6:AB$2926,M8+L8-2,0,1,1)</f>
        <v>3</v>
      </c>
      <c r="H8" s="76" t="str">
        <f ca="1">OFFSET('Hijsmateriaal 1.4'!AJ$6:AJ$2926,M8+L8-2,0,1,1)</f>
        <v>HL956-959</v>
      </c>
      <c r="I8" s="77" t="str">
        <f ca="1">IF(OFFSET('Hijsmateriaal 1.4'!W$6:W$2926,M8+L8-2,0,1,1)="","",OFFSET('Hijsmateriaal 1.4'!W$6:W$2926,M8+L8-2,0,1,1))</f>
        <v/>
      </c>
      <c r="J8" s="102">
        <f ca="1">OFFSET('Hijsmateriaal 1.4'!AC$6:AC$2926,M8+L8-3,0,1,1)/1000</f>
        <v>1.5</v>
      </c>
      <c r="K8" s="53"/>
      <c r="L8" s="78">
        <f>COUNTIF('Hijsmateriaal 1.4'!$D$6:$D$2926,'TL4'!A8)</f>
        <v>5</v>
      </c>
      <c r="M8" s="79">
        <f>MATCH(A8,'Hijsmateriaal 1.4'!$D$6:$D$2926,0)</f>
        <v>376</v>
      </c>
    </row>
    <row r="9" spans="1:13" s="29" customFormat="1" ht="20.149999999999999" customHeight="1" x14ac:dyDescent="0.25">
      <c r="A9" s="101" t="s">
        <v>685</v>
      </c>
      <c r="B9" s="76">
        <f ca="1">OFFSET('Hijsmateriaal 1.4'!E$6:E$2926,M9+L9-2,0,1,1)</f>
        <v>4</v>
      </c>
      <c r="C9" s="32">
        <f ca="1">OFFSET('Hijsmateriaal 1.4'!S$6:S$2926,M9+L9-2,0,1,1)</f>
        <v>20.16</v>
      </c>
      <c r="D9" s="76">
        <f ca="1">OFFSET('Hijsmateriaal 1.4'!H$6:H$2926,M9+L9-2,0,1,1)</f>
        <v>103</v>
      </c>
      <c r="E9" s="76">
        <f ca="1">OFFSET('Hijsmateriaal 1.4'!I$6:I$2926,M9+L9-2,0,1,1)</f>
        <v>7848</v>
      </c>
      <c r="F9" s="88">
        <f t="shared" ca="1" si="1"/>
        <v>800</v>
      </c>
      <c r="G9" s="30">
        <f ca="1">OFFSET('Hijsmateriaal 1.4'!AB$6:AB$2926,M9+L9-2,0,1,1)</f>
        <v>3</v>
      </c>
      <c r="H9" s="76" t="str">
        <f ca="1">OFFSET('Hijsmateriaal 1.4'!AJ$6:AJ$2926,M9+L9-2,0,1,1)</f>
        <v>HL1210-1213</v>
      </c>
      <c r="I9" s="77" t="str">
        <f ca="1">IF(OFFSET('Hijsmateriaal 1.4'!W$6:W$2926,M9+L9-2,0,1,1)="","",OFFSET('Hijsmateriaal 1.4'!W$6:W$2926,M9+L9-2,0,1,1))</f>
        <v>HL 1212 to be used double</v>
      </c>
      <c r="J9" s="102">
        <f ca="1">OFFSET('Hijsmateriaal 1.4'!AC$6:AC$2926,M9+L9-3,0,1,1)/1000</f>
        <v>1.1000000000000001</v>
      </c>
      <c r="K9" s="53"/>
      <c r="L9" s="78">
        <f>COUNTIF('Hijsmateriaal 1.4'!$D$6:$D$2926,'TL4'!A9)</f>
        <v>5</v>
      </c>
      <c r="M9" s="79">
        <f>MATCH(A9,'Hijsmateriaal 1.4'!$D$6:$D$2926,0)</f>
        <v>412</v>
      </c>
    </row>
    <row r="10" spans="1:13" s="34" customFormat="1" ht="20.149999999999999" customHeight="1" x14ac:dyDescent="0.25">
      <c r="A10" s="101" t="s">
        <v>673</v>
      </c>
      <c r="B10" s="76">
        <f ca="1">OFFSET('Hijsmateriaal 1.4'!E$6:E$2926,M10+L10-2,0,1,1)</f>
        <v>4</v>
      </c>
      <c r="C10" s="32">
        <f ca="1">OFFSET('Hijsmateriaal 1.4'!S$6:S$2926,M10+L10-2,0,1,1)</f>
        <v>19.965</v>
      </c>
      <c r="D10" s="76">
        <f ca="1">OFFSET('Hijsmateriaal 1.4'!H$6:H$2926,M10+L10-2,0,1,1)</f>
        <v>103</v>
      </c>
      <c r="E10" s="76">
        <f ca="1">OFFSET('Hijsmateriaal 1.4'!I$6:I$2926,M10+L10-2,0,1,1)</f>
        <v>7848</v>
      </c>
      <c r="F10" s="88">
        <f t="shared" ca="1" si="1"/>
        <v>800</v>
      </c>
      <c r="G10" s="30">
        <f ca="1">OFFSET('Hijsmateriaal 1.4'!AB$6:AB$2926,M10+L10-2,0,1,1)</f>
        <v>3</v>
      </c>
      <c r="H10" s="76" t="str">
        <f ca="1">OFFSET('Hijsmateriaal 1.4'!AJ$6:AJ$2926,M10+L10-2,0,1,1)</f>
        <v>HL950-953</v>
      </c>
      <c r="I10" s="77" t="str">
        <f ca="1">IF(OFFSET('Hijsmateriaal 1.4'!W$6:W$2926,M10+L10-2,0,1,1)="","",OFFSET('Hijsmateriaal 1.4'!W$6:W$2926,M10+L10-2,0,1,1))</f>
        <v xml:space="preserve"> Use  only double !!</v>
      </c>
      <c r="J10" s="102">
        <f ca="1">OFFSET('Hijsmateriaal 1.4'!AC$6:AC$2926,M10+L10-3,0,1,1)/1000</f>
        <v>1.1000000000000001</v>
      </c>
      <c r="K10" s="53"/>
      <c r="L10" s="78">
        <f>COUNTIF('Hijsmateriaal 1.4'!$D$6:$D$2926,'TL4'!A10)</f>
        <v>5</v>
      </c>
      <c r="M10" s="79">
        <f>MATCH(A10,'Hijsmateriaal 1.4'!$D$6:$D$2926,0)</f>
        <v>406</v>
      </c>
    </row>
    <row r="11" spans="1:13" s="34" customFormat="1" ht="20.149999999999999" customHeight="1" x14ac:dyDescent="0.25">
      <c r="A11" s="101" t="s">
        <v>714</v>
      </c>
      <c r="B11" s="76">
        <f ca="1">OFFSET('Hijsmateriaal 1.4'!E$6:E$2926,M11+L11-2,0,1,1)</f>
        <v>4</v>
      </c>
      <c r="C11" s="32">
        <f ca="1">OFFSET('Hijsmateriaal 1.4'!S$6:S$2926,M11+L11-2,0,1,1)</f>
        <v>12.344999999999999</v>
      </c>
      <c r="D11" s="76">
        <f ca="1">OFFSET('Hijsmateriaal 1.4'!H$6:H$2926,M11+L11-2,0,1,1)</f>
        <v>103</v>
      </c>
      <c r="E11" s="76">
        <f ca="1">OFFSET('Hijsmateriaal 1.4'!I$6:I$2926,M11+L11-2,0,1,1)</f>
        <v>7848</v>
      </c>
      <c r="F11" s="88">
        <f t="shared" ca="1" si="1"/>
        <v>800</v>
      </c>
      <c r="G11" s="30">
        <f ca="1">OFFSET('Hijsmateriaal 1.4'!AB$6:AB$2926,M11+L11-2,0,1,1)</f>
        <v>3</v>
      </c>
      <c r="H11" s="76" t="str">
        <f ca="1">OFFSET('Hijsmateriaal 1.4'!AJ$6:AJ$2926,M11+L11-2,0,1,1)</f>
        <v>HL941-944</v>
      </c>
      <c r="I11" s="77" t="str">
        <f ca="1">IF(OFFSET('Hijsmateriaal 1.4'!W$6:W$2926,M11+L11-2,0,1,1)="","",OFFSET('Hijsmateriaal 1.4'!W$6:W$2926,M11+L11-2,0,1,1))</f>
        <v/>
      </c>
      <c r="J11" s="102">
        <f ca="1">OFFSET('Hijsmateriaal 1.4'!AC$6:AC$2926,M11+L11-3,0,1,1)/1000</f>
        <v>0.8</v>
      </c>
      <c r="K11" s="53"/>
      <c r="L11" s="78">
        <f>COUNTIF('Hijsmateriaal 1.4'!$D$6:$D$2926,'TL4'!A11)</f>
        <v>5</v>
      </c>
      <c r="M11" s="79">
        <f>MATCH(A11,'Hijsmateriaal 1.4'!$D$6:$D$2926,0)</f>
        <v>431</v>
      </c>
    </row>
    <row r="12" spans="1:13" s="35" customFormat="1" ht="20.149999999999999" customHeight="1" x14ac:dyDescent="0.25">
      <c r="A12" s="101" t="s">
        <v>747</v>
      </c>
      <c r="B12" s="76">
        <f ca="1">OFFSET('Hijsmateriaal 1.4'!E$6:E$2926,M12+L12-2,0,1,1)</f>
        <v>4</v>
      </c>
      <c r="C12" s="32">
        <f ca="1">OFFSET('Hijsmateriaal 1.4'!S$6:S$2926,M12+L12-2,0,1,1)</f>
        <v>10.012499999999999</v>
      </c>
      <c r="D12" s="76">
        <f ca="1">OFFSET('Hijsmateriaal 1.4'!H$6:H$2926,M12+L12-2,0,1,1)</f>
        <v>103</v>
      </c>
      <c r="E12" s="76">
        <f ca="1">OFFSET('Hijsmateriaal 1.4'!I$6:I$2926,M12+L12-2,0,1,1)</f>
        <v>7848</v>
      </c>
      <c r="F12" s="88">
        <f t="shared" ca="1" si="1"/>
        <v>800</v>
      </c>
      <c r="G12" s="30">
        <f ca="1">OFFSET('Hijsmateriaal 1.4'!AB$6:AB$2926,M12+L12-2,0,1,1)</f>
        <v>3</v>
      </c>
      <c r="H12" s="76" t="str">
        <f ca="1">OFFSET('Hijsmateriaal 1.4'!AJ$6:AJ$2926,M12+L12-2,0,1,1)</f>
        <v>HL1072-1075</v>
      </c>
      <c r="I12" s="77" t="str">
        <f ca="1">IF(OFFSET('Hijsmateriaal 1.4'!W$6:W$2926,M12+L12-2,0,1,1)="","",OFFSET('Hijsmateriaal 1.4'!W$6:W$2926,M12+L12-2,0,1,1))</f>
        <v/>
      </c>
      <c r="J12" s="102">
        <f ca="1">OFFSET('Hijsmateriaal 1.4'!AC$6:AC$2926,M12+L12-3,0,1,1)/1000</f>
        <v>0.7</v>
      </c>
      <c r="K12" s="53"/>
      <c r="L12" s="78">
        <f>COUNTIF('Hijsmateriaal 1.4'!$D$6:$D$2926,'TL4'!A12)</f>
        <v>5</v>
      </c>
      <c r="M12" s="79">
        <f>MATCH(A12,'Hijsmateriaal 1.4'!$D$6:$D$2926,0)</f>
        <v>456</v>
      </c>
    </row>
    <row r="13" spans="1:13" s="35" customFormat="1" ht="20.149999999999999" customHeight="1" x14ac:dyDescent="0.25">
      <c r="A13" s="101" t="s">
        <v>737</v>
      </c>
      <c r="B13" s="76">
        <f ca="1">OFFSET('Hijsmateriaal 1.4'!E$6:E$2926,M13+L13-2,0,1,1)</f>
        <v>2</v>
      </c>
      <c r="C13" s="32">
        <f ca="1">OFFSET('Hijsmateriaal 1.4'!S$6:S$2926,M13+L13-2,0,1,1)</f>
        <v>10.02</v>
      </c>
      <c r="D13" s="76">
        <f ca="1">OFFSET('Hijsmateriaal 1.4'!H$6:H$2926,M13+L13-2,0,1,1)</f>
        <v>103</v>
      </c>
      <c r="E13" s="76">
        <f ca="1">OFFSET('Hijsmateriaal 1.4'!I$6:I$2926,M13+L13-2,0,1,1)</f>
        <v>7848</v>
      </c>
      <c r="F13" s="88">
        <f t="shared" ca="1" si="1"/>
        <v>800</v>
      </c>
      <c r="G13" s="30">
        <f ca="1">OFFSET('Hijsmateriaal 1.4'!AB$6:AB$2926,M13+L13-2,0,1,1)</f>
        <v>3</v>
      </c>
      <c r="H13" s="76" t="str">
        <f ca="1">OFFSET('Hijsmateriaal 1.4'!AJ$6:AJ$2926,M13+L13-2,0,1,1)</f>
        <v>HL1076-1077</v>
      </c>
      <c r="I13" s="77" t="str">
        <f ca="1">IF(OFFSET('Hijsmateriaal 1.4'!W$6:W$2926,M13+L13-2,0,1,1)="","",OFFSET('Hijsmateriaal 1.4'!W$6:W$2926,M13+L13-2,0,1,1))</f>
        <v>Use only double !!</v>
      </c>
      <c r="J13" s="102">
        <f ca="1">OFFSET('Hijsmateriaal 1.4'!AC$6:AC$2926,M13+L13-3,0,1,1)/1000</f>
        <v>0.7</v>
      </c>
      <c r="K13" s="53"/>
      <c r="L13" s="78">
        <f>COUNTIF('Hijsmateriaal 1.4'!$D$6:$D$2926,'TL4'!A13)</f>
        <v>3</v>
      </c>
      <c r="M13" s="79">
        <f>MATCH(A13,'Hijsmateriaal 1.4'!$D$6:$D$2926,0)</f>
        <v>449</v>
      </c>
    </row>
    <row r="14" spans="1:13" s="35" customFormat="1" ht="20.149999999999999" customHeight="1" x14ac:dyDescent="0.25">
      <c r="A14" s="101" t="s">
        <v>858</v>
      </c>
      <c r="B14" s="76">
        <f ca="1">OFFSET('Hijsmateriaal 1.4'!E$6:E$2926,M14+L14-2,0,1,1)</f>
        <v>2</v>
      </c>
      <c r="C14" s="32">
        <f ca="1">OFFSET('Hijsmateriaal 1.4'!S$6:S$2926,M14+L14-2,0,1,1)</f>
        <v>30.135000000000002</v>
      </c>
      <c r="D14" s="76">
        <f ca="1">OFFSET('Hijsmateriaal 1.4'!H$6:H$2926,M14+L14-2,0,1,1)</f>
        <v>92</v>
      </c>
      <c r="E14" s="76" t="str">
        <f ca="1">OFFSET('Hijsmateriaal 1.4'!I$6:I$2926,M14+L14-2,0,1,1)</f>
        <v>5906</v>
      </c>
      <c r="F14" s="88">
        <f t="shared" ca="1" si="1"/>
        <v>602.03873598369012</v>
      </c>
      <c r="G14" s="30">
        <f ca="1">OFFSET('Hijsmateriaal 1.4'!AB$6:AB$2926,M14+L14-2,0,1,1)</f>
        <v>2.5</v>
      </c>
      <c r="H14" s="76" t="str">
        <f ca="1">OFFSET('Hijsmateriaal 1.4'!AJ$6:AJ$2926,M14+L14-2,0,1,1)</f>
        <v>HL1606-1607</v>
      </c>
      <c r="I14" s="77" t="str">
        <f ca="1">IF(OFFSET('Hijsmateriaal 1.4'!W$6:W$2926,M14+L14-2,0,1,1)="","",OFFSET('Hijsmateriaal 1.4'!W$6:W$2926,M14+L14-2,0,1,1))</f>
        <v/>
      </c>
      <c r="J14" s="102">
        <f ca="1">OFFSET('Hijsmateriaal 1.4'!AC$6:AC$2926,M14+L14-3,0,1,1)/1000</f>
        <v>1.26875</v>
      </c>
      <c r="K14" s="53"/>
      <c r="L14" s="78">
        <f>COUNTIF('Hijsmateriaal 1.4'!$D$6:$D$2926,'TL4'!A14)</f>
        <v>3</v>
      </c>
      <c r="M14" s="79">
        <f>MATCH(A14,'Hijsmateriaal 1.4'!$D$6:$D$2926,0)</f>
        <v>529</v>
      </c>
    </row>
    <row r="15" spans="1:13" s="35" customFormat="1" ht="20.149999999999999" customHeight="1" x14ac:dyDescent="0.25">
      <c r="A15" s="101" t="s">
        <v>864</v>
      </c>
      <c r="B15" s="76">
        <f ca="1">OFFSET('Hijsmateriaal 1.4'!E$6:E$2926,M15+L15-2,0,1,1)</f>
        <v>2</v>
      </c>
      <c r="C15" s="32">
        <f ca="1">OFFSET('Hijsmateriaal 1.4'!S$6:S$2926,M15+L15-2,0,1,1)</f>
        <v>30</v>
      </c>
      <c r="D15" s="76">
        <f ca="1">OFFSET('Hijsmateriaal 1.4'!H$6:H$2926,M15+L15-2,0,1,1)</f>
        <v>92</v>
      </c>
      <c r="E15" s="76" t="str">
        <f ca="1">OFFSET('Hijsmateriaal 1.4'!I$6:I$2926,M15+L15-2,0,1,1)</f>
        <v>5906</v>
      </c>
      <c r="F15" s="88">
        <f t="shared" ca="1" si="1"/>
        <v>602.03873598369012</v>
      </c>
      <c r="G15" s="30">
        <f ca="1">OFFSET('Hijsmateriaal 1.4'!AB$6:AB$2926,M15+L15-2,0,1,1)</f>
        <v>2.5</v>
      </c>
      <c r="H15" s="76" t="str">
        <f ca="1">OFFSET('Hijsmateriaal 1.4'!AJ$6:AJ$2926,M15+L15-2,0,1,1)</f>
        <v>HL962-963</v>
      </c>
      <c r="I15" s="77" t="str">
        <f ca="1">IF(OFFSET('Hijsmateriaal 1.4'!W$6:W$2926,M15+L15-2,0,1,1)="","",OFFSET('Hijsmateriaal 1.4'!W$6:W$2926,M15+L15-2,0,1,1))</f>
        <v/>
      </c>
      <c r="J15" s="102">
        <f ca="1">OFFSET('Hijsmateriaal 1.4'!AC$6:AC$2926,M15+L15-3,0,1,1)/1000</f>
        <v>1.26875</v>
      </c>
      <c r="K15" s="53"/>
      <c r="L15" s="78">
        <f>COUNTIF('Hijsmateriaal 1.4'!$D$6:$D$2926,'TL4'!A15)</f>
        <v>3</v>
      </c>
      <c r="M15" s="79">
        <f>MATCH(A15,'Hijsmateriaal 1.4'!$D$6:$D$2926,0)</f>
        <v>533</v>
      </c>
    </row>
    <row r="16" spans="1:13" s="35" customFormat="1" ht="20.149999999999999" customHeight="1" x14ac:dyDescent="0.25">
      <c r="A16" s="101" t="s">
        <v>892</v>
      </c>
      <c r="B16" s="76">
        <f ca="1">OFFSET('Hijsmateriaal 1.4'!E$6:E$2926,M16+L16-2,0,1,1)</f>
        <v>4</v>
      </c>
      <c r="C16" s="32">
        <f ca="1">OFFSET('Hijsmateriaal 1.4'!S$6:S$2926,M16+L16-2,0,1,1)</f>
        <v>20.017500000000002</v>
      </c>
      <c r="D16" s="76">
        <f ca="1">OFFSET('Hijsmateriaal 1.4'!H$6:H$2926,M16+L16-2,0,1,1)</f>
        <v>92</v>
      </c>
      <c r="E16" s="76" t="str">
        <f ca="1">OFFSET('Hijsmateriaal 1.4'!I$6:I$2926,M16+L16-2,0,1,1)</f>
        <v>5906</v>
      </c>
      <c r="F16" s="88">
        <f t="shared" ca="1" si="1"/>
        <v>602.03873598369012</v>
      </c>
      <c r="G16" s="30">
        <f ca="1">OFFSET('Hijsmateriaal 1.4'!AB$6:AB$2926,M16+L16-2,0,1,1)</f>
        <v>2.5</v>
      </c>
      <c r="H16" s="76" t="str">
        <f ca="1">OFFSET('Hijsmateriaal 1.4'!AJ$6:AJ$2926,M16+L16-2,0,1,1)</f>
        <v>HL968-971</v>
      </c>
      <c r="I16" s="77" t="str">
        <f ca="1">IF(OFFSET('Hijsmateriaal 1.4'!W$6:W$2926,M16+L16-2,0,1,1)="","",OFFSET('Hijsmateriaal 1.4'!W$6:W$2926,M16+L16-2,0,1,1))</f>
        <v/>
      </c>
      <c r="J16" s="102">
        <f ca="1">OFFSET('Hijsmateriaal 1.4'!AC$6:AC$2926,M16+L16-3,0,1,1)/1000</f>
        <v>0.91874999999999996</v>
      </c>
      <c r="K16" s="53"/>
      <c r="L16" s="78">
        <f>COUNTIF('Hijsmateriaal 1.4'!$D$6:$D$2926,'TL4'!A16)</f>
        <v>5</v>
      </c>
      <c r="M16" s="79">
        <f>MATCH(A16,'Hijsmateriaal 1.4'!$D$6:$D$2926,0)</f>
        <v>550</v>
      </c>
    </row>
    <row r="17" spans="1:13" s="35" customFormat="1" ht="20.149999999999999" customHeight="1" x14ac:dyDescent="0.25">
      <c r="A17" s="101" t="s">
        <v>921</v>
      </c>
      <c r="B17" s="76">
        <f ca="1">OFFSET('Hijsmateriaal 1.4'!E$6:E$2926,M17+L17-2,0,1,1)</f>
        <v>4</v>
      </c>
      <c r="C17" s="32">
        <f ca="1">OFFSET('Hijsmateriaal 1.4'!S$6:S$2926,M17+L17-2,0,1,1)</f>
        <v>15.037500000000001</v>
      </c>
      <c r="D17" s="76">
        <f ca="1">OFFSET('Hijsmateriaal 1.4'!H$6:H$2926,M17+L17-2,0,1,1)</f>
        <v>92</v>
      </c>
      <c r="E17" s="76" t="str">
        <f ca="1">OFFSET('Hijsmateriaal 1.4'!I$6:I$2926,M17+L17-2,0,1,1)</f>
        <v>5906</v>
      </c>
      <c r="F17" s="88">
        <f t="shared" ref="F17" ca="1" si="2">E17/9.81</f>
        <v>602.03873598369012</v>
      </c>
      <c r="G17" s="30">
        <f ca="1">OFFSET('Hijsmateriaal 1.4'!AB$6:AB$2926,M17+L17-2,0,1,1)</f>
        <v>2.5</v>
      </c>
      <c r="H17" s="76" t="str">
        <f ca="1">OFFSET('Hijsmateriaal 1.4'!AJ$6:AJ$2926,M17+L17-2,0,1,1)</f>
        <v>HL972-975</v>
      </c>
      <c r="I17" s="77" t="str">
        <f ca="1">IF(OFFSET('Hijsmateriaal 1.4'!W$6:W$2926,M17+L17-2,0,1,1)="","",OFFSET('Hijsmateriaal 1.4'!W$6:W$2926,M17+L17-2,0,1,1))</f>
        <v/>
      </c>
      <c r="J17" s="102">
        <f ca="1">OFFSET('Hijsmateriaal 1.4'!AC$6:AC$2926,M17+L17-3,0,1,1)/1000</f>
        <v>0.74375000000000002</v>
      </c>
      <c r="K17" s="53"/>
      <c r="L17" s="78">
        <f>COUNTIF('Hijsmateriaal 1.4'!$D$6:$D$2926,'TL4'!A17)</f>
        <v>5</v>
      </c>
      <c r="M17" s="79">
        <f>MATCH(A17,'Hijsmateriaal 1.4'!$D$6:$D$2926,0)</f>
        <v>568</v>
      </c>
    </row>
    <row r="18" spans="1:13" s="35" customFormat="1" ht="20.149999999999999" customHeight="1" x14ac:dyDescent="0.25">
      <c r="A18" s="101" t="s">
        <v>959</v>
      </c>
      <c r="B18" s="76">
        <f ca="1">OFFSET('Hijsmateriaal 1.4'!E$6:E$2926,M18+L18-2,0,1,1)</f>
        <v>4</v>
      </c>
      <c r="C18" s="32">
        <f ca="1">OFFSET('Hijsmateriaal 1.4'!S$6:S$2926,M18+L18-2,0,1,1)</f>
        <v>10.11</v>
      </c>
      <c r="D18" s="76">
        <f ca="1">OFFSET('Hijsmateriaal 1.4'!H$6:H$2926,M18+L18-2,0,1,1)</f>
        <v>92</v>
      </c>
      <c r="E18" s="76" t="str">
        <f ca="1">OFFSET('Hijsmateriaal 1.4'!I$6:I$2926,M18+L18-2,0,1,1)</f>
        <v>5906</v>
      </c>
      <c r="F18" s="88">
        <f t="shared" ca="1" si="1"/>
        <v>602.03873598369012</v>
      </c>
      <c r="G18" s="30">
        <f ca="1">OFFSET('Hijsmateriaal 1.4'!AB$6:AB$2926,M18+L18-2,0,1,1)</f>
        <v>2.5</v>
      </c>
      <c r="H18" s="76" t="str">
        <f ca="1">OFFSET('Hijsmateriaal 1.4'!AJ$6:AJ$2926,M18+L18-2,0,1,1)</f>
        <v>HL1283-1286</v>
      </c>
      <c r="I18" s="77" t="str">
        <f ca="1">IF(OFFSET('Hijsmateriaal 1.4'!W$6:W$2926,M18+L18-2,0,1,1)="","",OFFSET('Hijsmateriaal 1.4'!W$6:W$2926,M18+L18-2,0,1,1))</f>
        <v/>
      </c>
      <c r="J18" s="102">
        <f ca="1">OFFSET('Hijsmateriaal 1.4'!AC$6:AC$2926,M18+L18-3,0,1,1)/1000</f>
        <v>0.56874999999999998</v>
      </c>
      <c r="K18" s="53"/>
      <c r="L18" s="78">
        <f>COUNTIF('Hijsmateriaal 1.4'!$D$6:$D$2926,'TL4'!A18)</f>
        <v>5</v>
      </c>
      <c r="M18" s="79">
        <f>MATCH(A18,'Hijsmateriaal 1.4'!$D$6:$D$2926,0)</f>
        <v>590</v>
      </c>
    </row>
    <row r="19" spans="1:13" s="35" customFormat="1" ht="20.149999999999999" customHeight="1" x14ac:dyDescent="0.25">
      <c r="A19" s="101" t="s">
        <v>1255</v>
      </c>
      <c r="B19" s="76">
        <f ca="1">OFFSET('Hijsmateriaal 1.4'!E$6:E$2926,M19+L19-2,0,1,1)</f>
        <v>4</v>
      </c>
      <c r="C19" s="32">
        <f ca="1">OFFSET('Hijsmateriaal 1.4'!S$6:S$2926,M19+L19-2,0,1,1)</f>
        <v>20.02</v>
      </c>
      <c r="D19" s="76">
        <f ca="1">OFFSET('Hijsmateriaal 1.4'!H$6:H$2926,M19+L19-2,0,1,1)</f>
        <v>77</v>
      </c>
      <c r="E19" s="76" t="str">
        <f ca="1">OFFSET('Hijsmateriaal 1.4'!I$6:I$2926,M19+L19-2,0,1,1)</f>
        <v>3817</v>
      </c>
      <c r="F19" s="88">
        <f t="shared" ca="1" si="1"/>
        <v>389.09276248725786</v>
      </c>
      <c r="G19" s="30">
        <f ca="1">OFFSET('Hijsmateriaal 1.4'!AB$6:AB$2926,M19+L19-2,0,1,1)</f>
        <v>2.5</v>
      </c>
      <c r="H19" s="76" t="str">
        <f ca="1">OFFSET('Hijsmateriaal 1.4'!AJ$6:AJ$2926,M19+L19-2,0,1,1)</f>
        <v>HL988-991</v>
      </c>
      <c r="I19" s="77" t="str">
        <f ca="1">IF(OFFSET('Hijsmateriaal 1.4'!W$6:W$2926,M19+L19-2,0,1,1)="","",OFFSET('Hijsmateriaal 1.4'!W$6:W$2926,M19+L19-2,0,1,1))</f>
        <v/>
      </c>
      <c r="J19" s="102">
        <f ca="1">OFFSET('Hijsmateriaal 1.4'!AC$6:AC$2926,M19+L19-3,0,1,1)/1000</f>
        <v>0.60899999999999999</v>
      </c>
      <c r="K19" s="53"/>
      <c r="L19" s="78">
        <f>COUNTIF('Hijsmateriaal 1.4'!$D$6:$D$2926,'TL4'!A19)</f>
        <v>5</v>
      </c>
      <c r="M19" s="79">
        <f>MATCH(A19,'Hijsmateriaal 1.4'!$D$6:$D$2926,0)</f>
        <v>774</v>
      </c>
    </row>
    <row r="20" spans="1:13" s="35" customFormat="1" ht="20.149999999999999" customHeight="1" x14ac:dyDescent="0.25">
      <c r="A20" s="101" t="s">
        <v>1290</v>
      </c>
      <c r="B20" s="76">
        <f ca="1">OFFSET('Hijsmateriaal 1.4'!E$6:E$2926,M20+L20-2,0,1,1)</f>
        <v>4</v>
      </c>
      <c r="C20" s="32">
        <f ca="1">OFFSET('Hijsmateriaal 1.4'!S$6:S$2926,M20+L20-2,0,1,1)</f>
        <v>15.015000000000001</v>
      </c>
      <c r="D20" s="76">
        <f ca="1">OFFSET('Hijsmateriaal 1.4'!H$6:H$2926,M20+L20-2,0,1,1)</f>
        <v>77</v>
      </c>
      <c r="E20" s="76" t="str">
        <f ca="1">OFFSET('Hijsmateriaal 1.4'!I$6:I$2926,M20+L20-2,0,1,1)</f>
        <v>3817</v>
      </c>
      <c r="F20" s="88">
        <f t="shared" ca="1" si="1"/>
        <v>389.09276248725786</v>
      </c>
      <c r="G20" s="30">
        <f ca="1">OFFSET('Hijsmateriaal 1.4'!AB$6:AB$2926,M20+L20-2,0,1,1)</f>
        <v>2.5</v>
      </c>
      <c r="H20" s="76" t="str">
        <f ca="1">OFFSET('Hijsmateriaal 1.4'!AJ$6:AJ$2926,M20+L20-2,0,1,1)</f>
        <v>HL996-999</v>
      </c>
      <c r="I20" s="77" t="str">
        <f ca="1">IF(OFFSET('Hijsmateriaal 1.4'!W$6:W$2926,M20+L20-2,0,1,1)="","",OFFSET('Hijsmateriaal 1.4'!W$6:W$2926,M20+L20-2,0,1,1))</f>
        <v/>
      </c>
      <c r="J20" s="102">
        <f ca="1">OFFSET('Hijsmateriaal 1.4'!AC$6:AC$2926,M20+L20-3,0,1,1)/1000</f>
        <v>0.49299999999999999</v>
      </c>
      <c r="K20" s="53"/>
      <c r="L20" s="78">
        <f>COUNTIF('Hijsmateriaal 1.4'!$D$6:$D$2926,'TL4'!A20)</f>
        <v>5</v>
      </c>
      <c r="M20" s="79">
        <f>MATCH(A20,'Hijsmateriaal 1.4'!$D$6:$D$2926,0)</f>
        <v>792</v>
      </c>
    </row>
    <row r="21" spans="1:13" s="35" customFormat="1" ht="20.149999999999999" customHeight="1" x14ac:dyDescent="0.25">
      <c r="A21" s="101" t="s">
        <v>1300</v>
      </c>
      <c r="B21" s="76">
        <f ca="1">OFFSET('Hijsmateriaal 1.4'!E$6:E$2926,M21+L21-2,0,1,1)</f>
        <v>4</v>
      </c>
      <c r="C21" s="32">
        <f ca="1">OFFSET('Hijsmateriaal 1.4'!S$6:S$2926,M21+L21-2,0,1,1)</f>
        <v>10.0025</v>
      </c>
      <c r="D21" s="76">
        <f ca="1">OFFSET('Hijsmateriaal 1.4'!H$6:H$2926,M21+L21-2,0,1,1)</f>
        <v>77</v>
      </c>
      <c r="E21" s="76" t="str">
        <f ca="1">OFFSET('Hijsmateriaal 1.4'!I$6:I$2926,M21+L21-2,0,1,1)</f>
        <v>4169</v>
      </c>
      <c r="F21" s="88">
        <f t="shared" ca="1" si="1"/>
        <v>424.97451580020385</v>
      </c>
      <c r="G21" s="30">
        <f ca="1">OFFSET('Hijsmateriaal 1.4'!AB$6:AB$2926,M21+L21-2,0,1,1)</f>
        <v>2.5</v>
      </c>
      <c r="H21" s="76" t="str">
        <f ca="1">OFFSET('Hijsmateriaal 1.4'!AJ$6:AJ$2926,M21+L21-2,0,1,1)</f>
        <v>HL1218-1221</v>
      </c>
      <c r="I21" s="77" t="str">
        <f ca="1">IF(OFFSET('Hijsmateriaal 1.4'!W$6:W$2926,M21+L21-2,0,1,1)="","",OFFSET('Hijsmateriaal 1.4'!W$6:W$2926,M21+L21-2,0,1,1))</f>
        <v/>
      </c>
      <c r="J21" s="102">
        <f ca="1">OFFSET('Hijsmateriaal 1.4'!AC$6:AC$2926,M21+L21-3,0,1,1)/1000</f>
        <v>0.377</v>
      </c>
      <c r="K21" s="53"/>
      <c r="L21" s="78">
        <f>COUNTIF('Hijsmateriaal 1.4'!$D$6:$D$2926,'TL4'!A21)</f>
        <v>5</v>
      </c>
      <c r="M21" s="79">
        <f>MATCH(A21,'Hijsmateriaal 1.4'!$D$6:$D$2926,0)</f>
        <v>798</v>
      </c>
    </row>
    <row r="22" spans="1:13" s="35" customFormat="1" ht="20.149999999999999" customHeight="1" x14ac:dyDescent="0.25">
      <c r="A22" s="101" t="s">
        <v>1329</v>
      </c>
      <c r="B22" s="76">
        <f ca="1">OFFSET('Hijsmateriaal 1.4'!E$6:E$2926,M22+L22-2,0,1,1)</f>
        <v>4</v>
      </c>
      <c r="C22" s="32">
        <f ca="1">OFFSET('Hijsmateriaal 1.4'!S$6:S$2926,M22+L22-2,0,1,1)</f>
        <v>10.01</v>
      </c>
      <c r="D22" s="76">
        <f ca="1">OFFSET('Hijsmateriaal 1.4'!H$6:H$2926,M22+L22-2,0,1,1)</f>
        <v>77</v>
      </c>
      <c r="E22" s="76" t="str">
        <f ca="1">OFFSET('Hijsmateriaal 1.4'!I$6:I$2926,M22+L22-2,0,1,1)</f>
        <v>3817</v>
      </c>
      <c r="F22" s="88">
        <f t="shared" ca="1" si="1"/>
        <v>389.09276248725786</v>
      </c>
      <c r="G22" s="30">
        <f ca="1">OFFSET('Hijsmateriaal 1.4'!AB$6:AB$2926,M22+L22-2,0,1,1)</f>
        <v>2.5</v>
      </c>
      <c r="H22" s="76" t="str">
        <f ca="1">OFFSET('Hijsmateriaal 1.4'!AJ$6:AJ$2926,M22+L22-2,0,1,1)</f>
        <v>HL1004-1007</v>
      </c>
      <c r="I22" s="77" t="str">
        <f ca="1">IF(OFFSET('Hijsmateriaal 1.4'!W$6:W$2926,M22+L22-2,0,1,1)="","",OFFSET('Hijsmateriaal 1.4'!W$6:W$2926,M22+L22-2,0,1,1))</f>
        <v>Use only double !!</v>
      </c>
      <c r="J22" s="102">
        <f ca="1">OFFSET('Hijsmateriaal 1.4'!AC$6:AC$2926,M22+L22-3,0,1,1)/1000</f>
        <v>0.377</v>
      </c>
      <c r="K22" s="53"/>
      <c r="L22" s="78">
        <f>COUNTIF('Hijsmateriaal 1.4'!$D$6:$D$2926,'TL4'!A22)</f>
        <v>5</v>
      </c>
      <c r="M22" s="79">
        <f>MATCH(A22,'Hijsmateriaal 1.4'!$D$6:$D$2926,0)</f>
        <v>816</v>
      </c>
    </row>
    <row r="23" spans="1:13" s="35" customFormat="1" ht="20.149999999999999" customHeight="1" x14ac:dyDescent="0.25">
      <c r="A23" s="101" t="s">
        <v>1357</v>
      </c>
      <c r="B23" s="76">
        <f ca="1">OFFSET('Hijsmateriaal 1.4'!E$6:E$2926,M23+L23-2,0,1,1)</f>
        <v>4</v>
      </c>
      <c r="C23" s="32">
        <f ca="1">OFFSET('Hijsmateriaal 1.4'!S$6:S$2926,M23+L23-2,0,1,1)</f>
        <v>20.149999999999999</v>
      </c>
      <c r="D23" s="76">
        <f ca="1">OFFSET('Hijsmateriaal 1.4'!H$6:H$2926,M23+L23-2,0,1,1)</f>
        <v>76</v>
      </c>
      <c r="E23" s="76" t="str">
        <f ca="1">OFFSET('Hijsmateriaal 1.4'!I$6:I$2926,M23+L23-2,0,1,1)</f>
        <v>4415</v>
      </c>
      <c r="F23" s="88">
        <f t="shared" ref="F23" ca="1" si="3">E23/9.81</f>
        <v>450.05096839959225</v>
      </c>
      <c r="G23" s="30">
        <f ca="1">OFFSET('Hijsmateriaal 1.4'!AB$6:AB$2926,M23+L23-2,0,1,1)</f>
        <v>2.5</v>
      </c>
      <c r="H23" s="76" t="str">
        <f ca="1">OFFSET('Hijsmateriaal 1.4'!AJ$6:AJ$2926,M23+L23-2,0,1,1)</f>
        <v>HL2047,2049-2051</v>
      </c>
      <c r="I23" s="129" t="str">
        <f ca="1">IF(OFFSET('Hijsmateriaal 1.4'!W$6:W$2926,M23+L23-2,0,1,1)="","",OFFSET('Hijsmateriaal 1.4'!W$6:W$2926,M23+L23-2,0,1,1))</f>
        <v/>
      </c>
      <c r="J23" s="102">
        <f ca="1">OFFSET('Hijsmateriaal 1.4'!AC$6:AC$2926,M23+L23-3,0,1,1)/1000</f>
        <v>0.60375000000000001</v>
      </c>
      <c r="K23" s="53"/>
      <c r="L23" s="78">
        <f>COUNTIF('Hijsmateriaal 1.4'!$D$6:$D$2926,'TL4'!A23)</f>
        <v>5</v>
      </c>
      <c r="M23" s="79">
        <f>MATCH(A23,'Hijsmateriaal 1.4'!$D$6:$D$2926,0)</f>
        <v>830</v>
      </c>
    </row>
    <row r="24" spans="1:13" s="35" customFormat="1" ht="20.149999999999999" customHeight="1" x14ac:dyDescent="0.25">
      <c r="A24" s="101" t="s">
        <v>1369</v>
      </c>
      <c r="B24" s="76">
        <f ca="1">OFFSET('Hijsmateriaal 1.4'!E$6:E$2926,M24+L24-2,0,1,1)</f>
        <v>2</v>
      </c>
      <c r="C24" s="32">
        <f ca="1">OFFSET('Hijsmateriaal 1.4'!S$6:S$2926,M24+L24-2,0,1,1)</f>
        <v>20.28</v>
      </c>
      <c r="D24" s="76">
        <f ca="1">OFFSET('Hijsmateriaal 1.4'!H$6:H$2926,M24+L24-2,0,1,1)</f>
        <v>76</v>
      </c>
      <c r="E24" s="76">
        <f ca="1">OFFSET('Hijsmateriaal 1.4'!I$6:I$2926,M24+L24-2,0,1,1)</f>
        <v>4032</v>
      </c>
      <c r="F24" s="88">
        <f t="shared" ca="1" si="1"/>
        <v>411.00917431192659</v>
      </c>
      <c r="G24" s="30">
        <f ca="1">OFFSET('Hijsmateriaal 1.4'!AB$6:AB$2926,M24+L24-2,0,1,1)</f>
        <v>2</v>
      </c>
      <c r="H24" s="76" t="str">
        <f ca="1">OFFSET('Hijsmateriaal 1.4'!AJ$6:AJ$2926,M24+L24-2,0,1,1)</f>
        <v>HL539-540</v>
      </c>
      <c r="I24" s="129" t="str">
        <f ca="1">IF(OFFSET('Hijsmateriaal 1.4'!W$6:W$2926,M24+L24-2,0,1,1)="","",OFFSET('Hijsmateriaal 1.4'!W$6:W$2926,M24+L24-2,0,1,1))</f>
        <v>Use only double !!</v>
      </c>
      <c r="J24" s="102">
        <f ca="1">OFFSET('Hijsmateriaal 1.4'!AC$6:AC$2926,M24+L24-3,0,1,1)/1000</f>
        <v>0.57499999999999996</v>
      </c>
      <c r="K24" s="53"/>
      <c r="L24" s="78">
        <f>COUNTIF('Hijsmateriaal 1.4'!$D$6:$D$2926,'TL4'!A24)</f>
        <v>3</v>
      </c>
      <c r="M24" s="79">
        <f>MATCH(A24,'Hijsmateriaal 1.4'!$D$6:$D$2926,0)</f>
        <v>836</v>
      </c>
    </row>
    <row r="25" spans="1:13" s="35" customFormat="1" ht="20.149999999999999" customHeight="1" x14ac:dyDescent="0.25">
      <c r="A25" s="101" t="s">
        <v>1543</v>
      </c>
      <c r="B25" s="76">
        <f ca="1">OFFSET('Hijsmateriaal 1.4'!E$6:E$2926,M25+L25-2,0,1,1)</f>
        <v>4</v>
      </c>
      <c r="C25" s="32">
        <f ca="1">OFFSET('Hijsmateriaal 1.4'!S$6:S$2926,M25+L25-2,0,1,1)</f>
        <v>20.072499999999998</v>
      </c>
      <c r="D25" s="76">
        <f ca="1">OFFSET('Hijsmateriaal 1.4'!H$6:H$2926,M25+L25-2,0,1,1)</f>
        <v>58</v>
      </c>
      <c r="E25" s="76" t="str">
        <f ca="1">OFFSET('Hijsmateriaal 1.4'!I$6:I$2926,M25+L25-2,0,1,1)</f>
        <v>2423</v>
      </c>
      <c r="F25" s="88">
        <f t="shared" ca="1" si="1"/>
        <v>246.99286442405707</v>
      </c>
      <c r="G25" s="30">
        <f ca="1">OFFSET('Hijsmateriaal 1.4'!AB$6:AB$2926,M25+L25-2,0,1,1)</f>
        <v>2</v>
      </c>
      <c r="H25" s="76" t="str">
        <f ca="1">OFFSET('Hijsmateriaal 1.4'!AJ$6:AJ$2926,M25+L25-2,0,1,1)</f>
        <v>HL1291-1294</v>
      </c>
      <c r="I25" s="77" t="str">
        <f ca="1">IF(OFFSET('Hijsmateriaal 1.4'!W$6:W$2926,M25+L25-2,0,1,1)="","",OFFSET('Hijsmateriaal 1.4'!W$6:W$2926,M25+L25-2,0,1,1))</f>
        <v/>
      </c>
      <c r="J25" s="102">
        <f ca="1">OFFSET('Hijsmateriaal 1.4'!AC$6:AC$2926,M25+L25-3,0,1,1)/1000</f>
        <v>0.33500000000000002</v>
      </c>
      <c r="K25" s="53"/>
      <c r="L25" s="78">
        <f>COUNTIF('Hijsmateriaal 1.4'!$D$6:$D$2926,'TL4'!A25)</f>
        <v>5</v>
      </c>
      <c r="M25" s="79">
        <f>MATCH(A25,'Hijsmateriaal 1.4'!$D$6:$D$2926,0)</f>
        <v>977</v>
      </c>
    </row>
    <row r="26" spans="1:13" s="35" customFormat="1" ht="20.149999999999999" customHeight="1" x14ac:dyDescent="0.25">
      <c r="A26" s="101" t="s">
        <v>1566</v>
      </c>
      <c r="B26" s="76">
        <f ca="1">OFFSET('Hijsmateriaal 1.4'!E$6:E$2926,M26+L26-2,0,1,1)</f>
        <v>2</v>
      </c>
      <c r="C26" s="32">
        <f ca="1">OFFSET('Hijsmateriaal 1.4'!S$6:S$2926,M26+L26-2,0,1,1)</f>
        <v>20.045000000000002</v>
      </c>
      <c r="D26" s="76">
        <f ca="1">OFFSET('Hijsmateriaal 1.4'!H$6:H$2926,M26+L26-2,0,1,1)</f>
        <v>58</v>
      </c>
      <c r="E26" s="76" t="str">
        <f ca="1">OFFSET('Hijsmateriaal 1.4'!I$6:I$2926,M26+L26-2,0,1,1)</f>
        <v>2355</v>
      </c>
      <c r="F26" s="88">
        <f t="shared" ca="1" si="1"/>
        <v>240.06116207951069</v>
      </c>
      <c r="G26" s="30">
        <f ca="1">OFFSET('Hijsmateriaal 1.4'!AB$6:AB$2926,M26+L26-2,0,1,1)</f>
        <v>2.5</v>
      </c>
      <c r="H26" s="76" t="str">
        <f ca="1">OFFSET('Hijsmateriaal 1.4'!AJ$6:AJ$2926,M26+L26-2,0,1,1)</f>
        <v>HL1013+1015</v>
      </c>
      <c r="I26" s="77" t="str">
        <f ca="1">IF(OFFSET('Hijsmateriaal 1.4'!W$6:W$2926,M26+L26-2,0,1,1)="","",OFFSET('Hijsmateriaal 1.4'!W$6:W$2926,M26+L26-2,0,1,1))</f>
        <v/>
      </c>
      <c r="J26" s="102">
        <f ca="1">OFFSET('Hijsmateriaal 1.4'!AC$6:AC$2926,M26+L26-3,0,1,1)/1000</f>
        <v>0.35175000000000001</v>
      </c>
      <c r="K26" s="53"/>
      <c r="L26" s="78">
        <f>COUNTIF('Hijsmateriaal 1.4'!$D$6:$D$2926,'TL4'!A26)</f>
        <v>3</v>
      </c>
      <c r="M26" s="79">
        <f>MATCH(A26,'Hijsmateriaal 1.4'!$D$6:$D$2926,0)</f>
        <v>989</v>
      </c>
    </row>
    <row r="27" spans="1:13" s="35" customFormat="1" ht="20.149999999999999" customHeight="1" x14ac:dyDescent="0.25">
      <c r="A27" s="101" t="s">
        <v>1580</v>
      </c>
      <c r="B27" s="76">
        <f ca="1">OFFSET('Hijsmateriaal 1.4'!E$6:E$2926,M27+L27-2,0,1,1)</f>
        <v>4</v>
      </c>
      <c r="C27" s="32">
        <f ca="1">OFFSET('Hijsmateriaal 1.4'!S$6:S$2926,M27+L27-2,0,1,1)</f>
        <v>14.977499999999999</v>
      </c>
      <c r="D27" s="76">
        <f ca="1">OFFSET('Hijsmateriaal 1.4'!H$6:H$2926,M27+L27-2,0,1,1)</f>
        <v>58</v>
      </c>
      <c r="E27" s="76" t="str">
        <f ca="1">OFFSET('Hijsmateriaal 1.4'!I$6:I$2926,M27+L27-2,0,1,1)</f>
        <v>2355</v>
      </c>
      <c r="F27" s="88">
        <f t="shared" ca="1" si="1"/>
        <v>240.06116207951069</v>
      </c>
      <c r="G27" s="30">
        <f ca="1">OFFSET('Hijsmateriaal 1.4'!AB$6:AB$2926,M27+L27-2,0,1,1)</f>
        <v>2.5</v>
      </c>
      <c r="H27" s="76" t="str">
        <f ca="1">OFFSET('Hijsmateriaal 1.4'!AJ$6:AJ$2926,M27+L27-2,0,1,1)</f>
        <v>HL1016-1019</v>
      </c>
      <c r="I27" s="607" t="str">
        <f ca="1">IF(OFFSET('Hijsmateriaal 1.4'!W$6:W$2926,M27+L27-2,0,1,1)="","",OFFSET('Hijsmateriaal 1.4'!W$6:W$2926,M27+L27-2,0,1,1))</f>
        <v/>
      </c>
      <c r="J27" s="102">
        <f ca="1">OFFSET('Hijsmateriaal 1.4'!AC$6:AC$2926,M27+L27-3,0,1,1)/1000</f>
        <v>0.28475</v>
      </c>
      <c r="K27" s="53"/>
      <c r="L27" s="78">
        <f>COUNTIF('Hijsmateriaal 1.4'!$D$6:$D$2926,'TL4'!A27)</f>
        <v>5</v>
      </c>
      <c r="M27" s="79">
        <f>MATCH(A27,'Hijsmateriaal 1.4'!$D$6:$D$2926,0)</f>
        <v>1000</v>
      </c>
    </row>
    <row r="28" spans="1:13" s="35" customFormat="1" ht="20.149999999999999" customHeight="1" x14ac:dyDescent="0.25">
      <c r="A28" s="101" t="s">
        <v>1590</v>
      </c>
      <c r="B28" s="76">
        <f ca="1">OFFSET('Hijsmateriaal 1.4'!E$6:E$2926,M28+L28-2,0,1,1)</f>
        <v>4</v>
      </c>
      <c r="C28" s="32">
        <f ca="1">OFFSET('Hijsmateriaal 1.4'!S$6:S$2926,M28+L28-2,0,1,1)</f>
        <v>9.9825000000000017</v>
      </c>
      <c r="D28" s="76">
        <f ca="1">OFFSET('Hijsmateriaal 1.4'!H$6:H$2926,M28+L28-2,0,1,1)</f>
        <v>58</v>
      </c>
      <c r="E28" s="76" t="str">
        <f ca="1">OFFSET('Hijsmateriaal 1.4'!I$6:I$2926,M28+L28-2,0,1,1)</f>
        <v>2355</v>
      </c>
      <c r="F28" s="88">
        <f t="shared" ca="1" si="1"/>
        <v>240.06116207951069</v>
      </c>
      <c r="G28" s="30">
        <f ca="1">OFFSET('Hijsmateriaal 1.4'!AB$6:AB$2926,M28+L28-2,0,1,1)</f>
        <v>2.5</v>
      </c>
      <c r="H28" s="76" t="str">
        <f ca="1">OFFSET('Hijsmateriaal 1.4'!AJ$6:AJ$2926,M28+L28-2,0,1,1)</f>
        <v>HL1020-1023</v>
      </c>
      <c r="I28" s="77" t="str">
        <f ca="1">IF(OFFSET('Hijsmateriaal 1.4'!W$6:W$2926,M28+L28-2,0,1,1)="","",OFFSET('Hijsmateriaal 1.4'!W$6:W$2926,M28+L28-2,0,1,1))</f>
        <v/>
      </c>
      <c r="J28" s="102">
        <f ca="1">OFFSET('Hijsmateriaal 1.4'!AC$6:AC$2926,M28+L28-3,0,1,1)/1000</f>
        <v>0.21775</v>
      </c>
      <c r="K28" s="53"/>
      <c r="L28" s="78">
        <f>COUNTIF('Hijsmateriaal 1.4'!$D$6:$D$2926,'TL4'!A28)</f>
        <v>5</v>
      </c>
      <c r="M28" s="79">
        <f>MATCH(A28,'Hijsmateriaal 1.4'!$D$6:$D$2926,0)</f>
        <v>1006</v>
      </c>
    </row>
    <row r="29" spans="1:13" s="35" customFormat="1" ht="19.5" customHeight="1" x14ac:dyDescent="0.25">
      <c r="A29" s="101" t="s">
        <v>1519</v>
      </c>
      <c r="B29" s="76">
        <f ca="1">OFFSET('Hijsmateriaal 1.4'!E$6:E$2926,M29+L29-2,0,1,1)</f>
        <v>4</v>
      </c>
      <c r="C29" s="32">
        <f ca="1">OFFSET('Hijsmateriaal 1.4'!S$6:S$2926,M29+L29-2,0,1,1)</f>
        <v>5.915</v>
      </c>
      <c r="D29" s="76">
        <f ca="1">OFFSET('Hijsmateriaal 1.4'!H$6:H$2926,M29+L29-2,0,1,1)</f>
        <v>52</v>
      </c>
      <c r="E29" s="76" t="str">
        <f ca="1">OFFSET('Hijsmateriaal 1.4'!I$6:I$2926,M29+L29-2,0,1,1)</f>
        <v>1962</v>
      </c>
      <c r="F29" s="88">
        <f t="shared" ref="F29" ca="1" si="4">E29/9.81</f>
        <v>200</v>
      </c>
      <c r="G29" s="30">
        <f ca="1">OFFSET('Hijsmateriaal 1.4'!AB$6:AB$2926,M29+L29-2,0,1,1)</f>
        <v>1.5</v>
      </c>
      <c r="H29" s="76" t="str">
        <f ca="1">OFFSET('Hijsmateriaal 1.4'!AJ$6:AJ$2926,M29+L29-2,0,1,1)</f>
        <v>HL1198-1201</v>
      </c>
      <c r="I29" s="77" t="str">
        <f ca="1">IF(OFFSET('Hijsmateriaal 1.4'!W$6:W$2926,M29+L29-2,0,1,1)="","",OFFSET('Hijsmateriaal 1.4'!W$6:W$2926,M29+L29-2,0,1,1))</f>
        <v/>
      </c>
      <c r="J29" s="102">
        <f ca="1">OFFSET('Hijsmateriaal 1.4'!AC$6:AC$2926,M29+L29-3,0,1,1)/1000</f>
        <v>0.10422000000000001</v>
      </c>
      <c r="K29" s="53"/>
      <c r="L29" s="78">
        <f>COUNTIF('Hijsmateriaal 1.4'!$D$6:$D$2926,'TL4'!A29)</f>
        <v>5</v>
      </c>
      <c r="M29" s="79">
        <f>MATCH(A29,'Hijsmateriaal 1.4'!$D$6:$D$2926,0)</f>
        <v>1088</v>
      </c>
    </row>
    <row r="30" spans="1:13" ht="21" customHeight="1" x14ac:dyDescent="0.25">
      <c r="A30" s="1300" t="s">
        <v>3889</v>
      </c>
      <c r="B30" s="1301"/>
      <c r="C30" s="1301"/>
      <c r="D30" s="1301"/>
      <c r="E30" s="1301"/>
      <c r="F30" s="1301"/>
      <c r="G30" s="1301"/>
      <c r="H30" s="1301"/>
      <c r="I30" s="1301"/>
      <c r="J30" s="1302"/>
    </row>
    <row r="31" spans="1:13" s="34" customFormat="1" ht="38.25" customHeight="1" x14ac:dyDescent="0.25">
      <c r="A31" s="111" t="s">
        <v>3879</v>
      </c>
      <c r="B31" s="57" t="s">
        <v>3880</v>
      </c>
      <c r="C31" s="80" t="s">
        <v>3890</v>
      </c>
      <c r="D31" s="58" t="s">
        <v>3882</v>
      </c>
      <c r="E31" s="58" t="s">
        <v>3883</v>
      </c>
      <c r="F31" s="69" t="s">
        <v>3884</v>
      </c>
      <c r="G31" s="81" t="s">
        <v>3891</v>
      </c>
      <c r="H31" s="57" t="s">
        <v>3886</v>
      </c>
      <c r="I31" s="71" t="s">
        <v>21</v>
      </c>
      <c r="J31" s="100" t="s">
        <v>3888</v>
      </c>
      <c r="K31" s="53"/>
      <c r="L31" s="53"/>
    </row>
    <row r="32" spans="1:13" s="35" customFormat="1" ht="30" customHeight="1" x14ac:dyDescent="0.25">
      <c r="A32" s="112" t="s">
        <v>511</v>
      </c>
      <c r="B32" s="76">
        <f ca="1">OFFSET('Hijsmateriaal 1.4'!E$6:E$2926,M32+L32-2,0,1,1)</f>
        <v>4</v>
      </c>
      <c r="C32" s="591" t="s">
        <v>3892</v>
      </c>
      <c r="D32" s="76">
        <f ca="1">OFFSET('Hijsmateriaal 1.4'!H$6:H$2926,M32+L32-2,0,1,1)</f>
        <v>114</v>
      </c>
      <c r="E32" s="76" t="str">
        <f ca="1">OFFSET('Hijsmateriaal 1.4'!I$6:I$2926,M32+L32-2,0,1,1)</f>
        <v>10297</v>
      </c>
      <c r="F32" s="88">
        <f t="shared" ref="F32" ca="1" si="5">E32/9.81</f>
        <v>1049.6432212028542</v>
      </c>
      <c r="G32" s="491">
        <f ca="1">OFFSET('Hijsmateriaal 1.4'!G$6:G$2926,M32+L32-2,0,1,1)</f>
        <v>11.462500000000002</v>
      </c>
      <c r="H32" s="76" t="str">
        <f ca="1">OFFSET('Hijsmateriaal 1.4'!AJ$6:AJ$2926,M32+L32-2,0,1,1)</f>
        <v>HL1206-1209</v>
      </c>
      <c r="I32" s="77" t="str">
        <f ca="1">IF(OFFSET('Hijsmateriaal 1.4'!W$6:W$2926,M32+L32-2,0,1,1)="","",OFFSET('Hijsmateriaal 1.4'!W$6:W$2926,M32+L32-2,0,1,1))</f>
        <v>Grommets for traverse 1400 ton (ST&amp;HL 1012), only to be used double</v>
      </c>
      <c r="J32" s="102">
        <f ca="1">OFFSET('Hijsmateriaal 1.4'!AC$6:AC$2926,M32+L32-3,0,1,1)/1000</f>
        <v>0.51868499999999995</v>
      </c>
      <c r="K32" s="53"/>
      <c r="L32" s="78">
        <f>COUNTIF('Hijsmateriaal 1.4'!$D$6:$D$2926,'TL4'!A32)</f>
        <v>5</v>
      </c>
      <c r="M32" s="79">
        <f>MATCH(A32,'Hijsmateriaal 1.4'!$D$6:$D$2926,0)</f>
        <v>307</v>
      </c>
    </row>
    <row r="33" spans="1:15" s="34" customFormat="1" ht="20.149999999999999" customHeight="1" x14ac:dyDescent="0.25">
      <c r="A33" s="101" t="s">
        <v>1101</v>
      </c>
      <c r="B33" s="76">
        <f ca="1">OFFSET('Hijsmateriaal 1.4'!E$6:E$2926,M33+L33-2,0,1,1)</f>
        <v>4</v>
      </c>
      <c r="C33" s="591" t="s">
        <v>3893</v>
      </c>
      <c r="D33" s="76">
        <f ca="1">OFFSET('Hijsmateriaal 1.4'!H$6:H$2926,M33+L33-2,0,1,1)</f>
        <v>84</v>
      </c>
      <c r="E33" s="76" t="str">
        <f ca="1">OFFSET('Hijsmateriaal 1.4'!I$6:I$2926,M33+L33-2,0,1,1)</f>
        <v>5579</v>
      </c>
      <c r="F33" s="88">
        <f t="shared" ref="F33:F39" ca="1" si="6">E33/9.81</f>
        <v>568.70540265035675</v>
      </c>
      <c r="G33" s="491">
        <f ca="1">OFFSET('Hijsmateriaal 1.4'!G$6:G$2926,M33+L33-2,0,1,1)</f>
        <v>4.3549999999999995</v>
      </c>
      <c r="H33" s="76" t="str">
        <f ca="1">OFFSET('Hijsmateriaal 1.4'!AJ$6:AJ$2926,M33+L33-2,0,1,1)</f>
        <v>HL1307-1310</v>
      </c>
      <c r="I33" s="129" t="str">
        <f ca="1">IF(OFFSET('Hijsmateriaal 1.4'!W$6:W$2926,M33+L33-2,0,1,1)="","",OFFSET('Hijsmateriaal 1.4'!W$6:W$2926,M33+L33-2,0,1,1))</f>
        <v/>
      </c>
      <c r="J33" s="102">
        <f ca="1">OFFSET('Hijsmateriaal 1.4'!AC$6:AC$2926,M33+L33-3,0,1,1)/1000</f>
        <v>0.10714049999999999</v>
      </c>
      <c r="K33" s="53"/>
      <c r="L33" s="78">
        <f>COUNTIF('Hijsmateriaal 1.4'!$D$6:$D$2926,'TL4'!A33)</f>
        <v>5</v>
      </c>
      <c r="M33" s="79">
        <f>MATCH(A33,'Hijsmateriaal 1.4'!$D$6:$D$2926,0)</f>
        <v>680</v>
      </c>
    </row>
    <row r="34" spans="1:15" s="34" customFormat="1" ht="20.149999999999999" customHeight="1" x14ac:dyDescent="0.25">
      <c r="A34" s="101" t="s">
        <v>1196</v>
      </c>
      <c r="B34" s="76">
        <f ca="1">OFFSET('Hijsmateriaal 1.4'!E$6:E$2926,M34+L34-2,0,1,1)</f>
        <v>2</v>
      </c>
      <c r="C34" s="591" t="s">
        <v>3894</v>
      </c>
      <c r="D34" s="76">
        <f ca="1">OFFSET('Hijsmateriaal 1.4'!H$6:H$2926,M34+L34-2,0,1,1)</f>
        <v>78</v>
      </c>
      <c r="E34" s="76" t="str">
        <f ca="1">OFFSET('Hijsmateriaal 1.4'!I$6:I$2926,M34+L34-2,0,1,1)</f>
        <v>5324</v>
      </c>
      <c r="F34" s="88">
        <f t="shared" ref="F34" ca="1" si="7">E34/9.81</f>
        <v>542.71151885830784</v>
      </c>
      <c r="G34" s="491">
        <f ca="1">OFFSET('Hijsmateriaal 1.4'!G$6:G$2926,M34+L34-2,0,1,1)</f>
        <v>7.88</v>
      </c>
      <c r="H34" s="76" t="str">
        <f ca="1">OFFSET('Hijsmateriaal 1.4'!AJ$6:AJ$2926,M34+L34-2,0,1,1)</f>
        <v>HL2040-2041</v>
      </c>
      <c r="I34" s="129" t="str">
        <f ca="1">IF(OFFSET('Hijsmateriaal 1.4'!W$6:W$2926,M34+L34-2,0,1,1)="","",OFFSET('Hijsmateriaal 1.4'!W$6:W$2926,M34+L34-2,0,1,1))</f>
        <v>new (jib) couple grommets</v>
      </c>
      <c r="J34" s="102">
        <f ca="1">OFFSET('Hijsmateriaal 1.4'!AC$6:AC$2926,M34+L34-3,0,1,1)/1000</f>
        <v>0.16800000000000001</v>
      </c>
      <c r="K34" s="53"/>
      <c r="L34" s="78">
        <f>COUNTIF('Hijsmateriaal 1.4'!$D$6:$D$2926,'TL4'!A34)</f>
        <v>3</v>
      </c>
      <c r="M34" s="79">
        <f>MATCH(A34,'Hijsmateriaal 1.4'!$D$6:$D$2926,0)</f>
        <v>738</v>
      </c>
    </row>
    <row r="35" spans="1:15" s="34" customFormat="1" ht="20.149999999999999" customHeight="1" x14ac:dyDescent="0.25">
      <c r="A35" s="101" t="s">
        <v>1157</v>
      </c>
      <c r="B35" s="76">
        <f ca="1">OFFSET('Hijsmateriaal 1.4'!E$6:E$2926,M35+L35-2,0,1,1)</f>
        <v>4</v>
      </c>
      <c r="C35" s="591" t="s">
        <v>3895</v>
      </c>
      <c r="D35" s="76">
        <f ca="1">OFFSET('Hijsmateriaal 1.4'!H$6:H$2926,M35+L35-2,0,1,1)</f>
        <v>78</v>
      </c>
      <c r="E35" s="76" t="str">
        <f ca="1">OFFSET('Hijsmateriaal 1.4'!I$6:I$2926,M35+L35-2,0,1,1)</f>
        <v>4814</v>
      </c>
      <c r="F35" s="88">
        <f t="shared" ca="1" si="6"/>
        <v>490.72375127420997</v>
      </c>
      <c r="G35" s="491">
        <f ca="1">OFFSET('Hijsmateriaal 1.4'!G$6:G$2926,M35+L35-2,0,1,1)</f>
        <v>40.506499999999996</v>
      </c>
      <c r="H35" s="76" t="str">
        <f ca="1">OFFSET('Hijsmateriaal 1.4'!AJ$6:AJ$2926,M35+L35-2,0,1,1)</f>
        <v>HL1299-1302</v>
      </c>
      <c r="I35" s="129" t="str">
        <f ca="1">IF(OFFSET('Hijsmateriaal 1.4'!W$6:W$2926,M35+L35-2,0,1,1)="","",OFFSET('Hijsmateriaal 1.4'!W$6:W$2926,M35+L35-2,0,1,1))</f>
        <v/>
      </c>
      <c r="J35" s="102">
        <f ca="1">OFFSET('Hijsmateriaal 1.4'!AC$6:AC$2926,M35+L35-3,0,1,1)/1000</f>
        <v>0.93943759999999998</v>
      </c>
      <c r="K35" s="53"/>
      <c r="L35" s="78">
        <f>COUNTIF('Hijsmateriaal 1.4'!$D$6:$D$2926,'TL4'!A35)</f>
        <v>5</v>
      </c>
      <c r="M35" s="79">
        <f>MATCH(A35,'Hijsmateriaal 1.4'!$D$6:$D$2926,0)</f>
        <v>706</v>
      </c>
    </row>
    <row r="36" spans="1:15" s="34" customFormat="1" ht="20.149999999999999" customHeight="1" x14ac:dyDescent="0.25">
      <c r="A36" s="101" t="s">
        <v>1164</v>
      </c>
      <c r="B36" s="76">
        <f ca="1">OFFSET('Hijsmateriaal 1.4'!E$6:E$2926,M36+L36-2,0,1,1)</f>
        <v>4</v>
      </c>
      <c r="C36" s="591" t="s">
        <v>3896</v>
      </c>
      <c r="D36" s="76">
        <f ca="1">OFFSET('Hijsmateriaal 1.4'!H$6:H$2926,M36+L36-2,0,1,1)</f>
        <v>78</v>
      </c>
      <c r="E36" s="76" t="str">
        <f ca="1">OFFSET('Hijsmateriaal 1.4'!I$6:I$2926,M36+L36-2,0,1,1)</f>
        <v>4814</v>
      </c>
      <c r="F36" s="88">
        <f t="shared" ca="1" si="6"/>
        <v>490.72375127420997</v>
      </c>
      <c r="G36" s="491">
        <f ca="1">OFFSET('Hijsmateriaal 1.4'!G$6:G$2926,M36+L36-2,0,1,1)</f>
        <v>30.513000000000002</v>
      </c>
      <c r="H36" s="76" t="str">
        <f ca="1">OFFSET('Hijsmateriaal 1.4'!AJ$6:AJ$2926,M36+L36-2,0,1,1)</f>
        <v>HL1303-1306</v>
      </c>
      <c r="I36" s="129" t="str">
        <f ca="1">IF(OFFSET('Hijsmateriaal 1.4'!W$6:W$2926,M36+L36-2,0,1,1)="","",OFFSET('Hijsmateriaal 1.4'!W$6:W$2926,M36+L36-2,0,1,1))</f>
        <v/>
      </c>
      <c r="J36" s="102">
        <f ca="1">OFFSET('Hijsmateriaal 1.4'!AC$6:AC$2926,M36+L36-3,0,1,1)/1000</f>
        <v>0.70790160000000002</v>
      </c>
      <c r="K36" s="53"/>
      <c r="L36" s="78">
        <f>COUNTIF('Hijsmateriaal 1.4'!$D$6:$D$2926,'TL4'!A36)</f>
        <v>5</v>
      </c>
      <c r="M36" s="79">
        <f>MATCH(A36,'Hijsmateriaal 1.4'!$D$6:$D$2926,0)</f>
        <v>712</v>
      </c>
    </row>
    <row r="37" spans="1:15" s="34" customFormat="1" ht="20.149999999999999" customHeight="1" x14ac:dyDescent="0.25">
      <c r="A37" s="101" t="s">
        <v>944</v>
      </c>
      <c r="B37" s="76">
        <f ca="1">OFFSET('Hijsmateriaal 1.4'!E$6:E$2926,M37+L37-2,0,1,1)</f>
        <v>2</v>
      </c>
      <c r="C37" s="591" t="s">
        <v>3897</v>
      </c>
      <c r="D37" s="76">
        <f ca="1">OFFSET('Hijsmateriaal 1.4'!H$6:H$2926,M37+L37-2,0,1,1)</f>
        <v>78</v>
      </c>
      <c r="E37" s="76" t="str">
        <f ca="1">OFFSET('Hijsmateriaal 1.4'!I$6:I$2926,M37+L37-2,0,1,1)</f>
        <v>4814</v>
      </c>
      <c r="F37" s="88">
        <f t="shared" ref="F37:F38" ca="1" si="8">E37/9.81</f>
        <v>490.72375127420997</v>
      </c>
      <c r="G37" s="491">
        <f ca="1">OFFSET('Hijsmateriaal 1.4'!G$6:G$2926,M37+L37-2,0,1,1)</f>
        <v>13.2</v>
      </c>
      <c r="H37" s="76" t="str">
        <f ca="1">OFFSET('Hijsmateriaal 1.4'!AJ$6:AJ$2926,M37+L37-2,0,1,1)</f>
        <v>SFL56-57</v>
      </c>
      <c r="I37" s="129" t="str">
        <f ca="1">IF(OFFSET('Hijsmateriaal 1.4'!W$6:W$2926,M37+L37-2,0,1,1)="","",OFFSET('Hijsmateriaal 1.4'!W$6:W$2926,M37+L37-2,0,1,1))</f>
        <v xml:space="preserve"> used for seafastening blocks</v>
      </c>
      <c r="J37" s="102">
        <f ca="1">OFFSET('Hijsmateriaal 1.4'!AC$6:AC$2926,M37+L37-3,0,1,1)/1000</f>
        <v>0.30623999999999996</v>
      </c>
      <c r="K37" s="53"/>
      <c r="L37" s="78">
        <f>COUNTIF('Hijsmateriaal 1.4'!$D$6:$D$2926,'TL4'!A37)</f>
        <v>3</v>
      </c>
      <c r="M37" s="79">
        <f>MATCH(A37,'Hijsmateriaal 1.4'!$D$6:$D$2926,0)</f>
        <v>730</v>
      </c>
    </row>
    <row r="38" spans="1:15" s="34" customFormat="1" ht="20.149999999999999" customHeight="1" x14ac:dyDescent="0.25">
      <c r="A38" s="101" t="s">
        <v>1188</v>
      </c>
      <c r="B38" s="76">
        <f ca="1">OFFSET('Hijsmateriaal 1.4'!E$6:E$2926,M38+L38-2,0,1,1)</f>
        <v>1</v>
      </c>
      <c r="C38" s="591" t="s">
        <v>3898</v>
      </c>
      <c r="D38" s="76">
        <f ca="1">OFFSET('Hijsmateriaal 1.4'!H$6:H$2926,M38+L38-2,0,1,1)</f>
        <v>78</v>
      </c>
      <c r="E38" s="76" t="str">
        <f ca="1">OFFSET('Hijsmateriaal 1.4'!I$6:I$2926,M38+L38-2,0,1,1)</f>
        <v>4814</v>
      </c>
      <c r="F38" s="88">
        <f t="shared" ca="1" si="8"/>
        <v>490.72375127420997</v>
      </c>
      <c r="G38" s="491">
        <f ca="1">OFFSET('Hijsmateriaal 1.4'!G$6:G$2926,M38+L38-2,0,1,1)</f>
        <v>9.1</v>
      </c>
      <c r="H38" s="76" t="str">
        <f ca="1">OFFSET('Hijsmateriaal 1.4'!AJ$6:AJ$2926,M38+L38-2,0,1,1)</f>
        <v>HL954-955</v>
      </c>
      <c r="I38" s="129" t="str">
        <f ca="1">IF(OFFSET('Hijsmateriaal 1.4'!W$6:W$2926,M38+L38-2,0,1,1)="","",OFFSET('Hijsmateriaal 1.4'!W$6:W$2926,M38+L38-2,0,1,1))</f>
        <v>HL 955 rejected</v>
      </c>
      <c r="J38" s="102">
        <f ca="1">OFFSET('Hijsmateriaal 1.4'!AC$6:AC$2926,M38+L38-3,0,1,1)/1000</f>
        <v>0.21111999999999997</v>
      </c>
      <c r="K38" s="53"/>
      <c r="L38" s="78">
        <f>COUNTIF('Hijsmateriaal 1.4'!$D$6:$D$2926,'TL4'!A38)</f>
        <v>3</v>
      </c>
      <c r="M38" s="79">
        <f>MATCH(A38,'Hijsmateriaal 1.4'!$D$6:$D$2926,0)</f>
        <v>734</v>
      </c>
    </row>
    <row r="39" spans="1:15" s="34" customFormat="1" ht="30" customHeight="1" x14ac:dyDescent="0.25">
      <c r="A39" s="101" t="s">
        <v>1178</v>
      </c>
      <c r="B39" s="76">
        <f ca="1">OFFSET('Hijsmateriaal 1.4'!E$6:E$2926,M39+L39-2,0,1,1)</f>
        <v>2</v>
      </c>
      <c r="C39" s="591" t="s">
        <v>3899</v>
      </c>
      <c r="D39" s="76">
        <f ca="1">OFFSET('Hijsmateriaal 1.4'!H$6:H$2926,M39+L39-2,0,1,1)</f>
        <v>78</v>
      </c>
      <c r="E39" s="76" t="str">
        <f ca="1">OFFSET('Hijsmateriaal 1.4'!I$6:I$2926,M39+L39-2,0,1,1)</f>
        <v>4814</v>
      </c>
      <c r="F39" s="88">
        <f t="shared" ca="1" si="6"/>
        <v>490.72375127420997</v>
      </c>
      <c r="G39" s="491">
        <f ca="1">OFFSET('Hijsmateriaal 1.4'!G$6:G$2926,M39+L39-2,0,1,1)</f>
        <v>13.4</v>
      </c>
      <c r="H39" s="76" t="str">
        <f ca="1">OFFSET('Hijsmateriaal 1.4'!AJ$6:AJ$2926,M39+L39-2,0,1,1)</f>
        <v>HL1410-1413</v>
      </c>
      <c r="I39" s="589" t="str">
        <f ca="1">IF(OFFSET('Hijsmateriaal 1.4'!W$6:W$2926,M39+L39-2,0,1,1)="","",OFFSET('Hijsmateriaal 1.4'!W$6:W$2926,M39+L39-2,0,1,1))</f>
        <v>Also use for couple grommets Main outer hooks. HL 1410 &amp; 1411 damaged</v>
      </c>
      <c r="J39" s="102">
        <f ca="1">OFFSET('Hijsmateriaal 1.4'!AC$6:AC$2926,M39+L39-3,0,1,1)/1000</f>
        <v>0.31087999999999999</v>
      </c>
      <c r="K39" s="53"/>
      <c r="L39" s="78">
        <f>COUNTIF('Hijsmateriaal 1.4'!$D$6:$D$2926,'TL4'!A39)</f>
        <v>5</v>
      </c>
      <c r="M39" s="79">
        <f>MATCH(A39,'Hijsmateriaal 1.4'!$D$6:$D$2926,0)</f>
        <v>724</v>
      </c>
    </row>
    <row r="40" spans="1:15" s="34" customFormat="1" ht="20.149999999999999" customHeight="1" thickBot="1" x14ac:dyDescent="0.3">
      <c r="A40" s="101" t="s">
        <v>1515</v>
      </c>
      <c r="B40" s="76">
        <f ca="1">OFFSET('Hijsmateriaal 1.4'!E$6:E$2926,M40+L40-2,0,1,1)</f>
        <v>2</v>
      </c>
      <c r="C40" s="591" t="s">
        <v>3900</v>
      </c>
      <c r="D40" s="76">
        <f ca="1">OFFSET('Hijsmateriaal 1.4'!H$6:H$2926,M40+L40-2,0,1,1)</f>
        <v>60</v>
      </c>
      <c r="E40" s="76" t="str">
        <f ca="1">OFFSET('Hijsmateriaal 1.4'!I$6:I$2926,M40+L40-2,0,1,1)</f>
        <v>2845</v>
      </c>
      <c r="F40" s="88">
        <f t="shared" ref="F40" ca="1" si="9">E40/9.81</f>
        <v>290.01019367991842</v>
      </c>
      <c r="G40" s="491">
        <f ca="1">OFFSET('Hijsmateriaal 1.4'!G$6:G$2926,M40+L40-2,0,1,1)</f>
        <v>2.11</v>
      </c>
      <c r="H40" s="76" t="str">
        <f ca="1">OFFSET('Hijsmateriaal 1.4'!AJ$6:AJ$2926,M40+L40-2,0,1,1)</f>
        <v>HL1414-1415</v>
      </c>
      <c r="I40" s="608" t="str">
        <f ca="1">IF(OFFSET('Hijsmateriaal 1.4'!W$6:W$2926,M40+L40-2,0,1,1)="","",OFFSET('Hijsmateriaal 1.4'!W$6:W$2926,M40+L40-2,0,1,1))</f>
        <v/>
      </c>
      <c r="J40" s="102">
        <f ca="1">OFFSET('Hijsmateriaal 1.4'!AC$6:AC$2926,M40+L40-3,0,1,1)/1000</f>
        <v>3.1649999999999998E-2</v>
      </c>
      <c r="K40" s="53"/>
      <c r="L40" s="78">
        <f>COUNTIF('Hijsmateriaal 1.4'!$D$6:$D$2926,'TL4'!A40)</f>
        <v>3</v>
      </c>
      <c r="M40" s="79">
        <f>MATCH(A40,'Hijsmateriaal 1.4'!$D$6:$D$2926,0)</f>
        <v>950</v>
      </c>
    </row>
    <row r="41" spans="1:15" ht="24" customHeight="1" thickBot="1" x14ac:dyDescent="0.3">
      <c r="A41" s="1307" t="s">
        <v>3873</v>
      </c>
      <c r="B41" s="1308"/>
      <c r="C41" s="1308"/>
      <c r="D41" s="1308"/>
      <c r="E41" s="1308"/>
      <c r="F41" s="1308"/>
      <c r="G41" s="1308"/>
      <c r="H41" s="1308"/>
      <c r="I41" s="1308"/>
      <c r="J41" s="96"/>
    </row>
    <row r="42" spans="1:15" ht="24" customHeight="1" x14ac:dyDescent="0.25">
      <c r="A42" s="1312" t="s">
        <v>3901</v>
      </c>
      <c r="B42" s="1313"/>
      <c r="C42" s="1313"/>
      <c r="D42" s="1313"/>
      <c r="E42" s="1313"/>
      <c r="F42" s="1313"/>
      <c r="G42" s="1313"/>
      <c r="H42" s="1313"/>
      <c r="I42" s="492"/>
      <c r="J42" s="493"/>
      <c r="K42" s="41"/>
      <c r="L42" s="41"/>
      <c r="M42" s="41"/>
      <c r="N42" s="41"/>
      <c r="O42" s="41"/>
    </row>
    <row r="43" spans="1:15" ht="24" customHeight="1" x14ac:dyDescent="0.25">
      <c r="A43" s="878" t="str">
        <f>A4</f>
        <v xml:space="preserve"> Vessel:</v>
      </c>
      <c r="B43" s="61" t="str">
        <f>B4</f>
        <v>Taklift 4</v>
      </c>
      <c r="C43" s="62"/>
      <c r="D43" s="62"/>
      <c r="E43" s="879" t="str">
        <f>E4</f>
        <v xml:space="preserve"> Date:</v>
      </c>
      <c r="F43" s="1306">
        <f ca="1">F4</f>
        <v>44925.936029745368</v>
      </c>
      <c r="G43" s="1306"/>
      <c r="H43" s="115" t="str">
        <f ca="1">IF(F4&gt;P84,"4 Yearly required","")</f>
        <v>4 Yearly required</v>
      </c>
      <c r="I43" s="66" t="str">
        <f>I4</f>
        <v xml:space="preserve">  ( Next visual insp. 20-05-2021 )</v>
      </c>
      <c r="J43" s="98"/>
    </row>
    <row r="44" spans="1:15" ht="21" customHeight="1" x14ac:dyDescent="0.25">
      <c r="A44" s="1303" t="s">
        <v>3902</v>
      </c>
      <c r="B44" s="1304"/>
      <c r="C44" s="1304"/>
      <c r="D44" s="1304"/>
      <c r="E44" s="1304"/>
      <c r="F44" s="1304"/>
      <c r="G44" s="1304"/>
      <c r="H44" s="1304"/>
      <c r="I44" s="1304"/>
      <c r="J44" s="1305"/>
    </row>
    <row r="45" spans="1:15" s="34" customFormat="1" ht="30" customHeight="1" x14ac:dyDescent="0.25">
      <c r="A45" s="99" t="s">
        <v>3879</v>
      </c>
      <c r="B45" s="57" t="s">
        <v>3880</v>
      </c>
      <c r="C45" s="58" t="s">
        <v>3903</v>
      </c>
      <c r="D45" s="58" t="s">
        <v>3904</v>
      </c>
      <c r="E45" s="1314" t="s">
        <v>3905</v>
      </c>
      <c r="F45" s="1315"/>
      <c r="G45" s="58" t="s">
        <v>3906</v>
      </c>
      <c r="H45" s="57" t="s">
        <v>3886</v>
      </c>
      <c r="I45" s="58" t="s">
        <v>21</v>
      </c>
      <c r="J45" s="100" t="s">
        <v>3888</v>
      </c>
      <c r="K45" s="53"/>
      <c r="L45" s="53"/>
    </row>
    <row r="46" spans="1:15" s="34" customFormat="1" ht="20.149999999999999" customHeight="1" x14ac:dyDescent="0.25">
      <c r="A46" s="101" t="s">
        <v>2554</v>
      </c>
      <c r="B46" s="76">
        <f ca="1">OFFSET('Hijsmateriaal 1.4'!E$6:E$2926,M46+L46-2,0,1,1)</f>
        <v>4</v>
      </c>
      <c r="C46" s="32" t="str">
        <f ca="1">OFFSET('Hijsmateriaal 1.4'!L$6:L$2926,M46+L46-2,0,1,1)</f>
        <v>GN H14 (WB)</v>
      </c>
      <c r="D46" s="76">
        <f ca="1">OFFSET('Hijsmateriaal 1.4'!M$6:M$2926,M46+L46-2,0,1,1)</f>
        <v>400</v>
      </c>
      <c r="E46" s="1285" t="str">
        <f ca="1">CONCATENATE(OFFSET('Hijsmateriaal 1.4'!O$6:O$2926,M46+L46-2,0,1,1),"x",OFFSET('Hijsmateriaal 1.4'!P$6:P$2926,M46+L46-2,0,1,1),"x",OFFSET('Hijsmateriaal 1.4'!Q$6:Q$2926,M46+L46-2,0,1,1))</f>
        <v>160x225/233x575/585</v>
      </c>
      <c r="F46" s="1286"/>
      <c r="G46" s="37">
        <f ca="1">OFFSET('Hijsmateriaal 1.4'!AA$6:AA$2926,M46+L46-2,0,1,1)</f>
        <v>45070</v>
      </c>
      <c r="H46" s="76" t="str">
        <f ca="1">OFFSET('Hijsmateriaal 1.4'!AJ$6:AJ$2926,M46+L46-2,0,1,1)</f>
        <v>HL401-404</v>
      </c>
      <c r="I46" s="77" t="str">
        <f ca="1">IF(OFFSET('Hijsmateriaal 1.4'!W$6:W$2926,M46+L46-2,0,1,1)="","",OFFSET('Hijsmateriaal 1.4'!W$6:W$2926,M46+L46-2,0,1,1))</f>
        <v/>
      </c>
      <c r="J46" s="102">
        <f ca="1">OFFSET('Hijsmateriaal 1.4'!AC$6:AC$2926,M46+L46-3,0,1,1)/1000</f>
        <v>0.57099999999999995</v>
      </c>
      <c r="K46" s="53"/>
      <c r="L46" s="78">
        <f>COUNTIF('Hijsmateriaal 1.4'!$D$6:$D$2926,'TL4'!A46)</f>
        <v>5</v>
      </c>
      <c r="M46" s="79">
        <f>MATCH(A46,'Hijsmateriaal 1.4'!$D$6:$D$2926,0)</f>
        <v>1731</v>
      </c>
    </row>
    <row r="47" spans="1:15" s="34" customFormat="1" ht="20.149999999999999" customHeight="1" x14ac:dyDescent="0.25">
      <c r="A47" s="101" t="s">
        <v>2719</v>
      </c>
      <c r="B47" s="76">
        <f ca="1">OFFSET('Hijsmateriaal 1.4'!E$6:E$2926,M47+L47-2,0,1,1)</f>
        <v>4</v>
      </c>
      <c r="C47" s="32" t="str">
        <f ca="1">OFFSET('Hijsmateriaal 1.4'!L$6:L$2926,M47+L47-2,0,1,1)</f>
        <v>GP P-6036 (H)</v>
      </c>
      <c r="D47" s="76">
        <f ca="1">OFFSET('Hijsmateriaal 1.4'!M$6:M$2926,M47+L47-2,0,1,1)</f>
        <v>300</v>
      </c>
      <c r="E47" s="1285" t="str">
        <f ca="1">CONCATENATE(OFFSET('Hijsmateriaal 1.4'!O$6:O$2926,M47+L47-2,0,1,1),"x",OFFSET('Hijsmateriaal 1.4'!P$6:P$2926,M47+L47-2,0,1,1),"x",OFFSET('Hijsmateriaal 1.4'!Q$6:Q$2926,M47+L47-2,0,1,1))</f>
        <v>150x198/201x567/615</v>
      </c>
      <c r="F47" s="1286"/>
      <c r="G47" s="37">
        <f ca="1">OFFSET('Hijsmateriaal 1.4'!AA$6:AA$2926,M47+L47-2,0,1,1)</f>
        <v>44245</v>
      </c>
      <c r="H47" s="76" t="str">
        <f ca="1">OFFSET('Hijsmateriaal 1.4'!AJ$6:AJ$2926,M47+L47-2,0,1,1)</f>
        <v>HL35,36,38+324</v>
      </c>
      <c r="I47" s="77" t="str">
        <f ca="1">IF(OFFSET('Hijsmateriaal 1.4'!W$6:W$2926,M47+L47-2,0,1,1)="","",OFFSET('Hijsmateriaal 1.4'!W$6:W$2926,M47+L47-2,0,1,1))</f>
        <v/>
      </c>
      <c r="J47" s="102">
        <f ca="1">OFFSET('Hijsmateriaal 1.4'!AC$6:AC$2926,M47+L47-3,0,1,1)/1000</f>
        <v>0.34</v>
      </c>
      <c r="K47" s="53"/>
      <c r="L47" s="78">
        <f>COUNTIF('Hijsmateriaal 1.4'!$D$6:$D$2926,'TL4'!A47)</f>
        <v>5</v>
      </c>
      <c r="M47" s="79">
        <f>MATCH(A47,'Hijsmateriaal 1.4'!$D$6:$D$2926,0)</f>
        <v>1821</v>
      </c>
    </row>
    <row r="48" spans="1:15" s="34" customFormat="1" ht="20.149999999999999" customHeight="1" x14ac:dyDescent="0.25">
      <c r="A48" s="101" t="s">
        <v>2750</v>
      </c>
      <c r="B48" s="76">
        <f ca="1">OFFSET('Hijsmateriaal 1.4'!E$6:E$2926,M48+L48-2,0,1,1)</f>
        <v>4</v>
      </c>
      <c r="C48" s="32" t="str">
        <f ca="1">OFFSET('Hijsmateriaal 1.4'!L$6:L$2926,M48+L48-2,0,1,1)</f>
        <v>GN H14 (WB)</v>
      </c>
      <c r="D48" s="76">
        <f ca="1">OFFSET('Hijsmateriaal 1.4'!M$6:M$2926,M48+L48-2,0,1,1)</f>
        <v>300</v>
      </c>
      <c r="E48" s="1285" t="str">
        <f ca="1">CONCATENATE(OFFSET('Hijsmateriaal 1.4'!O$6:O$2926,M48+L48-2,0,1,1),"x",OFFSET('Hijsmateriaal 1.4'!P$6:P$2926,M48+L48-2,0,1,1),"x",OFFSET('Hijsmateriaal 1.4'!Q$6:Q$2926,M48+L48-2,0,1,1))</f>
        <v>134/135x186/195x574/603</v>
      </c>
      <c r="F48" s="1286"/>
      <c r="G48" s="37">
        <f ca="1">OFFSET('Hijsmateriaal 1.4'!AA$6:AA$2926,M48+L48-2,0,1,1)</f>
        <v>45280</v>
      </c>
      <c r="H48" s="76" t="str">
        <f ca="1">OFFSET('Hijsmateriaal 1.4'!AJ$6:AJ$2926,M48+L48-2,0,1,1)</f>
        <v>HL550-553</v>
      </c>
      <c r="I48" s="77" t="str">
        <f ca="1">IF(OFFSET('Hijsmateriaal 1.4'!W$6:W$2926,M48+L48-2,0,1,1)="","",OFFSET('Hijsmateriaal 1.4'!W$6:W$2926,M48+L48-2,0,1,1))</f>
        <v/>
      </c>
      <c r="J48" s="102">
        <f ca="1">OFFSET('Hijsmateriaal 1.4'!AC$6:AC$2926,M48+L48-3,0,1,1)/1000</f>
        <v>0.35</v>
      </c>
      <c r="K48" s="53"/>
      <c r="L48" s="78">
        <f>COUNTIF('Hijsmateriaal 1.4'!$D$6:$D$2926,'TL4'!A48)</f>
        <v>5</v>
      </c>
      <c r="M48" s="79">
        <f>MATCH(A48,'Hijsmateriaal 1.4'!$D$6:$D$2926,0)</f>
        <v>1839</v>
      </c>
    </row>
    <row r="49" spans="1:14" s="34" customFormat="1" ht="20.149999999999999" customHeight="1" x14ac:dyDescent="0.25">
      <c r="A49" s="101" t="s">
        <v>1650</v>
      </c>
      <c r="B49" s="76">
        <f ca="1">OFFSET('Hijsmateriaal 1.4'!E$6:E$2926,M49+L49-2,0,1,1)</f>
        <v>4</v>
      </c>
      <c r="C49" s="32" t="str">
        <f ca="1">OFFSET('Hijsmateriaal 1.4'!L$6:L$2926,M49+L49-2,0,1,1)</f>
        <v>GN H14 (WB)</v>
      </c>
      <c r="D49" s="76">
        <f ca="1">OFFSET('Hijsmateriaal 1.4'!M$6:M$2926,M49+L49-2,0,1,1)</f>
        <v>300</v>
      </c>
      <c r="E49" s="1285" t="str">
        <f ca="1">CONCATENATE(OFFSET('Hijsmateriaal 1.4'!O$6:O$2926,M49+L49-2,0,1,1),"x",OFFSET('Hijsmateriaal 1.4'!P$6:P$2926,M49+L49-2,0,1,1),"x",OFFSET('Hijsmateriaal 1.4'!Q$6:Q$2926,M49+L49-2,0,1,1))</f>
        <v>134/135x185/190x570/599</v>
      </c>
      <c r="F49" s="1286"/>
      <c r="G49" s="37">
        <f ca="1">OFFSET('Hijsmateriaal 1.4'!AA$6:AA$2926,M49+L49-2,0,1,1)</f>
        <v>45280</v>
      </c>
      <c r="H49" s="76" t="str">
        <f ca="1">OFFSET('Hijsmateriaal 1.4'!AJ$6:AJ$2926,M49+L49-2,0,1,1)</f>
        <v>HL605-608</v>
      </c>
      <c r="I49" s="77" t="str">
        <f ca="1">IF(OFFSET('Hijsmateriaal 1.4'!W$6:W$2926,M49+L49-2,0,1,1)="","",OFFSET('Hijsmateriaal 1.4'!W$6:W$2926,M49+L49-2,0,1,1))</f>
        <v/>
      </c>
      <c r="J49" s="102">
        <f ca="1">OFFSET('Hijsmateriaal 1.4'!AC$6:AC$2926,M49+L49-3,0,1,1)/1000</f>
        <v>0.35</v>
      </c>
      <c r="K49" s="53"/>
      <c r="L49" s="78">
        <f>COUNTIF('Hijsmateriaal 1.4'!$D$6:$D$2926,'TL4'!A49)</f>
        <v>5</v>
      </c>
      <c r="M49" s="79">
        <f>MATCH(A49,'Hijsmateriaal 1.4'!$D$6:$D$2926,0)</f>
        <v>1850</v>
      </c>
      <c r="N49" s="35"/>
    </row>
    <row r="50" spans="1:14" s="34" customFormat="1" ht="30" customHeight="1" x14ac:dyDescent="0.25">
      <c r="A50" s="101" t="s">
        <v>2933</v>
      </c>
      <c r="B50" s="76">
        <f ca="1">OFFSET('Hijsmateriaal 1.4'!E$6:E$2926,M50+L50-2,0,1,1)</f>
        <v>4</v>
      </c>
      <c r="C50" s="135" t="str">
        <f ca="1">OFFSET('Hijsmateriaal 1.4'!L$6:L$2926,M50+L50-2,0,1,1)</f>
        <v>1 x GP P-6033 (WB) + 3 x LeBeon (WB)</v>
      </c>
      <c r="D50" s="76">
        <f ca="1">OFFSET('Hijsmateriaal 1.4'!M$6:M$2926,M50+L50-2,0,1,1)</f>
        <v>200</v>
      </c>
      <c r="E50" s="1285" t="str">
        <f ca="1">CONCATENATE(OFFSET('Hijsmateriaal 1.4'!O$6:O$2926,M50+L50-2,0,1,1),"x",OFFSET('Hijsmateriaal 1.4'!P$6:P$2926,M50+L50-2,0,1,1),"x",OFFSET('Hijsmateriaal 1.4'!Q$6:Q$2926,M50+L50-2,0,1,1))</f>
        <v>105/106x152/160x474/485</v>
      </c>
      <c r="F50" s="1286"/>
      <c r="G50" s="37">
        <f ca="1">OFFSET('Hijsmateriaal 1.4'!AA$6:AA$2926,M50+L50-2,0,1,1)</f>
        <v>45280</v>
      </c>
      <c r="H50" s="76" t="str">
        <f ca="1">OFFSET('Hijsmateriaal 1.4'!AJ$6:AJ$2926,M50+L50-2,0,1,1)</f>
        <v>HL16-19</v>
      </c>
      <c r="I50" s="77" t="str">
        <f ca="1">IF(OFFSET('Hijsmateriaal 1.4'!W$6:W$2926,M50+L50-2,0,1,1)="","",OFFSET('Hijsmateriaal 1.4'!W$6:W$2926,M50+L50-2,0,1,1))</f>
        <v/>
      </c>
      <c r="J50" s="102">
        <f ca="1">OFFSET('Hijsmateriaal 1.4'!AC$6:AC$2926,M50+L50-3,0,1,1)/1000</f>
        <v>0.23</v>
      </c>
      <c r="K50" s="53"/>
      <c r="L50" s="78">
        <f>COUNTIF('Hijsmateriaal 1.4'!$D$6:$D$2926,'TL4'!A50)</f>
        <v>5</v>
      </c>
      <c r="M50" s="79">
        <f>MATCH(A50,'Hijsmateriaal 1.4'!$D$6:$D$2926,0)</f>
        <v>1984</v>
      </c>
    </row>
    <row r="51" spans="1:14" s="34" customFormat="1" ht="20.149999999999999" customHeight="1" x14ac:dyDescent="0.25">
      <c r="A51" s="101" t="s">
        <v>940</v>
      </c>
      <c r="B51" s="76">
        <f ca="1">OFFSET('Hijsmateriaal 1.4'!E$6:E$2926,M51+L51-2,0,1,1)</f>
        <v>4</v>
      </c>
      <c r="C51" s="32" t="str">
        <f ca="1">OFFSET('Hijsmateriaal 1.4'!L$6:L$2926,M51+L51-2,0,1,1)</f>
        <v>GN H14 (WB)</v>
      </c>
      <c r="D51" s="76">
        <f ca="1">OFFSET('Hijsmateriaal 1.4'!M$6:M$2926,M51+L51-2,0,1,1)</f>
        <v>200</v>
      </c>
      <c r="E51" s="1285" t="str">
        <f ca="1">CONCATENATE(OFFSET('Hijsmateriaal 1.4'!O$6:O$2926,M51+L51-2,0,1,1),"x",OFFSET('Hijsmateriaal 1.4'!P$6:P$2926,M51+L51-2,0,1,1),"x",OFFSET('Hijsmateriaal 1.4'!Q$6:Q$2926,M51+L51-2,0,1,1))</f>
        <v>105x148/149x492/498</v>
      </c>
      <c r="F51" s="1286"/>
      <c r="G51" s="37">
        <f ca="1">OFFSET('Hijsmateriaal 1.4'!AA$6:AA$2926,M51+L51-2,0,1,1)</f>
        <v>45280</v>
      </c>
      <c r="H51" s="76" t="str">
        <f ca="1">OFFSET('Hijsmateriaal 1.4'!AJ$6:AJ$2926,M51+L51-2,0,1,1)</f>
        <v>HL560-563</v>
      </c>
      <c r="I51" s="77" t="str">
        <f ca="1">IF(OFFSET('Hijsmateriaal 1.4'!W$6:W$2926,M51+L51-2,0,1,1)="","",OFFSET('Hijsmateriaal 1.4'!W$6:W$2926,M51+L51-2,0,1,1))</f>
        <v/>
      </c>
      <c r="J51" s="102">
        <f ca="1">OFFSET('Hijsmateriaal 1.4'!AC$6:AC$2926,M51+L51-3,0,1,1)/1000</f>
        <v>0.23</v>
      </c>
      <c r="K51" s="53"/>
      <c r="L51" s="78">
        <f>COUNTIF('Hijsmateriaal 1.4'!$D$6:$D$2926,'TL4'!A51)</f>
        <v>5</v>
      </c>
      <c r="M51" s="79">
        <f>MATCH(A51,'Hijsmateriaal 1.4'!$D$6:$D$2926,0)</f>
        <v>1990</v>
      </c>
    </row>
    <row r="52" spans="1:14" s="34" customFormat="1" ht="20.149999999999999" customHeight="1" x14ac:dyDescent="0.25">
      <c r="A52" s="101" t="s">
        <v>2976</v>
      </c>
      <c r="B52" s="76">
        <f ca="1">OFFSET('Hijsmateriaal 1.4'!E$6:E$2926,M52+L52-2,0,1,1)</f>
        <v>4</v>
      </c>
      <c r="C52" s="32" t="str">
        <f ca="1">OFFSET('Hijsmateriaal 1.4'!L$6:L$2926,M52+L52-2,0,1,1)</f>
        <v>GP P-6036 (H)</v>
      </c>
      <c r="D52" s="76">
        <f ca="1">OFFSET('Hijsmateriaal 1.4'!M$6:M$2926,M52+L52-2,0,1,1)</f>
        <v>200</v>
      </c>
      <c r="E52" s="1285" t="str">
        <f ca="1">CONCATENATE(OFFSET('Hijsmateriaal 1.4'!O$6:O$2926,M52+L52-2,0,1,1),"x",OFFSET('Hijsmateriaal 1.4'!P$6:P$2926,M52+L52-2,0,1,1),"x",OFFSET('Hijsmateriaal 1.4'!Q$6:Q$2926,M52+L52-2,0,1,1))</f>
        <v>130x178/188x515/516</v>
      </c>
      <c r="F52" s="1286"/>
      <c r="G52" s="37">
        <f ca="1">OFFSET('Hijsmateriaal 1.4'!AA$6:AA$2926,M52+L52-2,0,1,1)</f>
        <v>45280</v>
      </c>
      <c r="H52" s="76" t="str">
        <f ca="1">OFFSET('Hijsmateriaal 1.4'!AJ$6:AJ$2926,M52+L52-2,0,1,1)</f>
        <v>HL1367-1370</v>
      </c>
      <c r="I52" s="77" t="str">
        <f ca="1">IF(OFFSET('Hijsmateriaal 1.4'!W$6:W$2926,M52+L52-2,0,1,1)="","",OFFSET('Hijsmateriaal 1.4'!W$6:W$2926,M52+L52-2,0,1,1))</f>
        <v/>
      </c>
      <c r="J52" s="102">
        <f ca="1">OFFSET('Hijsmateriaal 1.4'!AC$6:AC$2926,M52+L52-3,0,1,1)/1000</f>
        <v>0.23499999999999999</v>
      </c>
      <c r="K52" s="53"/>
      <c r="L52" s="78">
        <f>COUNTIF('Hijsmateriaal 1.4'!$D$6:$D$2926,'TL4'!A52)</f>
        <v>5</v>
      </c>
      <c r="M52" s="79">
        <f>MATCH(A52,'Hijsmateriaal 1.4'!$D$6:$D$2926,0)</f>
        <v>2008</v>
      </c>
    </row>
    <row r="53" spans="1:14" s="34" customFormat="1" ht="20.149999999999999" customHeight="1" x14ac:dyDescent="0.25">
      <c r="A53" s="101" t="s">
        <v>3082</v>
      </c>
      <c r="B53" s="76">
        <f ca="1">OFFSET('Hijsmateriaal 1.4'!E$6:E$2926,M53+L53-2,0,1,1)</f>
        <v>4</v>
      </c>
      <c r="C53" s="32" t="str">
        <f ca="1">OFFSET('Hijsmateriaal 1.4'!L$6:L$2926,M53+L53-2,0,1,1)</f>
        <v>GP P-6036 (H)</v>
      </c>
      <c r="D53" s="76">
        <f ca="1">OFFSET('Hijsmateriaal 1.4'!M$6:M$2926,M53+L53-2,0,1,1)</f>
        <v>150</v>
      </c>
      <c r="E53" s="1285" t="str">
        <f ca="1">CONCATENATE(OFFSET('Hijsmateriaal 1.4'!O$6:O$2926,M53+L53-2,0,1,1),"x",OFFSET('Hijsmateriaal 1.4'!P$6:P$2926,M53+L53-2,0,1,1),"x",OFFSET('Hijsmateriaal 1.4'!Q$6:Q$2926,M53+L53-2,0,1,1))</f>
        <v>107x162/170x414/418</v>
      </c>
      <c r="F53" s="1286"/>
      <c r="G53" s="37">
        <f ca="1">OFFSET('Hijsmateriaal 1.4'!AA$6:AA$2926,M53+L53-2,0,1,1)</f>
        <v>44915</v>
      </c>
      <c r="H53" s="76" t="str">
        <f ca="1">OFFSET('Hijsmateriaal 1.4'!AJ$6:AJ$2926,M53+L53-2,0,1,1)</f>
        <v>HL1187-1190</v>
      </c>
      <c r="I53" s="77" t="str">
        <f ca="1">IF(OFFSET('Hijsmateriaal 1.4'!W$6:W$2926,M53+L53-2,0,1,1)="","",OFFSET('Hijsmateriaal 1.4'!W$6:W$2926,M53+L53-2,0,1,1))</f>
        <v/>
      </c>
      <c r="J53" s="102">
        <f ca="1">OFFSET('Hijsmateriaal 1.4'!AC$6:AC$2926,M53+L53-3,0,1,1)/1000</f>
        <v>0.16</v>
      </c>
      <c r="K53" s="53"/>
      <c r="L53" s="78">
        <f>COUNTIF('Hijsmateriaal 1.4'!$D$6:$D$2926,'TL4'!A53)</f>
        <v>5</v>
      </c>
      <c r="M53" s="79">
        <f>MATCH(A53,'Hijsmateriaal 1.4'!$D$6:$D$2926,0)</f>
        <v>2093</v>
      </c>
    </row>
    <row r="54" spans="1:14" s="34" customFormat="1" ht="20.149999999999999" customHeight="1" x14ac:dyDescent="0.25">
      <c r="A54" s="101" t="s">
        <v>3047</v>
      </c>
      <c r="B54" s="76">
        <f ca="1">OFFSET('Hijsmateriaal 1.4'!E$6:E$2926,M54+L54-2,0,1,1)</f>
        <v>4</v>
      </c>
      <c r="C54" s="32" t="str">
        <f ca="1">OFFSET('Hijsmateriaal 1.4'!L$6:L$2926,M54+L54-2,0,1,1)</f>
        <v>GP P-6036 (H)</v>
      </c>
      <c r="D54" s="76">
        <f ca="1">OFFSET('Hijsmateriaal 1.4'!M$6:M$2926,M54+L54-2,0,1,1)</f>
        <v>150</v>
      </c>
      <c r="E54" s="1285" t="str">
        <f ca="1">CONCATENATE(OFFSET('Hijsmateriaal 1.4'!O$6:O$2926,M54+L54-2,0,1,1),"x",OFFSET('Hijsmateriaal 1.4'!P$6:P$2926,M54+L54-2,0,1,1),"x",OFFSET('Hijsmateriaal 1.4'!Q$6:Q$2926,M54+L54-2,0,1,1))</f>
        <v>107/108x168/170x410/414</v>
      </c>
      <c r="F54" s="1286"/>
      <c r="G54" s="37">
        <f ca="1">OFFSET('Hijsmateriaal 1.4'!AA$6:AA$2926,M54+L54-2,0,1,1)</f>
        <v>45280</v>
      </c>
      <c r="H54" s="76" t="str">
        <f ca="1">OFFSET('Hijsmateriaal 1.4'!AJ$6:AJ$2926,M54+L54-2,0,1,1)</f>
        <v>HL878-881</v>
      </c>
      <c r="I54" s="77" t="str">
        <f ca="1">IF(OFFSET('Hijsmateriaal 1.4'!W$6:W$2926,M54+L54-2,0,1,1)="","",OFFSET('Hijsmateriaal 1.4'!W$6:W$2926,M54+L54-2,0,1,1))</f>
        <v/>
      </c>
      <c r="J54" s="102">
        <f ca="1">OFFSET('Hijsmateriaal 1.4'!AC$6:AC$2926,M54+L54-3,0,1,1)/1000</f>
        <v>0.16</v>
      </c>
      <c r="K54" s="53"/>
      <c r="L54" s="78">
        <f>COUNTIF('Hijsmateriaal 1.4'!$D$6:$D$2926,'TL4'!A54)</f>
        <v>5</v>
      </c>
      <c r="M54" s="79">
        <f>MATCH(A54,'Hijsmateriaal 1.4'!$D$6:$D$2926,0)</f>
        <v>2069</v>
      </c>
    </row>
    <row r="55" spans="1:14" s="34" customFormat="1" ht="20.149999999999999" customHeight="1" x14ac:dyDescent="0.25">
      <c r="A55" s="101" t="s">
        <v>1169</v>
      </c>
      <c r="B55" s="76">
        <f ca="1">OFFSET('Hijsmateriaal 1.4'!E$6:E$2926,M55+L55-2,0,1,1)</f>
        <v>2</v>
      </c>
      <c r="C55" s="32" t="str">
        <f ca="1">OFFSET('Hijsmateriaal 1.4'!L$6:L$2926,M55+L55-2,0,1,1)</f>
        <v>GP P-6033 (WB)</v>
      </c>
      <c r="D55" s="76">
        <f ca="1">OFFSET('Hijsmateriaal 1.4'!M$6:M$2926,M55+L55-2,0,1,1)</f>
        <v>125</v>
      </c>
      <c r="E55" s="1285" t="str">
        <f ca="1">CONCATENATE(OFFSET('Hijsmateriaal 1.4'!O$6:O$2926,M55+L55-2,0,1,1),"x",OFFSET('Hijsmateriaal 1.4'!P$6:P$2926,M55+L55-2,0,1,1),"x",OFFSET('Hijsmateriaal 1.4'!Q$6:Q$2926,M55+L55-2,0,1,1))</f>
        <v>79/80x129/134x353/354</v>
      </c>
      <c r="F55" s="1286"/>
      <c r="G55" s="37">
        <f ca="1">OFFSET('Hijsmateriaal 1.4'!AA$6:AA$2926,M55+L55-2,0,1,1)</f>
        <v>45280</v>
      </c>
      <c r="H55" s="76" t="str">
        <f ca="1">OFFSET('Hijsmateriaal 1.4'!AJ$6:AJ$2926,M55+L55-2,0,1,1)</f>
        <v>HL873-875</v>
      </c>
      <c r="I55" s="77" t="str">
        <f ca="1">IF(OFFSET('Hijsmateriaal 1.4'!W$6:W$2926,M55+L55-2,0,1,1)="","",OFFSET('Hijsmateriaal 1.4'!W$6:W$2926,M55+L55-2,0,1,1))</f>
        <v/>
      </c>
      <c r="J55" s="102">
        <f ca="1">OFFSET('Hijsmateriaal 1.4'!AC$6:AC$2926,M55+L55-3,0,1,1)/1000</f>
        <v>0.11</v>
      </c>
      <c r="K55" s="53"/>
      <c r="L55" s="78">
        <f>COUNTIF('Hijsmateriaal 1.4'!$D$6:$D$2926,'TL4'!A55)</f>
        <v>3</v>
      </c>
      <c r="M55" s="79">
        <f>MATCH(A55,'Hijsmateriaal 1.4'!$D$6:$D$2926,0)</f>
        <v>2106</v>
      </c>
    </row>
    <row r="56" spans="1:14" s="34" customFormat="1" ht="20.149999999999999" customHeight="1" x14ac:dyDescent="0.25">
      <c r="A56" s="101" t="s">
        <v>1712</v>
      </c>
      <c r="B56" s="76">
        <f ca="1">OFFSET('Hijsmateriaal 1.4'!E$6:E$2926,M56+L56-2,0,1,1)</f>
        <v>4</v>
      </c>
      <c r="C56" s="32" t="str">
        <f ca="1">OFFSET('Hijsmateriaal 1.4'!L$6:L$2926,M56+L56-2,0,1,1)</f>
        <v>GP P-6033 (WB)</v>
      </c>
      <c r="D56" s="76">
        <f ca="1">OFFSET('Hijsmateriaal 1.4'!M$6:M$2926,M56+L56-2,0,1,1)</f>
        <v>125</v>
      </c>
      <c r="E56" s="1285" t="str">
        <f ca="1">CONCATENATE(OFFSET('Hijsmateriaal 1.4'!O$6:O$2926,M56+L56-2,0,1,1),"x",OFFSET('Hijsmateriaal 1.4'!P$6:P$2926,M56+L56-2,0,1,1),"x",OFFSET('Hijsmateriaal 1.4'!Q$6:Q$2926,M56+L56-2,0,1,1))</f>
        <v>80/81x130/137x343/350</v>
      </c>
      <c r="F56" s="1286"/>
      <c r="G56" s="37">
        <f ca="1">OFFSET('Hijsmateriaal 1.4'!AA$6:AA$2926,M56+L56-2,0,1,1)</f>
        <v>44882</v>
      </c>
      <c r="H56" s="76" t="str">
        <f ca="1">OFFSET('Hijsmateriaal 1.4'!AJ$6:AJ$2926,M56+L56-2,0,1,1)</f>
        <v>HL394-397</v>
      </c>
      <c r="I56" s="77" t="str">
        <f ca="1">IF(OFFSET('Hijsmateriaal 1.4'!W$6:W$2926,M56+L56-2,0,1,1)="","",OFFSET('Hijsmateriaal 1.4'!W$6:W$2926,M56+L56-2,0,1,1))</f>
        <v/>
      </c>
      <c r="J56" s="102">
        <f ca="1">OFFSET('Hijsmateriaal 1.4'!AC$6:AC$2926,M56+L56-3,0,1,1)/1000</f>
        <v>0.11</v>
      </c>
      <c r="K56" s="53"/>
      <c r="L56" s="78">
        <f>COUNTIF('Hijsmateriaal 1.4'!$D$6:$D$2926,'TL4'!A56)</f>
        <v>5</v>
      </c>
      <c r="M56" s="79">
        <f>MATCH(A56,'Hijsmateriaal 1.4'!$D$6:$D$2926,0)</f>
        <v>2116</v>
      </c>
    </row>
    <row r="57" spans="1:14" s="34" customFormat="1" ht="20.149999999999999" customHeight="1" x14ac:dyDescent="0.25">
      <c r="A57" s="101" t="s">
        <v>1221</v>
      </c>
      <c r="B57" s="76">
        <f ca="1">OFFSET('Hijsmateriaal 1.4'!E$6:E$2926,M57+L57-2,0,1,1)</f>
        <v>7</v>
      </c>
      <c r="C57" s="32" t="str">
        <f ca="1">OFFSET('Hijsmateriaal 1.4'!L$6:L$2926,M57+L57-2,0,1,1)</f>
        <v>GN H14 (WB) (WB)</v>
      </c>
      <c r="D57" s="76">
        <f ca="1">OFFSET('Hijsmateriaal 1.4'!M$6:M$2926,M57+L57-2,0,1,1)</f>
        <v>125</v>
      </c>
      <c r="E57" s="1285" t="str">
        <f ca="1">CONCATENATE(OFFSET('Hijsmateriaal 1.4'!O$6:O$2926,M57+L57-2,0,1,1),"x",OFFSET('Hijsmateriaal 1.4'!P$6:P$2926,M57+L57-2,0,1,1),"x",OFFSET('Hijsmateriaal 1.4'!Q$6:Q$2926,M57+L57-2,0,1,1))</f>
        <v>80/81x138/141x370/375</v>
      </c>
      <c r="F57" s="1286"/>
      <c r="G57" s="37">
        <f ca="1">OFFSET('Hijsmateriaal 1.4'!AA$6:AA$2926,M57+L57-2,0,1,1)</f>
        <v>44231</v>
      </c>
      <c r="H57" s="117" t="str">
        <f ca="1">OFFSET('Hijsmateriaal 1.4'!AJ$6:AJ$2926,M57+L57-2,0,1,1)</f>
        <v>AMS  1, 5, 6, 10, 11, 12 and 14</v>
      </c>
      <c r="I57" s="77" t="str">
        <f ca="1">IF(OFFSET('Hijsmateriaal 1.4'!W$6:W$2926,M57+L57-2,0,1,1)="","",OFFSET('Hijsmateriaal 1.4'!W$6:W$2926,M57+L57-2,0,1,1))</f>
        <v/>
      </c>
      <c r="J57" s="102">
        <f ca="1">OFFSET('Hijsmateriaal 1.4'!AC$6:AC$2926,M57+L57-3,0,1,1)/1000</f>
        <v>8.4000000000000005E-2</v>
      </c>
      <c r="K57" s="53"/>
      <c r="L57" s="78">
        <f>COUNTIF('Hijsmateriaal 1.4'!$D$6:$D$2926,'TL4'!A57)</f>
        <v>8</v>
      </c>
      <c r="M57" s="79">
        <f>MATCH(A57,'Hijsmateriaal 1.4'!$D$6:$D$2926,0)</f>
        <v>2122</v>
      </c>
    </row>
    <row r="58" spans="1:14" s="34" customFormat="1" ht="20.149999999999999" customHeight="1" x14ac:dyDescent="0.25">
      <c r="A58" s="101" t="s">
        <v>1708</v>
      </c>
      <c r="B58" s="76">
        <f ca="1">OFFSET('Hijsmateriaal 1.4'!E$6:E$2926,M58+L58-2,0,1,1)</f>
        <v>4</v>
      </c>
      <c r="C58" s="32" t="str">
        <f ca="1">OFFSET('Hijsmateriaal 1.4'!L$6:L$2926,M58+L58-2,0,1,1)</f>
        <v>GP G-4163 (H)</v>
      </c>
      <c r="D58" s="76">
        <f ca="1">OFFSET('Hijsmateriaal 1.4'!M$6:M$2926,M58+L58-2,0,1,1)</f>
        <v>120</v>
      </c>
      <c r="E58" s="1285" t="str">
        <f ca="1">CONCATENATE(OFFSET('Hijsmateriaal 1.4'!O$6:O$2926,M58+L58-2,0,1,1),"x",OFFSET('Hijsmateriaal 1.4'!P$6:P$2926,M58+L58-2,0,1,1),"x",OFFSET('Hijsmateriaal 1.4'!Q$6:Q$2926,M58+L58-2,0,1,1))</f>
        <v>94x141/142x383/384</v>
      </c>
      <c r="F58" s="1286"/>
      <c r="G58" s="37">
        <f ca="1">OFFSET('Hijsmateriaal 1.4'!AA$6:AA$2926,M58+L58-2,0,1,1)</f>
        <v>44301</v>
      </c>
      <c r="H58" s="76" t="str">
        <f ca="1">OFFSET('Hijsmateriaal 1.4'!AJ$6:AJ$2926,M58+L58-2,0,1,1)</f>
        <v>HL176-179</v>
      </c>
      <c r="I58" s="77" t="str">
        <f ca="1">IF(OFFSET('Hijsmateriaal 1.4'!W$6:W$2926,M58+L58-2,0,1,1)="","",OFFSET('Hijsmateriaal 1.4'!W$6:W$2926,M58+L58-2,0,1,1))</f>
        <v/>
      </c>
      <c r="J58" s="102">
        <f ca="1">OFFSET('Hijsmateriaal 1.4'!AC$6:AC$2926,M58+L58-3,0,1,1)/1000</f>
        <v>0.11</v>
      </c>
      <c r="K58" s="53"/>
      <c r="L58" s="78">
        <f>COUNTIF('Hijsmateriaal 1.4'!$D$6:$D$2926,'TL4'!A58)</f>
        <v>5</v>
      </c>
      <c r="M58" s="79">
        <f>MATCH(A58,'Hijsmateriaal 1.4'!$D$6:$D$2926,0)</f>
        <v>2189</v>
      </c>
    </row>
    <row r="59" spans="1:14" s="18" customFormat="1" ht="20.149999999999999" customHeight="1" x14ac:dyDescent="0.25">
      <c r="A59" s="101" t="s">
        <v>1165</v>
      </c>
      <c r="B59" s="76">
        <f ca="1">OFFSET('Hijsmateriaal 1.4'!E$6:E$2926,M59+L59-2,0,1,1)</f>
        <v>2</v>
      </c>
      <c r="C59" s="32" t="str">
        <f ca="1">OFFSET('Hijsmateriaal 1.4'!L$6:L$2926,M59+L59-2,0,1,1)</f>
        <v>GP G-4163 (H)</v>
      </c>
      <c r="D59" s="76">
        <f ca="1">OFFSET('Hijsmateriaal 1.4'!M$6:M$2926,M59+L59-2,0,1,1)</f>
        <v>85</v>
      </c>
      <c r="E59" s="1285" t="str">
        <f ca="1">CONCATENATE(OFFSET('Hijsmateriaal 1.4'!O$6:O$2926,M59+L59-2,0,1,1),"x",OFFSET('Hijsmateriaal 1.4'!P$6:P$2926,M59+L59-2,0,1,1),"x",OFFSET('Hijsmateriaal 1.4'!Q$6:Q$2926,M59+L59-2,0,1,1))</f>
        <v>80/83x125/130x335/340</v>
      </c>
      <c r="F59" s="1286"/>
      <c r="G59" s="37">
        <f ca="1">OFFSET('Hijsmateriaal 1.4'!AA$6:AA$2926,M59+L59-2,0,1,1)</f>
        <v>44301</v>
      </c>
      <c r="H59" s="76" t="str">
        <f ca="1">OFFSET('Hijsmateriaal 1.4'!AJ$6:AJ$2926,M59+L59-2,0,1,1)</f>
        <v>HL268-269</v>
      </c>
      <c r="I59" s="77" t="str">
        <f ca="1">IF(OFFSET('Hijsmateriaal 1.4'!W$6:W$2926,M59+L59-2,0,1,1)="","",OFFSET('Hijsmateriaal 1.4'!W$6:W$2926,M59+L59-2,0,1,1))</f>
        <v/>
      </c>
      <c r="J59" s="102">
        <f ca="1">OFFSET('Hijsmateriaal 1.4'!AC$6:AC$2926,M59+L59-3,0,1,1)/1000</f>
        <v>6.2240000000000004E-2</v>
      </c>
      <c r="K59" s="53"/>
      <c r="L59" s="78">
        <f>COUNTIF('Hijsmateriaal 1.4'!$D$6:$D$2926,'TL4'!A59)</f>
        <v>3</v>
      </c>
      <c r="M59" s="79">
        <f>MATCH(A59,'Hijsmateriaal 1.4'!$D$6:$D$2926,0)</f>
        <v>2264</v>
      </c>
    </row>
    <row r="60" spans="1:14" s="34" customFormat="1" ht="20.149999999999999" customHeight="1" x14ac:dyDescent="0.25">
      <c r="A60" s="101" t="s">
        <v>3341</v>
      </c>
      <c r="B60" s="76">
        <f ca="1">OFFSET('Hijsmateriaal 1.4'!E$6:E$2926,M60+L60-2,0,1,1)</f>
        <v>4</v>
      </c>
      <c r="C60" s="32" t="str">
        <f ca="1">OFFSET('Hijsmateriaal 1.4'!L$6:L$2926,M60+L60-2,0,1,1)</f>
        <v>GP G-4163 (H)</v>
      </c>
      <c r="D60" s="76">
        <f ca="1">OFFSET('Hijsmateriaal 1.4'!M$6:M$2926,M60+L60-2,0,1,1)</f>
        <v>85</v>
      </c>
      <c r="E60" s="1285" t="str">
        <f ca="1">CONCATENATE(OFFSET('Hijsmateriaal 1.4'!O$6:O$2926,M60+L60-2,0,1,1),"x",OFFSET('Hijsmateriaal 1.4'!P$6:P$2926,M60+L60-2,0,1,1),"x",OFFSET('Hijsmateriaal 1.4'!Q$6:Q$2926,M60+L60-2,0,1,1))</f>
        <v>80x127/133x330/336</v>
      </c>
      <c r="F60" s="1286"/>
      <c r="G60" s="37">
        <f ca="1">OFFSET('Hijsmateriaal 1.4'!AA$6:AA$2926,M60+L60-2,0,1,1)</f>
        <v>44648</v>
      </c>
      <c r="H60" s="76" t="str">
        <f ca="1">OFFSET('Hijsmateriaal 1.4'!AJ$6:AJ$2926,M60+L60-2,0,1,1)</f>
        <v>HL185-188</v>
      </c>
      <c r="I60" s="77" t="str">
        <f ca="1">IF(OFFSET('Hijsmateriaal 1.4'!W$6:W$2926,M60+L60-2,0,1,1)="","",OFFSET('Hijsmateriaal 1.4'!W$6:W$2926,M60+L60-2,0,1,1))</f>
        <v/>
      </c>
      <c r="J60" s="102">
        <f ca="1">OFFSET('Hijsmateriaal 1.4'!AC$6:AC$2926,M60+L60-3,0,1,1)/1000</f>
        <v>6.2240000000000004E-2</v>
      </c>
      <c r="K60" s="53"/>
      <c r="L60" s="78">
        <f>COUNTIF('Hijsmateriaal 1.4'!$D$6:$D$2926,'TL4'!A60)</f>
        <v>5</v>
      </c>
      <c r="M60" s="79">
        <f>MATCH(A60,'Hijsmateriaal 1.4'!$D$6:$D$2926,0)</f>
        <v>2279</v>
      </c>
    </row>
    <row r="61" spans="1:14" s="34" customFormat="1" ht="20.149999999999999" customHeight="1" x14ac:dyDescent="0.25">
      <c r="A61" s="101" t="s">
        <v>3357</v>
      </c>
      <c r="B61" s="76">
        <f ca="1">OFFSET('Hijsmateriaal 1.4'!E$6:E$2926,M61+L61-2,0,1,1)</f>
        <v>3</v>
      </c>
      <c r="C61" s="32" t="str">
        <f ca="1">OFFSET('Hijsmateriaal 1.4'!L$6:L$2926,M61+L61-2,0,1,1)</f>
        <v>GP G-4163 (H)</v>
      </c>
      <c r="D61" s="76">
        <f ca="1">OFFSET('Hijsmateriaal 1.4'!M$6:M$2926,M61+L61-2,0,1,1)</f>
        <v>85</v>
      </c>
      <c r="E61" s="1285" t="str">
        <f ca="1">CONCATENATE(OFFSET('Hijsmateriaal 1.4'!O$6:O$2926,M61+L61-2,0,1,1),"x",OFFSET('Hijsmateriaal 1.4'!P$6:P$2926,M61+L61-2,0,1,1),"x",OFFSET('Hijsmateriaal 1.4'!Q$6:Q$2926,M61+L61-2,0,1,1))</f>
        <v>80x120/126x332/337</v>
      </c>
      <c r="F61" s="1286"/>
      <c r="G61" s="37">
        <f ca="1">OFFSET('Hijsmateriaal 1.4'!AA$6:AA$2926,M61+L61-2,0,1,1)</f>
        <v>45280</v>
      </c>
      <c r="H61" s="76" t="str">
        <f ca="1">OFFSET('Hijsmateriaal 1.4'!AJ$6:AJ$2926,M61+L61-2,0,1,1)</f>
        <v>HL886-888</v>
      </c>
      <c r="I61" s="77" t="str">
        <f ca="1">IF(OFFSET('Hijsmateriaal 1.4'!W$6:W$2926,M61+L61-2,0,1,1)="","",OFFSET('Hijsmateriaal 1.4'!W$6:W$2926,M61+L61-2,0,1,1))</f>
        <v/>
      </c>
      <c r="J61" s="102">
        <f ca="1">OFFSET('Hijsmateriaal 1.4'!AC$6:AC$2926,M61+L61-3,0,1,1)/1000</f>
        <v>6.2240000000000004E-2</v>
      </c>
      <c r="K61" s="53"/>
      <c r="L61" s="78">
        <f>COUNTIF('Hijsmateriaal 1.4'!$D$6:$D$2926,'TL4'!A61)</f>
        <v>4</v>
      </c>
      <c r="M61" s="79">
        <f>MATCH(A61,'Hijsmateriaal 1.4'!$D$6:$D$2926,0)</f>
        <v>2289</v>
      </c>
    </row>
    <row r="62" spans="1:14" s="34" customFormat="1" ht="20.149999999999999" customHeight="1" x14ac:dyDescent="0.25">
      <c r="A62" s="101" t="s">
        <v>1092</v>
      </c>
      <c r="B62" s="76">
        <f ca="1">OFFSET('Hijsmateriaal 1.4'!E$6:E$2926,M62+L62-2,0,1,1)</f>
        <v>4</v>
      </c>
      <c r="C62" s="32" t="str">
        <f ca="1">OFFSET('Hijsmateriaal 1.4'!L$6:L$2926,M62+L62-2,0,1,1)</f>
        <v>GP G-4153 (D)</v>
      </c>
      <c r="D62" s="76">
        <f ca="1">OFFSET('Hijsmateriaal 1.4'!M$6:M$2926,M62+L62-2,0,1,1)</f>
        <v>85</v>
      </c>
      <c r="E62" s="1285" t="str">
        <f ca="1">CONCATENATE(OFFSET('Hijsmateriaal 1.4'!O$6:O$2926,M62+L62-2,0,1,1),"x",OFFSET('Hijsmateriaal 1.4'!P$6:P$2926,M62+L62-2,0,1,1),"x",OFFSET('Hijsmateriaal 1.4'!Q$6:Q$2926,M62+L62-2,0,1,1))</f>
        <v>79/80x130x234/238</v>
      </c>
      <c r="F62" s="1286"/>
      <c r="G62" s="37">
        <f ca="1">OFFSET('Hijsmateriaal 1.4'!AA$6:AA$2926,M62+L62-2,0,1,1)</f>
        <v>44301</v>
      </c>
      <c r="H62" s="76" t="str">
        <f ca="1">OFFSET('Hijsmateriaal 1.4'!AJ$6:AJ$2926,M62+L62-2,0,1,1)</f>
        <v>HL190-193</v>
      </c>
      <c r="I62" s="77" t="str">
        <f ca="1">IF(OFFSET('Hijsmateriaal 1.4'!W$6:W$2926,M62+L62-2,0,1,1)="","",OFFSET('Hijsmateriaal 1.4'!W$6:W$2926,M62+L62-2,0,1,1))</f>
        <v/>
      </c>
      <c r="J62" s="102">
        <f ca="1">OFFSET('Hijsmateriaal 1.4'!AC$6:AC$2926,M62+L62-3,0,1,1)/1000</f>
        <v>6.2240000000000004E-2</v>
      </c>
      <c r="K62" s="53"/>
      <c r="L62" s="78">
        <f>COUNTIF('Hijsmateriaal 1.4'!$D$6:$D$2926,'TL4'!A62)</f>
        <v>5</v>
      </c>
      <c r="M62" s="79">
        <f>MATCH(A62,'Hijsmateriaal 1.4'!$D$6:$D$2926,0)</f>
        <v>2268</v>
      </c>
    </row>
    <row r="63" spans="1:14" s="35" customFormat="1" ht="20.149999999999999" customHeight="1" x14ac:dyDescent="0.25">
      <c r="A63" s="101" t="s">
        <v>1948</v>
      </c>
      <c r="B63" s="76">
        <f ca="1">OFFSET('Hijsmateriaal 1.4'!E$6:E$2926,M63+L63-2,0,1,1)</f>
        <v>4</v>
      </c>
      <c r="C63" s="32" t="str">
        <f ca="1">OFFSET('Hijsmateriaal 1.4'!L$6:L$2926,M63+L63-2,0,1,1)</f>
        <v>GP P-6033 (WB)</v>
      </c>
      <c r="D63" s="76">
        <f ca="1">OFFSET('Hijsmateriaal 1.4'!M$6:M$2926,M63+L63-2,0,1,1)</f>
        <v>75</v>
      </c>
      <c r="E63" s="1285" t="str">
        <f ca="1">CONCATENATE(OFFSET('Hijsmateriaal 1.4'!O$6:O$2926,M63+L63-2,0,1,1),"x",OFFSET('Hijsmateriaal 1.4'!P$6:P$2926,M63+L63-2,0,1,1),"x",OFFSET('Hijsmateriaal 1.4'!Q$6:Q$2926,M63+L63-2,0,1,1))</f>
        <v>70/72x105/112x280</v>
      </c>
      <c r="F63" s="1286"/>
      <c r="G63" s="37">
        <f ca="1">OFFSET('Hijsmateriaal 1.4'!AA$6:AA$2926,M63+L63-2,0,1,1)</f>
        <v>44301</v>
      </c>
      <c r="H63" s="76" t="str">
        <f ca="1">OFFSET('Hijsmateriaal 1.4'!AJ$6:AJ$2926,M63+L63-2,0,1,1)</f>
        <v>HL1056-1059</v>
      </c>
      <c r="I63" s="77" t="str">
        <f ca="1">IF(OFFSET('Hijsmateriaal 1.4'!W$6:W$2926,M63+L63-2,0,1,1)="","",OFFSET('Hijsmateriaal 1.4'!W$6:W$2926,M63+L63-2,0,1,1))</f>
        <v/>
      </c>
      <c r="J63" s="102">
        <f ca="1">OFFSET('Hijsmateriaal 1.4'!AC$6:AC$2926,M63+L63-3,0,1,1)/1000</f>
        <v>7.0000000000000007E-2</v>
      </c>
      <c r="K63" s="53"/>
      <c r="L63" s="78">
        <f>COUNTIF('Hijsmateriaal 1.4'!$D$6:$D$2926,'TL4'!A63)</f>
        <v>5</v>
      </c>
      <c r="M63" s="79">
        <f>MATCH(A63,'Hijsmateriaal 1.4'!$D$6:$D$2926,0)</f>
        <v>2300</v>
      </c>
    </row>
    <row r="64" spans="1:14" s="35" customFormat="1" ht="20.149999999999999" customHeight="1" x14ac:dyDescent="0.25">
      <c r="A64" s="101" t="s">
        <v>1549</v>
      </c>
      <c r="B64" s="76">
        <f ca="1">OFFSET('Hijsmateriaal 1.4'!E$6:E$2926,M64+L64-2,0,1,1)</f>
        <v>4</v>
      </c>
      <c r="C64" s="32" t="str">
        <f ca="1">OFFSET('Hijsmateriaal 1.4'!L$6:L$2926,M64+L64-2,0,1,1)</f>
        <v>GN H14 (WB)</v>
      </c>
      <c r="D64" s="76">
        <f ca="1">OFFSET('Hijsmateriaal 1.4'!M$6:M$2926,M64+L64-2,0,1,1)</f>
        <v>55</v>
      </c>
      <c r="E64" s="1285" t="str">
        <f ca="1">CONCATENATE(OFFSET('Hijsmateriaal 1.4'!O$6:O$2926,M64+L64-2,0,1,1),"x",OFFSET('Hijsmateriaal 1.4'!P$6:P$2926,M64+L64-2,0,1,1),"x",OFFSET('Hijsmateriaal 1.4'!Q$6:Q$2926,M64+L64-2,0,1,1))</f>
        <v>55/56x85/89x241/254</v>
      </c>
      <c r="F64" s="1286"/>
      <c r="G64" s="37">
        <f ca="1">OFFSET('Hijsmateriaal 1.4'!AA$6:AA$2926,M64+L64-2,0,1,1)</f>
        <v>44628</v>
      </c>
      <c r="H64" s="76" t="str">
        <f ca="1">OFFSET('Hijsmateriaal 1.4'!AJ$6:AJ$2926,M64+L64-2,0,1,1)</f>
        <v>HL827-830</v>
      </c>
      <c r="I64" s="77" t="str">
        <f ca="1">IF(OFFSET('Hijsmateriaal 1.4'!W$6:W$2926,M64+L64-2,0,1,1)="","",OFFSET('Hijsmateriaal 1.4'!W$6:W$2926,M64+L64-2,0,1,1))</f>
        <v/>
      </c>
      <c r="J64" s="102">
        <f ca="1">OFFSET('Hijsmateriaal 1.4'!AC$6:AC$2926,M64+L64-3,0,1,1)/1000</f>
        <v>4.4999999999999998E-2</v>
      </c>
      <c r="K64" s="53"/>
      <c r="L64" s="78">
        <f>COUNTIF('Hijsmateriaal 1.4'!$D$6:$D$2926,'TL4'!A64)</f>
        <v>5</v>
      </c>
      <c r="M64" s="79">
        <f>MATCH(A64,'Hijsmateriaal 1.4'!$D$6:$D$2926,0)</f>
        <v>2388</v>
      </c>
    </row>
    <row r="65" spans="1:22" s="34" customFormat="1" ht="20.149999999999999" customHeight="1" x14ac:dyDescent="0.25">
      <c r="A65" s="101" t="s">
        <v>3523</v>
      </c>
      <c r="B65" s="76">
        <f ca="1">OFFSET('Hijsmateriaal 1.4'!E$6:E$2926,M65+L65-2,0,1,1)</f>
        <v>8</v>
      </c>
      <c r="C65" s="32" t="str">
        <f ca="1">OFFSET('Hijsmateriaal 1.4'!L$6:L$2926,M65+L65-2,0,1,1)</f>
        <v>GP G-4163 (H)</v>
      </c>
      <c r="D65" s="76">
        <f ca="1">OFFSET('Hijsmateriaal 1.4'!M$6:M$2926,M65+L65-2,0,1,1)</f>
        <v>55</v>
      </c>
      <c r="E65" s="1285" t="str">
        <f ca="1">CONCATENATE(OFFSET('Hijsmateriaal 1.4'!O$6:O$2926,M65+L65-2,0,1,1),"x",OFFSET('Hijsmateriaal 1.4'!P$6:P$2926,M65+L65-2,0,1,1),"x",OFFSET('Hijsmateriaal 1.4'!Q$6:Q$2926,M65+L65-2,0,1,1))</f>
        <v>70x95/108x260/265</v>
      </c>
      <c r="F65" s="1286"/>
      <c r="G65" s="37">
        <f ca="1">OFFSET('Hijsmateriaal 1.4'!AA$6:AA$2926,M65+L65-2,0,1,1)</f>
        <v>44301</v>
      </c>
      <c r="H65" s="76" t="str">
        <f ca="1">OFFSET('Hijsmateriaal 1.4'!AJ$6:AJ$2926,M65+L65-2,0,1,1)</f>
        <v>HL241-248</v>
      </c>
      <c r="I65" s="77" t="str">
        <f ca="1">IF(OFFSET('Hijsmateriaal 1.4'!W$6:W$2926,M65+L65-2,0,1,1)="","",OFFSET('Hijsmateriaal 1.4'!W$6:W$2926,M65+L65-2,0,1,1))</f>
        <v/>
      </c>
      <c r="J65" s="102">
        <f ca="1">OFFSET('Hijsmateriaal 1.4'!AC$6:AC$2926,M65+L65-3,0,1,1)/1000</f>
        <v>4.1049999999999996E-2</v>
      </c>
      <c r="K65" s="53"/>
      <c r="L65" s="78">
        <f>COUNTIF('Hijsmateriaal 1.4'!$D$6:$D$2926,'TL4'!A65)</f>
        <v>9</v>
      </c>
      <c r="M65" s="79">
        <f>MATCH(A65,'Hijsmateriaal 1.4'!$D$6:$D$2926,0)</f>
        <v>2432</v>
      </c>
    </row>
    <row r="66" spans="1:22" s="34" customFormat="1" ht="20.149999999999999" customHeight="1" x14ac:dyDescent="0.25">
      <c r="A66" s="101" t="s">
        <v>3652</v>
      </c>
      <c r="B66" s="76">
        <f ca="1">OFFSET('Hijsmateriaal 1.4'!E$6:E$2926,M66+L66-2,0,1,1)</f>
        <v>3</v>
      </c>
      <c r="C66" s="32" t="str">
        <f ca="1">OFFSET('Hijsmateriaal 1.4'!L$6:L$2926,M66+L66-2,0,1,1)</f>
        <v>GP G-4163 (H)</v>
      </c>
      <c r="D66" s="76">
        <f ca="1">OFFSET('Hijsmateriaal 1.4'!M$6:M$2926,M66+L66-2,0,1,1)</f>
        <v>35</v>
      </c>
      <c r="E66" s="1285" t="str">
        <f ca="1">CONCATENATE(OFFSET('Hijsmateriaal 1.4'!O$6:O$2926,M66+L66-2,0,1,1),"x",OFFSET('Hijsmateriaal 1.4'!P$6:P$2926,M66+L66-2,0,1,1),"x",OFFSET('Hijsmateriaal 1.4'!Q$6:Q$2926,M66+L66-2,0,1,1))</f>
        <v>56/57x82/84x202</v>
      </c>
      <c r="F66" s="1286"/>
      <c r="G66" s="37">
        <f ca="1">OFFSET('Hijsmateriaal 1.4'!AA$6:AA$2926,M66+L66-2,0,1,1)</f>
        <v>45280</v>
      </c>
      <c r="H66" s="76" t="str">
        <f ca="1">OFFSET('Hijsmateriaal 1.4'!AJ$6:AJ$2926,M66+L66-2,0,1,1)</f>
        <v>HL1146-1148</v>
      </c>
      <c r="I66" s="77" t="str">
        <f ca="1">IF(OFFSET('Hijsmateriaal 1.4'!W$6:W$2926,M66+L66-2,0,1,1)="","",OFFSET('Hijsmateriaal 1.4'!W$6:W$2926,M66+L66-2,0,1,1))</f>
        <v/>
      </c>
      <c r="J66" s="102">
        <f ca="1">OFFSET('Hijsmateriaal 1.4'!AC$6:AC$2926,M66+L66-3,0,1,1)/1000</f>
        <v>2.1000000000000001E-2</v>
      </c>
      <c r="K66" s="53"/>
      <c r="L66" s="78">
        <f>COUNTIF('Hijsmateriaal 1.4'!$D$6:$D$2926,'TL4'!A66)</f>
        <v>4</v>
      </c>
      <c r="M66" s="79">
        <f>MATCH(A66,'Hijsmateriaal 1.4'!$D$6:$D$2926,0)</f>
        <v>2540</v>
      </c>
    </row>
    <row r="67" spans="1:22" s="34" customFormat="1" ht="20.149999999999999" customHeight="1" x14ac:dyDescent="0.25">
      <c r="A67" s="101" t="s">
        <v>885</v>
      </c>
      <c r="B67" s="76">
        <f ca="1">OFFSET('Hijsmateriaal 1.4'!E$6:E$2926,M67+L67-2,0,1,1)</f>
        <v>5</v>
      </c>
      <c r="C67" s="32" t="str">
        <f ca="1">OFFSET('Hijsmateriaal 1.4'!L$6:L$2926,M67+L67-2,0,1,1)</f>
        <v>GP G-4163 (H)</v>
      </c>
      <c r="D67" s="76">
        <f ca="1">OFFSET('Hijsmateriaal 1.4'!M$6:M$2926,M67+L67-2,0,1,1)</f>
        <v>35</v>
      </c>
      <c r="E67" s="1285" t="str">
        <f ca="1">CONCATENATE(OFFSET('Hijsmateriaal 1.4'!O$6:O$2926,M67+L67-2,0,1,1),"x",OFFSET('Hijsmateriaal 1.4'!P$6:P$2926,M67+L67-2,0,1,1),"x",OFFSET('Hijsmateriaal 1.4'!Q$6:Q$2926,M67+L67-2,0,1,1))</f>
        <v>56/57x85/86x199/200</v>
      </c>
      <c r="F67" s="1286"/>
      <c r="G67" s="37">
        <f ca="1">OFFSET('Hijsmateriaal 1.4'!AA$6:AA$2926,M67+L67-2,0,1,1)</f>
        <v>44301</v>
      </c>
      <c r="H67" s="76" t="str">
        <f ca="1">OFFSET('Hijsmateriaal 1.4'!AJ$6:AJ$2926,M67+L67-2,0,1,1)</f>
        <v>HL54-59</v>
      </c>
      <c r="I67" s="77" t="str">
        <f ca="1">IF(OFFSET('Hijsmateriaal 1.4'!W$6:W$2926,M67+L67-2,0,1,1)="","",OFFSET('Hijsmateriaal 1.4'!W$6:W$2926,M67+L67-2,0,1,1))</f>
        <v/>
      </c>
      <c r="J67" s="102">
        <f ca="1">OFFSET('Hijsmateriaal 1.4'!AC$6:AC$2926,M67+L67-3,0,1,1)/1000</f>
        <v>2.0649999999999998E-2</v>
      </c>
      <c r="K67" s="53"/>
      <c r="L67" s="78">
        <f>COUNTIF('Hijsmateriaal 1.4'!$D$6:$D$2926,'TL4'!A67)</f>
        <v>6</v>
      </c>
      <c r="M67" s="79">
        <f>MATCH(A67,'Hijsmateriaal 1.4'!$D$6:$D$2926,0)</f>
        <v>2552</v>
      </c>
    </row>
    <row r="68" spans="1:22" s="34" customFormat="1" ht="20.149999999999999" customHeight="1" thickBot="1" x14ac:dyDescent="0.3">
      <c r="A68" s="599" t="s">
        <v>3732</v>
      </c>
      <c r="B68" s="82">
        <f ca="1">OFFSET('Hijsmateriaal 1.4'!E$6:E$2926,M68+L68-2,0,1,1)</f>
        <v>4</v>
      </c>
      <c r="C68" s="83" t="str">
        <f ca="1">OFFSET('Hijsmateriaal 1.4'!L$6:L$2926,M68+L68-2,0,1,1)</f>
        <v>GP G-4163 (H)</v>
      </c>
      <c r="D68" s="82">
        <f ca="1">OFFSET('Hijsmateriaal 1.4'!M$6:M$2926,M68+L68-2,0,1,1)</f>
        <v>25</v>
      </c>
      <c r="E68" s="1290" t="str">
        <f ca="1">CONCATENATE(OFFSET('Hijsmateriaal 1.4'!O$6:O$2926,M68+L68-2,0,1,1),"x",OFFSET('Hijsmateriaal 1.4'!P$6:P$2926,M68+L68-2,0,1,1),"x",OFFSET('Hijsmateriaal 1.4'!Q$6:Q$2926,M68+L68-2,0,1,1))</f>
        <v>50x73/76x173/176</v>
      </c>
      <c r="F68" s="1291"/>
      <c r="G68" s="72">
        <f ca="1">OFFSET('Hijsmateriaal 1.4'!AA$6:AA$2926,M68+L68-2,0,1,1)</f>
        <v>45280</v>
      </c>
      <c r="H68" s="82" t="str">
        <f ca="1">OFFSET('Hijsmateriaal 1.4'!AJ$6:AJ$2926,M68+L68-2,0,1,1)</f>
        <v>HL1116-1119</v>
      </c>
      <c r="I68" s="86" t="str">
        <f ca="1">IF(OFFSET('Hijsmateriaal 1.4'!W$6:W$2926,M68+L68-2,0,1,1)="","",OFFSET('Hijsmateriaal 1.4'!W$6:W$2926,M68+L68-2,0,1,1))</f>
        <v/>
      </c>
      <c r="J68" s="600">
        <f ca="1">OFFSET('Hijsmateriaal 1.4'!AC$6:AC$2926,M68+L68-3,0,1,1)/1000</f>
        <v>1.4999999999999999E-2</v>
      </c>
      <c r="K68" s="53"/>
      <c r="L68" s="78">
        <f>COUNTIF('Hijsmateriaal 1.4'!$D$6:$D$2926,'TL4'!A68)</f>
        <v>5</v>
      </c>
      <c r="M68" s="79">
        <f>MATCH(A68,'Hijsmateriaal 1.4'!$D$6:$D$2926,0)</f>
        <v>2597</v>
      </c>
    </row>
    <row r="69" spans="1:22" ht="20.25" customHeight="1" x14ac:dyDescent="0.25">
      <c r="A69" s="1287" t="s">
        <v>3907</v>
      </c>
      <c r="B69" s="1288"/>
      <c r="C69" s="1288"/>
      <c r="D69" s="1288"/>
      <c r="E69" s="1288"/>
      <c r="F69" s="1288"/>
      <c r="G69" s="1288"/>
      <c r="H69" s="1288"/>
      <c r="I69" s="1288"/>
      <c r="J69" s="1289"/>
    </row>
    <row r="70" spans="1:22" s="34" customFormat="1" ht="33.75" customHeight="1" x14ac:dyDescent="0.25">
      <c r="A70" s="594" t="s">
        <v>3879</v>
      </c>
      <c r="B70" s="592" t="s">
        <v>3880</v>
      </c>
      <c r="C70" s="125" t="s">
        <v>3903</v>
      </c>
      <c r="D70" s="125" t="s">
        <v>3908</v>
      </c>
      <c r="E70" s="125" t="s">
        <v>3909</v>
      </c>
      <c r="F70" s="125" t="s">
        <v>3910</v>
      </c>
      <c r="G70" s="125" t="s">
        <v>3911</v>
      </c>
      <c r="H70" s="592" t="s">
        <v>3886</v>
      </c>
      <c r="I70" s="593" t="s">
        <v>21</v>
      </c>
      <c r="J70" s="595" t="s">
        <v>3888</v>
      </c>
      <c r="K70" s="53"/>
      <c r="L70" s="53"/>
    </row>
    <row r="71" spans="1:22" s="34" customFormat="1" ht="30" customHeight="1" x14ac:dyDescent="0.25">
      <c r="A71" s="101" t="s">
        <v>2179</v>
      </c>
      <c r="B71" s="76">
        <f ca="1">OFFSET('Hijsmateriaal 1.4'!E$6:E$2926,M71+L71-2,0,1,1)</f>
        <v>1</v>
      </c>
      <c r="C71" s="32" t="str">
        <f ca="1">OFFSET('Hijsmateriaal 1.4'!L$6:L$2926,M71+L71-2,0,1,1)</f>
        <v>HDW</v>
      </c>
      <c r="D71" s="76">
        <f ca="1">OFFSET('Hijsmateriaal 1.4'!M$6:M$2926,M71+L71-2,0,1,1)</f>
        <v>1400</v>
      </c>
      <c r="E71" s="117" t="str">
        <f ca="1">OFFSET('Hijsmateriaal 1.4'!F$6:F$2926,M71+L71-2,0,1,1)</f>
        <v>traverse 4.5m</v>
      </c>
      <c r="F71" s="76" t="s">
        <v>38</v>
      </c>
      <c r="G71" s="37" t="s">
        <v>38</v>
      </c>
      <c r="H71" s="76" t="str">
        <f ca="1">OFFSET('Hijsmateriaal 1.4'!AJ$6:AJ$2926,M71+L71-2,0,1,1)</f>
        <v>STHL1012</v>
      </c>
      <c r="I71" s="117" t="str">
        <f ca="1">IF(OFFSET('Hijsmateriaal 1.4'!W$6:W$2926,M71+L71-2,0,1,1)="","",OFFSET('Hijsmateriaal 1.4'!W$6:W$2926,M71+L71-2,0,1,1))</f>
        <v>Load tested for 1400t, Belongs to TL4. used together with grommets Set: 1418</v>
      </c>
      <c r="J71" s="596">
        <f ca="1">OFFSET('Hijsmateriaal 1.4'!AC$6:AC$2926,M71+L71-3,0,1,1)/1000</f>
        <v>26</v>
      </c>
      <c r="K71" s="53"/>
      <c r="L71" s="78">
        <f>COUNTIF('Hijsmateriaal 1.4'!$D$6:$D$2926,'TL4'!A71)</f>
        <v>2</v>
      </c>
      <c r="M71" s="79">
        <f>MATCH(A71,'Hijsmateriaal 1.4'!$D$6:$D$2926,0)</f>
        <v>1474</v>
      </c>
    </row>
    <row r="72" spans="1:22" s="34" customFormat="1" ht="29.25" customHeight="1" thickBot="1" x14ac:dyDescent="0.3">
      <c r="A72" s="104" t="s">
        <v>2216</v>
      </c>
      <c r="B72" s="91">
        <f ca="1">OFFSET('Hijsmateriaal 1.4'!E$6:E$2926,M72+L72-2,0,1,1)</f>
        <v>2</v>
      </c>
      <c r="C72" s="92" t="str">
        <f ca="1">OFFSET('Hijsmateriaal 1.4'!L$6:L$2926,M72+L72-2,0,1,1)</f>
        <v>Huisman</v>
      </c>
      <c r="D72" s="91">
        <f ca="1">OFFSET('Hijsmateriaal 1.4'!M$6:M$2926,M72+L72-2,0,1,1)</f>
        <v>800</v>
      </c>
      <c r="E72" s="614" t="str">
        <f ca="1">OFFSET('Hijsmateriaal 1.4'!F$6:F$2926,M72+L72-2,0,1,1)</f>
        <v>equaliser</v>
      </c>
      <c r="F72" s="91" t="s">
        <v>38</v>
      </c>
      <c r="G72" s="105" t="s">
        <v>38</v>
      </c>
      <c r="H72" s="91" t="str">
        <f ca="1">OFFSET('Hijsmateriaal 1.4'!AJ$6:AJ$2926,M72+L72-2,0,1,1)</f>
        <v>STHL1183A-1183B</v>
      </c>
      <c r="I72" s="614" t="str">
        <f ca="1">IF(OFFSET('Hijsmateriaal 1.4'!W$6:W$2926,M72+L72-2,0,1,1)="","",OFFSET('Hijsmateriaal 1.4'!W$6:W$2926,M72+L72-2,0,1,1))</f>
        <v>From Stock. STHL 1183B was on TL4. Load tested for 800t, 19-05-2015</v>
      </c>
      <c r="J72" s="615">
        <f ca="1">OFFSET('Hijsmateriaal 1.4'!AC$6:AC$2926,M72+L72-3,0,1,1)/1000</f>
        <v>2.3250000000000002</v>
      </c>
      <c r="K72" s="53"/>
      <c r="L72" s="78">
        <f>COUNTIF('Hijsmateriaal 1.4'!$D$6:$D$2926,'TL4'!A72)</f>
        <v>3</v>
      </c>
      <c r="M72" s="79">
        <f>MATCH(A72,'Hijsmateriaal 1.4'!$D$6:$D$2926,0)</f>
        <v>1498</v>
      </c>
    </row>
    <row r="73" spans="1:22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40"/>
      <c r="M73" s="39"/>
      <c r="N73" s="39"/>
      <c r="O73" s="39"/>
      <c r="P73" s="39"/>
      <c r="Q73" s="39"/>
      <c r="R73" s="39"/>
      <c r="S73" s="39"/>
      <c r="T73" s="39"/>
      <c r="U73" s="39"/>
      <c r="V73" s="39"/>
    </row>
    <row r="74" spans="1:22" ht="12" customHeight="1" x14ac:dyDescent="0.25">
      <c r="A74" s="39"/>
      <c r="B74" s="39"/>
      <c r="C74" s="39"/>
      <c r="D74" s="39"/>
      <c r="E74" s="39"/>
      <c r="F74" s="39"/>
      <c r="G74" s="39"/>
      <c r="H74" s="39"/>
      <c r="I74" s="39"/>
      <c r="J74" s="40"/>
      <c r="M74" s="39"/>
      <c r="N74" s="39"/>
      <c r="O74" s="39"/>
      <c r="P74" s="39"/>
      <c r="Q74" s="39"/>
      <c r="R74" s="39"/>
      <c r="S74" s="39"/>
      <c r="T74" s="39"/>
      <c r="U74" s="39"/>
      <c r="V74" s="39"/>
    </row>
    <row r="75" spans="1:22" x14ac:dyDescent="0.25">
      <c r="A75" s="880"/>
      <c r="B75" s="880"/>
      <c r="C75" s="880"/>
      <c r="D75" s="880"/>
      <c r="E75" s="880"/>
      <c r="F75" s="880"/>
      <c r="G75" s="880"/>
      <c r="H75" s="880"/>
      <c r="I75" s="880"/>
      <c r="J75" s="881"/>
      <c r="M75" s="39"/>
      <c r="N75" s="39"/>
      <c r="O75" s="39"/>
      <c r="P75" s="39"/>
      <c r="Q75" s="39"/>
      <c r="R75" s="39"/>
      <c r="S75" s="39"/>
      <c r="T75" s="39"/>
      <c r="U75" s="39"/>
      <c r="V75" s="39"/>
    </row>
    <row r="76" spans="1:22" x14ac:dyDescent="0.25">
      <c r="A76" s="880"/>
      <c r="B76" s="880"/>
      <c r="C76" s="880"/>
      <c r="D76" s="880"/>
      <c r="E76" s="880"/>
      <c r="F76" s="880"/>
      <c r="G76" s="880"/>
      <c r="H76" s="880"/>
      <c r="I76" s="880"/>
      <c r="J76" s="881"/>
      <c r="M76" s="39"/>
      <c r="N76" s="39"/>
      <c r="O76" s="39"/>
      <c r="P76" s="39"/>
      <c r="Q76" s="39"/>
      <c r="R76" s="39"/>
      <c r="S76" s="39"/>
      <c r="T76" s="39"/>
      <c r="U76" s="39"/>
      <c r="V76" s="39"/>
    </row>
    <row r="77" spans="1:22" x14ac:dyDescent="0.25">
      <c r="A77" s="880"/>
      <c r="B77" s="880"/>
      <c r="C77" s="880"/>
      <c r="D77" s="880"/>
      <c r="E77" s="880"/>
      <c r="F77" s="880"/>
      <c r="G77" s="880"/>
      <c r="H77" s="880"/>
      <c r="I77" s="880"/>
      <c r="J77" s="881"/>
      <c r="M77" s="39"/>
      <c r="N77" s="39"/>
      <c r="O77" s="39"/>
      <c r="P77" s="39"/>
      <c r="Q77" s="39"/>
      <c r="R77" s="39"/>
      <c r="S77" s="39"/>
      <c r="T77" s="39"/>
      <c r="U77" s="39"/>
      <c r="V77" s="39"/>
    </row>
    <row r="78" spans="1:22" x14ac:dyDescent="0.25">
      <c r="A78" s="880"/>
      <c r="B78" s="880"/>
      <c r="C78" s="880"/>
      <c r="D78" s="880"/>
      <c r="E78" s="880"/>
      <c r="F78" s="880"/>
      <c r="G78" s="880"/>
      <c r="H78" s="880"/>
      <c r="I78" s="880"/>
      <c r="J78" s="881"/>
      <c r="M78" s="39"/>
      <c r="N78" s="39"/>
      <c r="O78" s="39"/>
      <c r="P78" s="39"/>
      <c r="Q78" s="39"/>
      <c r="R78" s="39"/>
      <c r="S78" s="39"/>
      <c r="T78" s="39"/>
      <c r="U78" s="39"/>
      <c r="V78" s="39"/>
    </row>
    <row r="79" spans="1:22" x14ac:dyDescent="0.25">
      <c r="A79" s="880"/>
      <c r="B79" s="880"/>
      <c r="C79" s="880"/>
      <c r="D79" s="880"/>
      <c r="E79" s="880"/>
      <c r="F79" s="880"/>
      <c r="G79" s="880"/>
      <c r="H79" s="880"/>
      <c r="I79" s="880"/>
      <c r="J79" s="881"/>
      <c r="M79" s="39"/>
      <c r="N79" s="39"/>
      <c r="O79" s="39"/>
      <c r="P79" s="39"/>
      <c r="Q79" s="39"/>
      <c r="R79" s="39"/>
      <c r="S79" s="39"/>
      <c r="T79" s="39"/>
      <c r="U79" s="39"/>
      <c r="V79" s="39"/>
    </row>
    <row r="80" spans="1:22" x14ac:dyDescent="0.25">
      <c r="A80" s="880"/>
      <c r="B80" s="880"/>
      <c r="C80" s="880"/>
      <c r="D80" s="880"/>
      <c r="E80" s="880"/>
      <c r="F80" s="880"/>
      <c r="G80" s="880"/>
      <c r="H80" s="880"/>
      <c r="I80" s="880"/>
      <c r="J80" s="881"/>
      <c r="M80" s="39"/>
      <c r="N80" s="39"/>
      <c r="O80" s="39"/>
      <c r="P80" s="39"/>
      <c r="Q80" s="39"/>
      <c r="R80" s="39"/>
      <c r="S80" s="39"/>
      <c r="T80" s="39"/>
      <c r="U80" s="39"/>
      <c r="V80" s="39"/>
    </row>
    <row r="81" spans="1:22" x14ac:dyDescent="0.25">
      <c r="A81" s="880"/>
      <c r="B81" s="880"/>
      <c r="C81" s="880"/>
      <c r="D81" s="880"/>
      <c r="E81" s="880"/>
      <c r="F81" s="880"/>
      <c r="G81" s="880"/>
      <c r="H81" s="880"/>
      <c r="I81" s="880"/>
      <c r="J81" s="881"/>
      <c r="M81" s="39"/>
      <c r="N81" s="39"/>
      <c r="O81" s="39"/>
      <c r="P81" s="39"/>
      <c r="Q81" s="39"/>
      <c r="R81" s="39"/>
      <c r="S81" s="39"/>
      <c r="T81" s="39"/>
      <c r="U81" s="39"/>
      <c r="V81" s="39"/>
    </row>
    <row r="82" spans="1:22" x14ac:dyDescent="0.25">
      <c r="A82" s="880"/>
      <c r="B82" s="880"/>
      <c r="C82" s="880"/>
      <c r="D82" s="880"/>
      <c r="E82" s="880"/>
      <c r="F82" s="880"/>
      <c r="G82" s="880"/>
      <c r="H82" s="880"/>
      <c r="I82" s="880"/>
      <c r="J82" s="881"/>
      <c r="O82" s="43"/>
      <c r="P82" s="44" t="s">
        <v>3912</v>
      </c>
      <c r="Q82" s="39"/>
      <c r="R82" s="39"/>
      <c r="S82" s="39"/>
      <c r="T82" s="39"/>
      <c r="U82" s="39"/>
      <c r="V82" s="39"/>
    </row>
    <row r="83" spans="1:22" x14ac:dyDescent="0.25">
      <c r="A83" s="880"/>
      <c r="B83" s="880"/>
      <c r="C83" s="880"/>
      <c r="D83" s="880"/>
      <c r="E83" s="880"/>
      <c r="F83" s="880"/>
      <c r="G83" s="880"/>
      <c r="H83" s="880"/>
      <c r="I83" s="880"/>
      <c r="J83" s="881"/>
      <c r="O83" s="45"/>
      <c r="P83" s="46" t="b">
        <f ca="1">(P84&lt;H27)</f>
        <v>1</v>
      </c>
      <c r="Q83" s="39"/>
      <c r="R83" s="39"/>
      <c r="S83" s="39"/>
      <c r="T83" s="39"/>
      <c r="U83" s="39"/>
      <c r="V83" s="39"/>
    </row>
    <row r="84" spans="1:22" x14ac:dyDescent="0.25">
      <c r="A84" s="880"/>
      <c r="B84" s="880"/>
      <c r="C84" s="880"/>
      <c r="D84" s="880"/>
      <c r="E84" s="880"/>
      <c r="F84" s="880"/>
      <c r="G84" s="880"/>
      <c r="H84" s="880"/>
      <c r="I84" s="880"/>
      <c r="J84" s="881"/>
      <c r="O84" s="45" t="s">
        <v>3913</v>
      </c>
      <c r="P84" s="46">
        <f ca="1">MIN(G46:G105,G184:G184)</f>
        <v>44231</v>
      </c>
      <c r="Q84" s="39"/>
      <c r="R84" s="39"/>
      <c r="S84" s="39"/>
      <c r="T84" s="39"/>
      <c r="U84" s="39"/>
      <c r="V84" s="39"/>
    </row>
    <row r="85" spans="1:22" x14ac:dyDescent="0.25">
      <c r="A85" s="880"/>
      <c r="B85" s="880"/>
      <c r="C85" s="880"/>
      <c r="D85" s="880"/>
      <c r="E85" s="880"/>
      <c r="F85" s="880"/>
      <c r="G85" s="880"/>
      <c r="H85" s="880"/>
      <c r="I85" s="880"/>
      <c r="J85" s="881"/>
      <c r="O85" s="47" t="s">
        <v>3914</v>
      </c>
      <c r="P85" s="48">
        <f ca="1">MAX(G46:G94)</f>
        <v>45280</v>
      </c>
      <c r="Q85" s="39"/>
      <c r="R85" s="39"/>
      <c r="S85" s="39"/>
      <c r="T85" s="39"/>
      <c r="U85" s="39"/>
      <c r="V85" s="39"/>
    </row>
    <row r="86" spans="1:22" x14ac:dyDescent="0.25">
      <c r="A86" s="880"/>
      <c r="B86" s="880"/>
      <c r="C86" s="880"/>
      <c r="D86" s="880"/>
      <c r="E86" s="880"/>
      <c r="F86" s="880"/>
      <c r="G86" s="880"/>
      <c r="H86" s="880"/>
      <c r="I86" s="880"/>
      <c r="J86" s="881"/>
      <c r="O86" s="49"/>
      <c r="P86" s="49"/>
      <c r="Q86" s="39"/>
      <c r="R86" s="39"/>
      <c r="S86" s="39"/>
      <c r="T86" s="39"/>
      <c r="U86" s="39"/>
      <c r="V86" s="39"/>
    </row>
    <row r="87" spans="1:22" x14ac:dyDescent="0.25">
      <c r="A87" s="880"/>
      <c r="B87" s="880"/>
      <c r="C87" s="880"/>
      <c r="D87" s="880"/>
      <c r="E87" s="880"/>
      <c r="F87" s="880"/>
      <c r="G87" s="880"/>
      <c r="H87" s="880"/>
      <c r="I87" s="880"/>
      <c r="J87" s="881"/>
      <c r="O87" s="50" t="s">
        <v>3915</v>
      </c>
      <c r="P87" s="51"/>
      <c r="Q87" s="39"/>
      <c r="R87" s="39"/>
      <c r="S87" s="39"/>
      <c r="T87" s="39"/>
      <c r="U87" s="39"/>
      <c r="V87" s="39"/>
    </row>
    <row r="88" spans="1:22" x14ac:dyDescent="0.25">
      <c r="A88" s="880"/>
      <c r="B88" s="880"/>
      <c r="C88" s="880"/>
      <c r="D88" s="880"/>
      <c r="E88" s="880"/>
      <c r="F88" s="880"/>
      <c r="G88" s="880"/>
      <c r="H88" s="880"/>
      <c r="I88" s="880"/>
      <c r="J88" s="881"/>
      <c r="O88" s="43"/>
      <c r="P88" s="52" t="b">
        <f ca="1">F43&gt;P84</f>
        <v>1</v>
      </c>
      <c r="Q88" s="39"/>
      <c r="R88" s="39"/>
      <c r="S88" s="39"/>
      <c r="T88" s="39"/>
      <c r="U88" s="39"/>
      <c r="V88" s="39"/>
    </row>
    <row r="89" spans="1:22" x14ac:dyDescent="0.25">
      <c r="A89" s="880"/>
      <c r="B89" s="880"/>
      <c r="C89" s="880"/>
      <c r="D89" s="880"/>
      <c r="E89" s="880"/>
      <c r="F89" s="880"/>
      <c r="G89" s="880"/>
      <c r="H89" s="880"/>
      <c r="I89" s="880"/>
      <c r="J89" s="881"/>
      <c r="M89" s="39"/>
      <c r="N89" s="39"/>
      <c r="O89" s="39"/>
      <c r="P89" s="39"/>
      <c r="Q89" s="39"/>
      <c r="R89" s="39"/>
      <c r="S89" s="39"/>
      <c r="T89" s="39"/>
      <c r="U89" s="39"/>
      <c r="V89" s="39"/>
    </row>
    <row r="90" spans="1:22" x14ac:dyDescent="0.25">
      <c r="A90" s="880"/>
      <c r="B90" s="880"/>
      <c r="C90" s="880"/>
      <c r="D90" s="880"/>
      <c r="E90" s="880"/>
      <c r="F90" s="880"/>
      <c r="G90" s="880"/>
      <c r="H90" s="880"/>
      <c r="I90" s="880"/>
      <c r="J90" s="881"/>
      <c r="M90" s="39"/>
      <c r="N90" s="39"/>
      <c r="O90" s="39"/>
      <c r="P90" s="39"/>
      <c r="Q90" s="39"/>
      <c r="R90" s="39"/>
      <c r="S90" s="39"/>
      <c r="T90" s="39"/>
      <c r="U90" s="39"/>
      <c r="V90" s="39"/>
    </row>
    <row r="91" spans="1:22" x14ac:dyDescent="0.25">
      <c r="A91" s="880"/>
      <c r="B91" s="880"/>
      <c r="C91" s="880"/>
      <c r="D91" s="880"/>
      <c r="E91" s="880"/>
      <c r="F91" s="880"/>
      <c r="G91" s="880"/>
      <c r="H91" s="880"/>
      <c r="I91" s="880"/>
      <c r="J91" s="881"/>
      <c r="M91" s="39"/>
      <c r="N91" s="39"/>
      <c r="O91" s="39"/>
      <c r="P91" s="39"/>
      <c r="Q91" s="39"/>
      <c r="R91" s="39"/>
      <c r="S91" s="39"/>
      <c r="T91" s="39"/>
      <c r="U91" s="39"/>
      <c r="V91" s="39"/>
    </row>
    <row r="92" spans="1:22" x14ac:dyDescent="0.25">
      <c r="A92" s="880"/>
      <c r="B92" s="880"/>
      <c r="C92" s="880"/>
      <c r="D92" s="880"/>
      <c r="E92" s="880"/>
      <c r="F92" s="880"/>
      <c r="G92" s="880"/>
      <c r="H92" s="880"/>
      <c r="I92" s="880"/>
      <c r="J92" s="881"/>
      <c r="M92" s="39"/>
      <c r="N92" s="39"/>
      <c r="O92" s="39"/>
      <c r="P92" s="39"/>
      <c r="Q92" s="39"/>
      <c r="R92" s="39"/>
      <c r="S92" s="39"/>
      <c r="T92" s="39"/>
      <c r="U92" s="39"/>
      <c r="V92" s="39"/>
    </row>
    <row r="93" spans="1:22" x14ac:dyDescent="0.25">
      <c r="A93" s="880"/>
      <c r="B93" s="880"/>
      <c r="C93" s="880"/>
      <c r="D93" s="880"/>
      <c r="E93" s="880"/>
      <c r="F93" s="880"/>
      <c r="G93" s="880"/>
      <c r="H93" s="880"/>
      <c r="I93" s="880"/>
      <c r="J93" s="881"/>
      <c r="M93" s="39"/>
      <c r="N93" s="39"/>
      <c r="O93" s="39"/>
      <c r="P93" s="39"/>
      <c r="Q93" s="39"/>
      <c r="R93" s="39"/>
      <c r="S93" s="39"/>
      <c r="T93" s="39"/>
      <c r="U93" s="39"/>
      <c r="V93" s="39"/>
    </row>
    <row r="94" spans="1:22" x14ac:dyDescent="0.25">
      <c r="A94" s="882"/>
      <c r="B94" s="882"/>
      <c r="C94" s="882"/>
      <c r="D94" s="882"/>
      <c r="E94" s="882"/>
      <c r="F94" s="882"/>
      <c r="G94" s="882"/>
      <c r="H94" s="882"/>
      <c r="I94" s="882"/>
      <c r="J94" s="879"/>
      <c r="R94" s="39"/>
      <c r="S94" s="39"/>
      <c r="T94" s="39"/>
      <c r="U94" s="39"/>
      <c r="V94" s="39"/>
    </row>
    <row r="149" spans="8:8" x14ac:dyDescent="0.25">
      <c r="H149" s="114"/>
    </row>
    <row r="150" spans="8:8" x14ac:dyDescent="0.25">
      <c r="H150" s="114"/>
    </row>
    <row r="151" spans="8:8" x14ac:dyDescent="0.25">
      <c r="H151" s="114"/>
    </row>
    <row r="152" spans="8:8" x14ac:dyDescent="0.25">
      <c r="H152" s="114"/>
    </row>
    <row r="153" spans="8:8" x14ac:dyDescent="0.25">
      <c r="H153" s="114"/>
    </row>
    <row r="154" spans="8:8" x14ac:dyDescent="0.25">
      <c r="H154" s="114"/>
    </row>
    <row r="155" spans="8:8" x14ac:dyDescent="0.25">
      <c r="H155" s="114"/>
    </row>
    <row r="156" spans="8:8" x14ac:dyDescent="0.25">
      <c r="H156" s="114"/>
    </row>
    <row r="157" spans="8:8" x14ac:dyDescent="0.25">
      <c r="H157" s="114"/>
    </row>
    <row r="158" spans="8:8" x14ac:dyDescent="0.25">
      <c r="H158" s="114"/>
    </row>
    <row r="159" spans="8:8" x14ac:dyDescent="0.25">
      <c r="H159" s="114"/>
    </row>
    <row r="160" spans="8:8" x14ac:dyDescent="0.25">
      <c r="H160" s="114"/>
    </row>
    <row r="161" spans="8:8" x14ac:dyDescent="0.25">
      <c r="H161" s="114"/>
    </row>
    <row r="162" spans="8:8" x14ac:dyDescent="0.25">
      <c r="H162" s="114"/>
    </row>
  </sheetData>
  <sheetProtection selectLockedCells="1" selectUnlockedCells="1"/>
  <mergeCells count="35">
    <mergeCell ref="E55:F55"/>
    <mergeCell ref="A1:J1"/>
    <mergeCell ref="E49:F49"/>
    <mergeCell ref="A2:I2"/>
    <mergeCell ref="A3:I3"/>
    <mergeCell ref="A30:J30"/>
    <mergeCell ref="A44:J44"/>
    <mergeCell ref="E46:F46"/>
    <mergeCell ref="F4:G4"/>
    <mergeCell ref="A41:I41"/>
    <mergeCell ref="F43:G43"/>
    <mergeCell ref="E48:F48"/>
    <mergeCell ref="A5:J5"/>
    <mergeCell ref="A42:H42"/>
    <mergeCell ref="E45:F45"/>
    <mergeCell ref="E47:F47"/>
    <mergeCell ref="A69:J69"/>
    <mergeCell ref="E65:F65"/>
    <mergeCell ref="E63:F63"/>
    <mergeCell ref="E68:F68"/>
    <mergeCell ref="E56:F56"/>
    <mergeCell ref="E61:F61"/>
    <mergeCell ref="E66:F66"/>
    <mergeCell ref="E60:F60"/>
    <mergeCell ref="E67:F67"/>
    <mergeCell ref="E62:F62"/>
    <mergeCell ref="E58:F58"/>
    <mergeCell ref="E59:F59"/>
    <mergeCell ref="E57:F57"/>
    <mergeCell ref="E64:F64"/>
    <mergeCell ref="E54:F54"/>
    <mergeCell ref="E53:F53"/>
    <mergeCell ref="E51:F51"/>
    <mergeCell ref="E50:F50"/>
    <mergeCell ref="E52:F52"/>
  </mergeCells>
  <phoneticPr fontId="0" type="noConversion"/>
  <conditionalFormatting sqref="G71:G72 G46:G68">
    <cfRule type="cellIs" dxfId="203" priority="35" stopIfTrue="1" operator="between">
      <formula>$F$4</formula>
      <formula>$H$4</formula>
    </cfRule>
    <cfRule type="cellIs" dxfId="202" priority="36" stopIfTrue="1" operator="lessThan">
      <formula>$F$4</formula>
    </cfRule>
  </conditionalFormatting>
  <conditionalFormatting sqref="H43">
    <cfRule type="cellIs" dxfId="201" priority="33" stopIfTrue="1" operator="between">
      <formula>$F$4</formula>
      <formula>$H$4</formula>
    </cfRule>
    <cfRule type="cellIs" dxfId="200" priority="34" stopIfTrue="1" operator="lessThan">
      <formula>$F$4</formula>
    </cfRule>
  </conditionalFormatting>
  <pageMargins left="0.59055118110236227" right="0.27559055118110237" top="0.39370078740157483" bottom="0.78740157480314965" header="0.19685039370078741" footer="0.59055118110236227"/>
  <pageSetup paperSize="9" scale="61" fitToHeight="2" orientation="portrait" r:id="rId1"/>
  <headerFooter alignWithMargins="0">
    <oddFooter>Page &amp;P of &amp;N</oddFooter>
  </headerFooter>
  <rowBreaks count="1" manualBreakCount="1">
    <brk id="40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V71"/>
  <sheetViews>
    <sheetView view="pageBreakPreview" topLeftCell="A57" zoomScaleNormal="85" zoomScaleSheetLayoutView="100" workbookViewId="0">
      <selection activeCell="C23" sqref="C23"/>
    </sheetView>
  </sheetViews>
  <sheetFormatPr defaultColWidth="9.1796875" defaultRowHeight="12.5" x14ac:dyDescent="0.25"/>
  <cols>
    <col min="1" max="1" width="7.54296875" style="13" customWidth="1"/>
    <col min="2" max="2" width="6.54296875" style="13" customWidth="1"/>
    <col min="3" max="3" width="17" style="13" customWidth="1"/>
    <col min="4" max="4" width="7.54296875" style="13" customWidth="1"/>
    <col min="5" max="5" width="13.81640625" style="13" customWidth="1"/>
    <col min="6" max="6" width="14.453125" style="13" customWidth="1"/>
    <col min="7" max="7" width="11.54296875" style="13" customWidth="1"/>
    <col min="8" max="8" width="18" style="13" customWidth="1"/>
    <col min="9" max="9" width="36.453125" style="13" customWidth="1"/>
    <col min="10" max="10" width="12.54296875" style="31" customWidth="1"/>
    <col min="11" max="11" width="9.81640625" style="39" bestFit="1" customWidth="1"/>
    <col min="12" max="12" width="23.453125" style="39" bestFit="1" customWidth="1"/>
    <col min="13" max="13" width="9.1796875" style="13"/>
    <col min="14" max="14" width="11.453125" style="13" customWidth="1"/>
    <col min="15" max="15" width="9.1796875" style="13"/>
    <col min="16" max="16" width="12" style="13" customWidth="1"/>
    <col min="17" max="16384" width="9.1796875" style="13"/>
  </cols>
  <sheetData>
    <row r="1" spans="1:13" ht="31.5" customHeight="1" thickBot="1" x14ac:dyDescent="0.3">
      <c r="A1" s="1292" t="s">
        <v>3872</v>
      </c>
      <c r="B1" s="1293"/>
      <c r="C1" s="1293"/>
      <c r="D1" s="1293"/>
      <c r="E1" s="1293"/>
      <c r="F1" s="1293"/>
      <c r="G1" s="1293"/>
      <c r="H1" s="1293"/>
      <c r="I1" s="1293"/>
      <c r="J1" s="1293"/>
    </row>
    <row r="2" spans="1:13" ht="24" customHeight="1" x14ac:dyDescent="0.25">
      <c r="A2" s="1294" t="s">
        <v>3873</v>
      </c>
      <c r="B2" s="1295"/>
      <c r="C2" s="1295"/>
      <c r="D2" s="1295"/>
      <c r="E2" s="1295"/>
      <c r="F2" s="1295"/>
      <c r="G2" s="1295"/>
      <c r="H2" s="1295"/>
      <c r="I2" s="1296"/>
      <c r="J2" s="96"/>
    </row>
    <row r="3" spans="1:13" ht="24" customHeight="1" x14ac:dyDescent="0.25">
      <c r="A3" s="1297" t="s">
        <v>3874</v>
      </c>
      <c r="B3" s="1298"/>
      <c r="C3" s="1298"/>
      <c r="D3" s="1298"/>
      <c r="E3" s="1298"/>
      <c r="F3" s="1298"/>
      <c r="G3" s="1298"/>
      <c r="H3" s="1298"/>
      <c r="I3" s="1299"/>
      <c r="J3" s="107"/>
      <c r="L3" s="63"/>
    </row>
    <row r="4" spans="1:13" ht="24" customHeight="1" x14ac:dyDescent="0.25">
      <c r="A4" s="108" t="s">
        <v>3875</v>
      </c>
      <c r="B4" s="54" t="s">
        <v>811</v>
      </c>
      <c r="C4" s="55"/>
      <c r="D4" s="55"/>
      <c r="E4" s="56" t="s">
        <v>3876</v>
      </c>
      <c r="F4" s="1306">
        <f ca="1">NOW()</f>
        <v>44925.936029745368</v>
      </c>
      <c r="G4" s="1306"/>
      <c r="H4" s="67">
        <f ca="1">F4+60</f>
        <v>44985.936029745368</v>
      </c>
      <c r="I4" s="68" t="s">
        <v>3916</v>
      </c>
      <c r="J4" s="109"/>
    </row>
    <row r="5" spans="1:13" ht="21" customHeight="1" x14ac:dyDescent="0.25">
      <c r="A5" s="1309" t="s">
        <v>3878</v>
      </c>
      <c r="B5" s="1310"/>
      <c r="C5" s="1310"/>
      <c r="D5" s="1310"/>
      <c r="E5" s="1310"/>
      <c r="F5" s="1310"/>
      <c r="G5" s="1310"/>
      <c r="H5" s="1310"/>
      <c r="I5" s="1310"/>
      <c r="J5" s="1311"/>
    </row>
    <row r="6" spans="1:13" s="34" customFormat="1" ht="35.25" customHeight="1" x14ac:dyDescent="0.25">
      <c r="A6" s="99" t="s">
        <v>3879</v>
      </c>
      <c r="B6" s="57" t="s">
        <v>3880</v>
      </c>
      <c r="C6" s="58" t="s">
        <v>3917</v>
      </c>
      <c r="D6" s="69" t="s">
        <v>3882</v>
      </c>
      <c r="E6" s="69" t="s">
        <v>3883</v>
      </c>
      <c r="F6" s="69" t="s">
        <v>3884</v>
      </c>
      <c r="G6" s="38" t="s">
        <v>3885</v>
      </c>
      <c r="H6" s="57" t="s">
        <v>3886</v>
      </c>
      <c r="I6" s="70" t="s">
        <v>3887</v>
      </c>
      <c r="J6" s="100" t="s">
        <v>3888</v>
      </c>
      <c r="K6" s="53"/>
      <c r="L6" s="53"/>
    </row>
    <row r="7" spans="1:13" s="34" customFormat="1" ht="20.149999999999999" customHeight="1" x14ac:dyDescent="0.25">
      <c r="A7" s="126" t="s">
        <v>846</v>
      </c>
      <c r="B7" s="132">
        <f ca="1">OFFSET('Hijsmateriaal 1.4'!E$6:E$2926,M7+L7-2,0,1,1)</f>
        <v>4</v>
      </c>
      <c r="C7" s="133">
        <f ca="1">OFFSET('Hijsmateriaal 1.4'!S$6:S$2926,M7+L7-2,0,1,1)</f>
        <v>40.395000000000003</v>
      </c>
      <c r="D7" s="132">
        <f ca="1">OFFSET('Hijsmateriaal 1.4'!H$6:H$2926,M7+L7-2,0,1,1)</f>
        <v>92</v>
      </c>
      <c r="E7" s="132" t="str">
        <f ca="1">OFFSET('Hijsmateriaal 1.4'!I$6:I$2926,M7+L7-2,0,1,1)</f>
        <v>5906</v>
      </c>
      <c r="F7" s="88">
        <f ca="1">E7/9.81</f>
        <v>602.03873598369012</v>
      </c>
      <c r="G7" s="134">
        <f ca="1">OFFSET('Hijsmateriaal 1.4'!AB$6:AB$2926,M7+L7-2,0,1,1)</f>
        <v>2.5</v>
      </c>
      <c r="H7" s="132" t="str">
        <f ca="1">OFFSET('Hijsmateriaal 1.4'!AJ$6:AJ$2926,M7+L7-2,0,1,1)</f>
        <v>HL1493-1496</v>
      </c>
      <c r="I7" s="129" t="str">
        <f ca="1">IF(OFFSET('Hijsmateriaal 1.4'!W$6:W$2926,M7+L7-2,0,1,1)="","",OFFSET('Hijsmateriaal 1.4'!W$6:W$2926,M7+L7-2,0,1,1))</f>
        <v/>
      </c>
      <c r="J7" s="102">
        <f ca="1">OFFSET('Hijsmateriaal 1.4'!AC$6:AC$2926,M7+L7-3,0,1,1)/1000</f>
        <v>1.6187499999999999</v>
      </c>
      <c r="K7" s="53"/>
      <c r="L7" s="78">
        <f>COUNTIF('Hijsmateriaal 1.4'!$D$6:$D$2926,'TL7'!A7)</f>
        <v>5</v>
      </c>
      <c r="M7" s="79">
        <f>MATCH(A7,'Hijsmateriaal 1.4'!$D$6:$D$2926,0)</f>
        <v>523</v>
      </c>
    </row>
    <row r="8" spans="1:13" s="34" customFormat="1" ht="20.149999999999999" customHeight="1" x14ac:dyDescent="0.25">
      <c r="A8" s="113" t="s">
        <v>872</v>
      </c>
      <c r="B8" s="76">
        <f ca="1">OFFSET('Hijsmateriaal 1.4'!E$6:E$2926,M8+L8-2,0,1,1)</f>
        <v>4</v>
      </c>
      <c r="C8" s="32">
        <f ca="1">OFFSET('Hijsmateriaal 1.4'!S$6:S$2926,M8+L8-2,0,1,1)</f>
        <v>20.0625</v>
      </c>
      <c r="D8" s="76">
        <f ca="1">OFFSET('Hijsmateriaal 1.4'!H$6:H$2926,M8+L8-2,0,1,1)</f>
        <v>92</v>
      </c>
      <c r="E8" s="76" t="str">
        <f ca="1">OFFSET('Hijsmateriaal 1.4'!I$6:I$2926,M8+L8-2,0,1,1)</f>
        <v>5884</v>
      </c>
      <c r="F8" s="88">
        <f t="shared" ref="F8:F23" ca="1" si="0">E8/9.81</f>
        <v>599.796126401631</v>
      </c>
      <c r="G8" s="30">
        <f ca="1">OFFSET('Hijsmateriaal 1.4'!AB$6:AB$2926,M8+L8-2,0,1,1)</f>
        <v>2.5</v>
      </c>
      <c r="H8" s="76" t="str">
        <f ca="1">OFFSET('Hijsmateriaal 1.4'!AJ$6:AJ$2926,M8+L8-2,0,1,1)</f>
        <v>T964-967</v>
      </c>
      <c r="I8" s="77" t="str">
        <f ca="1">IF(OFFSET('Hijsmateriaal 1.4'!W$6:W$2926,M8+L8-2,0,1,1)="","",OFFSET('Hijsmateriaal 1.4'!W$6:W$2926,M8+L8-2,0,1,1))</f>
        <v/>
      </c>
      <c r="J8" s="102">
        <f ca="1">OFFSET('Hijsmateriaal 1.4'!AC$6:AC$2926,M8+L8-3,0,1,1)/1000</f>
        <v>0.91874999999999996</v>
      </c>
      <c r="K8" s="53"/>
      <c r="L8" s="78">
        <f>COUNTIF('Hijsmateriaal 1.4'!$D$6:$D$2926,'TL7'!A8)</f>
        <v>5</v>
      </c>
      <c r="M8" s="79">
        <f>MATCH(A8,'Hijsmateriaal 1.4'!$D$6:$D$2926,0)</f>
        <v>540</v>
      </c>
    </row>
    <row r="9" spans="1:13" s="34" customFormat="1" ht="20.149999999999999" customHeight="1" x14ac:dyDescent="0.25">
      <c r="A9" s="113" t="s">
        <v>902</v>
      </c>
      <c r="B9" s="76">
        <f ca="1">OFFSET('Hijsmateriaal 1.4'!E$6:E$2926,M9+L9-2,0,1,1)</f>
        <v>4</v>
      </c>
      <c r="C9" s="32">
        <f ca="1">OFFSET('Hijsmateriaal 1.4'!S$6:S$2926,M9+L9-2,0,1,1)</f>
        <v>14.9625</v>
      </c>
      <c r="D9" s="76">
        <f ca="1">OFFSET('Hijsmateriaal 1.4'!H$6:H$2926,M9+L9-2,0,1,1)</f>
        <v>92</v>
      </c>
      <c r="E9" s="76" t="str">
        <f ca="1">OFFSET('Hijsmateriaal 1.4'!I$6:I$2926,M9+L9-2,0,1,1)</f>
        <v>5886</v>
      </c>
      <c r="F9" s="88">
        <f t="shared" ca="1" si="0"/>
        <v>600</v>
      </c>
      <c r="G9" s="30">
        <f ca="1">OFFSET('Hijsmateriaal 1.4'!AB$6:AB$2926,M9+L9-2,0,1,1)</f>
        <v>2.5</v>
      </c>
      <c r="H9" s="76" t="str">
        <f ca="1">OFFSET('Hijsmateriaal 1.4'!AJ$6:AJ$2926,M9+L9-2,0,1,1)</f>
        <v>T901-904</v>
      </c>
      <c r="I9" s="77" t="str">
        <f ca="1">IF(OFFSET('Hijsmateriaal 1.4'!W$6:W$2926,M9+L9-2,0,1,1)="","",OFFSET('Hijsmateriaal 1.4'!W$6:W$2926,M9+L9-2,0,1,1))</f>
        <v/>
      </c>
      <c r="J9" s="102">
        <f ca="1">OFFSET('Hijsmateriaal 1.4'!AC$6:AC$2926,M9+L9-3,0,1,1)/1000</f>
        <v>0.74375000000000002</v>
      </c>
      <c r="K9" s="53"/>
      <c r="L9" s="78">
        <f>COUNTIF('Hijsmateriaal 1.4'!$D$6:$D$2926,'TL7'!A9)</f>
        <v>5</v>
      </c>
      <c r="M9" s="79">
        <f>MATCH(A9,'Hijsmateriaal 1.4'!$D$6:$D$2926,0)</f>
        <v>556</v>
      </c>
    </row>
    <row r="10" spans="1:13" s="34" customFormat="1" ht="20.149999999999999" customHeight="1" x14ac:dyDescent="0.25">
      <c r="A10" s="113" t="s">
        <v>937</v>
      </c>
      <c r="B10" s="76">
        <f ca="1">OFFSET('Hijsmateriaal 1.4'!E$6:E$2926,M10+L10-2,0,1,1)</f>
        <v>4</v>
      </c>
      <c r="C10" s="32">
        <f ca="1">OFFSET('Hijsmateriaal 1.4'!S$6:S$2926,M10+L10-2,0,1,1)</f>
        <v>9.995000000000001</v>
      </c>
      <c r="D10" s="76">
        <f ca="1">OFFSET('Hijsmateriaal 1.4'!H$6:H$2926,M10+L10-2,0,1,1)</f>
        <v>92</v>
      </c>
      <c r="E10" s="76" t="str">
        <f ca="1">OFFSET('Hijsmateriaal 1.4'!I$6:I$2926,M10+L10-2,0,1,1)</f>
        <v>5906</v>
      </c>
      <c r="F10" s="88">
        <f t="shared" ca="1" si="0"/>
        <v>602.03873598369012</v>
      </c>
      <c r="G10" s="30">
        <f ca="1">OFFSET('Hijsmateriaal 1.4'!AB$6:AB$2926,M10+L10-2,0,1,1)</f>
        <v>2.5</v>
      </c>
      <c r="H10" s="76" t="str">
        <f ca="1">OFFSET('Hijsmateriaal 1.4'!AJ$6:AJ$2926,M10+L10-2,0,1,1)</f>
        <v>HL1040-1043</v>
      </c>
      <c r="I10" s="77" t="str">
        <f ca="1">IF(OFFSET('Hijsmateriaal 1.4'!W$6:W$2926,M10+L10-2,0,1,1)="","",OFFSET('Hijsmateriaal 1.4'!W$6:W$2926,M10+L10-2,0,1,1))</f>
        <v/>
      </c>
      <c r="J10" s="102">
        <f ca="1">OFFSET('Hijsmateriaal 1.4'!AC$6:AC$2926,M10+L10-3,0,1,1)/1000</f>
        <v>0.56874999999999998</v>
      </c>
      <c r="K10" s="53"/>
      <c r="L10" s="78">
        <f>COUNTIF('Hijsmateriaal 1.4'!$D$6:$D$2926,'TL7'!A10)</f>
        <v>5</v>
      </c>
      <c r="M10" s="79">
        <f>MATCH(A10,'Hijsmateriaal 1.4'!$D$6:$D$2926,0)</f>
        <v>578</v>
      </c>
    </row>
    <row r="11" spans="1:13" s="34" customFormat="1" ht="20.149999999999999" customHeight="1" x14ac:dyDescent="0.25">
      <c r="A11" s="113" t="s">
        <v>1082</v>
      </c>
      <c r="B11" s="76">
        <f ca="1">OFFSET('Hijsmateriaal 1.4'!E$6:E$2926,M11+L11-2,0,1,1)</f>
        <v>2</v>
      </c>
      <c r="C11" s="32">
        <f ca="1">OFFSET('Hijsmateriaal 1.4'!S$6:S$2926,M11+L11-2,0,1,1)</f>
        <v>8</v>
      </c>
      <c r="D11" s="76">
        <f ca="1">OFFSET('Hijsmateriaal 1.4'!H$6:H$2926,M11+L11-2,0,1,1)</f>
        <v>84</v>
      </c>
      <c r="E11" s="76" t="str">
        <f ca="1">OFFSET('Hijsmateriaal 1.4'!I$6:I$2926,M11+L11-2,0,1,1)</f>
        <v>4905</v>
      </c>
      <c r="F11" s="88">
        <f ca="1">E11/9.81</f>
        <v>500</v>
      </c>
      <c r="G11" s="30">
        <f ca="1">OFFSET('Hijsmateriaal 1.4'!AB$6:AB$2926,M11+L11-2,0,1,1)</f>
        <v>1.5</v>
      </c>
      <c r="H11" s="76" t="str">
        <f ca="1">OFFSET('Hijsmateriaal 1.4'!AJ$6:AJ$2926,M11+L11-2,0,1,1)</f>
        <v>UOS97-435+436</v>
      </c>
      <c r="I11" s="77" t="str">
        <f ca="1">IF(OFFSET('Hijsmateriaal 1.4'!W$6:W$2926,M11+L11-2,0,1,1)="","",OFFSET('Hijsmateriaal 1.4'!W$6:W$2926,M11+L11-2,0,1,1))</f>
        <v/>
      </c>
      <c r="J11" s="102">
        <f ca="1">OFFSET('Hijsmateriaal 1.4'!AC$6:AC$2926,M11+L11-3,0,1,1)/1000</f>
        <v>0.28940249999999995</v>
      </c>
      <c r="K11" s="53"/>
      <c r="L11" s="78">
        <f>COUNTIF('Hijsmateriaal 1.4'!$D$6:$D$2926,'TL7'!A11)</f>
        <v>3</v>
      </c>
      <c r="M11" s="79">
        <f>MATCH(A11,'Hijsmateriaal 1.4'!$D$6:$D$2926,0)</f>
        <v>670</v>
      </c>
    </row>
    <row r="12" spans="1:13" s="34" customFormat="1" ht="20.149999999999999" customHeight="1" x14ac:dyDescent="0.25">
      <c r="A12" s="113" t="s">
        <v>1108</v>
      </c>
      <c r="B12" s="76">
        <f ca="1">OFFSET('Hijsmateriaal 1.4'!E$6:E$2926,M12+L12-2,0,1,1)</f>
        <v>4</v>
      </c>
      <c r="C12" s="32">
        <f ca="1">OFFSET('Hijsmateriaal 1.4'!S$6:S$2926,M12+L12-2,0,1,1)</f>
        <v>20</v>
      </c>
      <c r="D12" s="76">
        <f ca="1">OFFSET('Hijsmateriaal 1.4'!H$6:H$2926,M12+L12-2,0,1,1)</f>
        <v>83</v>
      </c>
      <c r="E12" s="76" t="str">
        <f ca="1">OFFSET('Hijsmateriaal 1.4'!I$6:I$2926,M12+L12-2,0,1,1)</f>
        <v>5343</v>
      </c>
      <c r="F12" s="88">
        <f t="shared" ca="1" si="0"/>
        <v>544.64831804281346</v>
      </c>
      <c r="G12" s="30">
        <f ca="1">OFFSET('Hijsmateriaal 1.4'!AB$6:AB$2926,M12+L12-2,0,1,1)</f>
        <v>2</v>
      </c>
      <c r="H12" s="76" t="str">
        <f ca="1">OFFSET('Hijsmateriaal 1.4'!AJ$6:AJ$2926,M12+L12-2,0,1,1)</f>
        <v>HL861-864</v>
      </c>
      <c r="I12" s="77" t="str">
        <f ca="1">IF(OFFSET('Hijsmateriaal 1.4'!W$6:W$2926,M12+L12-2,0,1,1)="","",OFFSET('Hijsmateriaal 1.4'!W$6:W$2926,M12+L12-2,0,1,1))</f>
        <v>HL 863 use only double</v>
      </c>
      <c r="J12" s="102">
        <f ca="1">OFFSET('Hijsmateriaal 1.4'!AC$6:AC$2926,M12+L12-3,0,1,1)/1000</f>
        <v>0.6</v>
      </c>
      <c r="K12" s="53"/>
      <c r="L12" s="78">
        <f>COUNTIF('Hijsmateriaal 1.4'!$D$6:$D$2926,'TL7'!A12)</f>
        <v>5</v>
      </c>
      <c r="M12" s="79">
        <f>MATCH(A12,'Hijsmateriaal 1.4'!$D$6:$D$2926,0)</f>
        <v>686</v>
      </c>
    </row>
    <row r="13" spans="1:13" s="34" customFormat="1" ht="20.149999999999999" customHeight="1" x14ac:dyDescent="0.25">
      <c r="A13" s="113" t="s">
        <v>1231</v>
      </c>
      <c r="B13" s="76">
        <f ca="1">OFFSET('Hijsmateriaal 1.4'!E$6:E$2926,M13+L13-2,0,1,1)</f>
        <v>4</v>
      </c>
      <c r="C13" s="32">
        <f ca="1">OFFSET('Hijsmateriaal 1.4'!S$6:S$2926,M13+L13-2,0,1,1)</f>
        <v>20.04</v>
      </c>
      <c r="D13" s="76">
        <f ca="1">OFFSET('Hijsmateriaal 1.4'!H$6:H$2926,M13+L13-2,0,1,1)</f>
        <v>77</v>
      </c>
      <c r="E13" s="76" t="str">
        <f ca="1">OFFSET('Hijsmateriaal 1.4'!I$6:I$2926,M13+L13-2,0,1,1)</f>
        <v>4169</v>
      </c>
      <c r="F13" s="90">
        <f t="shared" ca="1" si="0"/>
        <v>424.97451580020385</v>
      </c>
      <c r="G13" s="30">
        <f ca="1">OFFSET('Hijsmateriaal 1.4'!AB$6:AB$2926,M13+L13-2,0,1,1)</f>
        <v>2.5</v>
      </c>
      <c r="H13" s="76" t="str">
        <f ca="1">OFFSET('Hijsmateriaal 1.4'!AJ$6:AJ$2926,M13+L13-2,0,1,1)</f>
        <v>HL1214-1217</v>
      </c>
      <c r="I13" s="77" t="str">
        <f ca="1">IF(OFFSET('Hijsmateriaal 1.4'!W$6:W$2926,M13+L13-2,0,1,1)="","",OFFSET('Hijsmateriaal 1.4'!W$6:W$2926,M13+L13-2,0,1,1))</f>
        <v>HL 1217 use only double</v>
      </c>
      <c r="J13" s="110">
        <f ca="1">OFFSET('Hijsmateriaal 1.4'!AC$6:AC$2926,M13+L13-3,0,1,1)/1000</f>
        <v>0.60899999999999999</v>
      </c>
      <c r="K13" s="53"/>
      <c r="L13" s="78">
        <f>COUNTIF('Hijsmateriaal 1.4'!$D$6:$D$2926,'TL7'!A13)</f>
        <v>5</v>
      </c>
      <c r="M13" s="79">
        <f>MATCH(A13,'Hijsmateriaal 1.4'!$D$6:$D$2926,0)</f>
        <v>762</v>
      </c>
    </row>
    <row r="14" spans="1:13" s="34" customFormat="1" ht="20.149999999999999" customHeight="1" x14ac:dyDescent="0.25">
      <c r="A14" s="113" t="s">
        <v>1265</v>
      </c>
      <c r="B14" s="76">
        <f ca="1">OFFSET('Hijsmateriaal 1.4'!E$6:E$2926,M14+L14-2,0,1,1)</f>
        <v>4</v>
      </c>
      <c r="C14" s="32">
        <f ca="1">OFFSET('Hijsmateriaal 1.4'!S$6:S$2926,M14+L14-2,0,1,1)</f>
        <v>14.9975</v>
      </c>
      <c r="D14" s="76">
        <f ca="1">OFFSET('Hijsmateriaal 1.4'!H$6:H$2926,M14+L14-2,0,1,1)</f>
        <v>77</v>
      </c>
      <c r="E14" s="76" t="str">
        <f ca="1">OFFSET('Hijsmateriaal 1.4'!I$6:I$2926,M14+L14-2,0,1,1)</f>
        <v>4169</v>
      </c>
      <c r="F14" s="88">
        <f t="shared" ca="1" si="0"/>
        <v>424.97451580020385</v>
      </c>
      <c r="G14" s="30">
        <f ca="1">OFFSET('Hijsmateriaal 1.4'!AB$6:AB$2926,M14+L14-2,0,1,1)</f>
        <v>2.5</v>
      </c>
      <c r="H14" s="76" t="str">
        <f ca="1">OFFSET('Hijsmateriaal 1.4'!AJ$6:AJ$2926,M14+L14-2,0,1,1)</f>
        <v>HL1044-1047</v>
      </c>
      <c r="I14" s="77" t="str">
        <f ca="1">IF(OFFSET('Hijsmateriaal 1.4'!W$6:W$2926,M14+L14-2,0,1,1)="","",OFFSET('Hijsmateriaal 1.4'!W$6:W$2926,M14+L14-2,0,1,1))</f>
        <v/>
      </c>
      <c r="J14" s="102">
        <f ca="1">OFFSET('Hijsmateriaal 1.4'!AC$6:AC$2926,M14+L14-3,0,1,1)/1000</f>
        <v>0.49299999999999999</v>
      </c>
      <c r="K14" s="53"/>
      <c r="L14" s="78">
        <f>COUNTIF('Hijsmateriaal 1.4'!$D$6:$D$2926,'TL7'!A14)</f>
        <v>5</v>
      </c>
      <c r="M14" s="79">
        <f>MATCH(A14,'Hijsmateriaal 1.4'!$D$6:$D$2926,0)</f>
        <v>780</v>
      </c>
    </row>
    <row r="15" spans="1:13" s="34" customFormat="1" ht="20.149999999999999" customHeight="1" x14ac:dyDescent="0.25">
      <c r="A15" s="126" t="s">
        <v>1310</v>
      </c>
      <c r="B15" s="76">
        <f ca="1">OFFSET('Hijsmateriaal 1.4'!E$6:E$2926,M15+L15-2,0,1,1)</f>
        <v>4</v>
      </c>
      <c r="C15" s="32">
        <f ca="1">OFFSET('Hijsmateriaal 1.4'!S$6:S$2926,M15+L15-2,0,1,1)</f>
        <v>9.9775000000000009</v>
      </c>
      <c r="D15" s="76">
        <f ca="1">OFFSET('Hijsmateriaal 1.4'!H$6:H$2926,M15+L15-2,0,1,1)</f>
        <v>77</v>
      </c>
      <c r="E15" s="76" t="str">
        <f ca="1">OFFSET('Hijsmateriaal 1.4'!I$6:I$2926,M15+L15-2,0,1,1)</f>
        <v>4169</v>
      </c>
      <c r="F15" s="88">
        <f t="shared" ca="1" si="0"/>
        <v>424.97451580020385</v>
      </c>
      <c r="G15" s="30">
        <f ca="1">OFFSET('Hijsmateriaal 1.4'!AB$6:AB$2926,M15+L15-2,0,1,1)</f>
        <v>2.5</v>
      </c>
      <c r="H15" s="76" t="str">
        <f ca="1">OFFSET('Hijsmateriaal 1.4'!AJ$6:AJ$2926,M15+L15-2,0,1,1)</f>
        <v>HL1048-1051</v>
      </c>
      <c r="I15" s="77" t="str">
        <f ca="1">IF(OFFSET('Hijsmateriaal 1.4'!W$6:W$2926,M15+L15-2,0,1,1)="","",OFFSET('Hijsmateriaal 1.4'!W$6:W$2926,M15+L15-2,0,1,1))</f>
        <v/>
      </c>
      <c r="J15" s="102">
        <f ca="1">OFFSET('Hijsmateriaal 1.4'!AC$6:AC$2926,M15+L15-3,0,1,1)/1000</f>
        <v>0.377</v>
      </c>
      <c r="K15" s="53"/>
      <c r="L15" s="78">
        <f>COUNTIF('Hijsmateriaal 1.4'!$D$6:$D$2926,'TL7'!A15)</f>
        <v>5</v>
      </c>
      <c r="M15" s="79">
        <f>MATCH(A15,'Hijsmateriaal 1.4'!$D$6:$D$2926,0)</f>
        <v>804</v>
      </c>
    </row>
    <row r="16" spans="1:13" s="34" customFormat="1" ht="20.149999999999999" customHeight="1" x14ac:dyDescent="0.25">
      <c r="A16" s="126" t="s">
        <v>1348</v>
      </c>
      <c r="B16" s="76">
        <f ca="1">OFFSET('Hijsmateriaal 1.4'!E$6:E$2926,M16+L16-2,0,1,1)</f>
        <v>2</v>
      </c>
      <c r="C16" s="32">
        <f ca="1">OFFSET('Hijsmateriaal 1.4'!S$6:S$2926,M16+L16-2,0,1,1)</f>
        <v>29.95</v>
      </c>
      <c r="D16" s="76">
        <f ca="1">OFFSET('Hijsmateriaal 1.4'!H$6:H$2926,M16+L16-2,0,1,1)</f>
        <v>76</v>
      </c>
      <c r="E16" s="76" t="str">
        <f ca="1">OFFSET('Hijsmateriaal 1.4'!I$6:I$2926,M16+L16-2,0,1,1)</f>
        <v>3640</v>
      </c>
      <c r="F16" s="88">
        <f ca="1">E16/9.81</f>
        <v>371.04994903160036</v>
      </c>
      <c r="G16" s="30">
        <f ca="1">OFFSET('Hijsmateriaal 1.4'!AB$6:AB$2926,M16+L16-2,0,1,1)</f>
        <v>2</v>
      </c>
      <c r="H16" s="76" t="str">
        <f ca="1">OFFSET('Hijsmateriaal 1.4'!AJ$6:AJ$2926,M16+L16-2,0,1,1)</f>
        <v>HL201+203</v>
      </c>
      <c r="I16" s="77" t="str">
        <f ca="1">IF(OFFSET('Hijsmateriaal 1.4'!W$6:W$2926,M16+L16-2,0,1,1)="","",OFFSET('Hijsmateriaal 1.4'!W$6:W$2926,M16+L16-2,0,1,1))</f>
        <v>Use only double !!</v>
      </c>
      <c r="J16" s="102">
        <f ca="1">OFFSET('Hijsmateriaal 1.4'!AC$6:AC$2926,M16+L16-3,0,1,1)/1000</f>
        <v>0.80500000000000005</v>
      </c>
      <c r="K16" s="53"/>
      <c r="L16" s="78">
        <f>COUNTIF('Hijsmateriaal 1.4'!$D$6:$D$2926,'TL7'!A16)</f>
        <v>3</v>
      </c>
      <c r="M16" s="79">
        <f>MATCH(A16,'Hijsmateriaal 1.4'!$D$6:$D$2926,0)</f>
        <v>826</v>
      </c>
    </row>
    <row r="17" spans="1:15" s="34" customFormat="1" ht="20.149999999999999" customHeight="1" x14ac:dyDescent="0.25">
      <c r="A17" s="126" t="s">
        <v>1397</v>
      </c>
      <c r="B17" s="76">
        <f ca="1">OFFSET('Hijsmateriaal 1.4'!E$6:E$2926,M17+L17-2,0,1,1)</f>
        <v>2</v>
      </c>
      <c r="C17" s="32">
        <f ca="1">OFFSET('Hijsmateriaal 1.4'!S$6:S$2926,M17+L17-2,0,1,1)</f>
        <v>7.0250000000000004</v>
      </c>
      <c r="D17" s="76">
        <f ca="1">OFFSET('Hijsmateriaal 1.4'!H$6:H$2926,M17+L17-2,0,1,1)</f>
        <v>70</v>
      </c>
      <c r="E17" s="76">
        <f ca="1">OFFSET('Hijsmateriaal 1.4'!I$6:I$2926,M17+L17-2,0,1,1)</f>
        <v>3267</v>
      </c>
      <c r="F17" s="88">
        <f t="shared" ca="1" si="0"/>
        <v>333.02752293577981</v>
      </c>
      <c r="G17" s="30" t="str">
        <f ca="1">OFFSET('Hijsmateriaal 1.4'!AB$6:AB$2926,M17+L17-2,0,1,1)</f>
        <v>2,00</v>
      </c>
      <c r="H17" s="76" t="str">
        <f ca="1">OFFSET('Hijsmateriaal 1.4'!AJ$6:AJ$2926,M17+L17-2,0,1,1)</f>
        <v>HL339+340</v>
      </c>
      <c r="I17" s="77" t="str">
        <f ca="1">IF(OFFSET('Hijsmateriaal 1.4'!W$6:W$2926,M17+L17-2,0,1,1)="","",OFFSET('Hijsmateriaal 1.4'!W$6:W$2926,M17+L17-2,0,1,1))</f>
        <v/>
      </c>
      <c r="J17" s="102">
        <f ca="1">OFFSET('Hijsmateriaal 1.4'!AC$6:AC$2926,M17+L17-3,0,1,1)/1000</f>
        <v>0.252</v>
      </c>
      <c r="K17" s="53"/>
      <c r="L17" s="78">
        <f>COUNTIF('Hijsmateriaal 1.4'!$D$6:$D$2926,'TL7'!A17)</f>
        <v>3</v>
      </c>
      <c r="M17" s="79">
        <f>MATCH(A17,'Hijsmateriaal 1.4'!$D$6:$D$2926,0)</f>
        <v>853</v>
      </c>
    </row>
    <row r="18" spans="1:15" s="34" customFormat="1" ht="20.149999999999999" customHeight="1" x14ac:dyDescent="0.25">
      <c r="A18" s="113" t="s">
        <v>1616</v>
      </c>
      <c r="B18" s="76">
        <f ca="1">OFFSET('Hijsmateriaal 1.4'!E$6:E$2926,M18+L18-2,0,1,1)</f>
        <v>4</v>
      </c>
      <c r="C18" s="32">
        <f ca="1">OFFSET('Hijsmateriaal 1.4'!S$6:S$2926,M18+L18-2,0,1,1)</f>
        <v>9.9725000000000001</v>
      </c>
      <c r="D18" s="76">
        <f ca="1">OFFSET('Hijsmateriaal 1.4'!H$6:H$2926,M18+L18-2,0,1,1)</f>
        <v>56</v>
      </c>
      <c r="E18" s="76" t="str">
        <f ca="1">OFFSET('Hijsmateriaal 1.4'!I$6:I$2926,M18+L18-2,0,1,1)</f>
        <v>2453</v>
      </c>
      <c r="F18" s="88">
        <f ca="1">E18/9.81</f>
        <v>250.05096839959225</v>
      </c>
      <c r="G18" s="30">
        <f ca="1">OFFSET('Hijsmateriaal 1.4'!AB$6:AB$2926,M18+L18-2,0,1,1)</f>
        <v>2</v>
      </c>
      <c r="H18" s="76" t="str">
        <f ca="1">OFFSET('Hijsmateriaal 1.4'!AJ$6:AJ$2926,M18+L18-2,0,1,1)</f>
        <v>HL1249-1252</v>
      </c>
      <c r="I18" s="77" t="str">
        <f ca="1">IF(OFFSET('Hijsmateriaal 1.4'!W$6:W$2926,M18+L18-2,0,1,1)="","",OFFSET('Hijsmateriaal 1.4'!W$6:W$2926,M18+L18-2,0,1,1))</f>
        <v/>
      </c>
      <c r="J18" s="102">
        <f ca="1">OFFSET('Hijsmateriaal 1.4'!AC$6:AC$2926,M18+L18-3,0,1,1)/1000</f>
        <v>0.1875</v>
      </c>
      <c r="K18" s="53"/>
      <c r="L18" s="78">
        <f>COUNTIF('Hijsmateriaal 1.4'!$D$6:$D$2926,'TL7'!A18)</f>
        <v>5</v>
      </c>
      <c r="M18" s="79">
        <f>MATCH(A18,'Hijsmateriaal 1.4'!$D$6:$D$2926,0)</f>
        <v>1028</v>
      </c>
    </row>
    <row r="19" spans="1:15" s="35" customFormat="1" ht="20.149999999999999" customHeight="1" x14ac:dyDescent="0.25">
      <c r="A19" s="113" t="s">
        <v>1648</v>
      </c>
      <c r="B19" s="76">
        <f ca="1">OFFSET('Hijsmateriaal 1.4'!E$6:E$2926,M19+L19-2,0,1,1)</f>
        <v>4</v>
      </c>
      <c r="C19" s="32">
        <f ca="1">OFFSET('Hijsmateriaal 1.4'!S$6:S$2926,M19+L19-2,0,1,1)</f>
        <v>20.055</v>
      </c>
      <c r="D19" s="76">
        <f ca="1">OFFSET('Hijsmateriaal 1.4'!H$6:H$2926,M19+L19-2,0,1,1)</f>
        <v>52</v>
      </c>
      <c r="E19" s="76" t="str">
        <f ca="1">OFFSET('Hijsmateriaal 1.4'!I$6:I$2926,M19+L19-2,0,1,1)</f>
        <v>1932</v>
      </c>
      <c r="F19" s="88">
        <f t="shared" ca="1" si="0"/>
        <v>196.94189602446482</v>
      </c>
      <c r="G19" s="30">
        <f ca="1">OFFSET('Hijsmateriaal 1.4'!AB$6:AB$2926,M19+L19-2,0,1,1)</f>
        <v>2</v>
      </c>
      <c r="H19" s="76" t="str">
        <f ca="1">OFFSET('Hijsmateriaal 1.4'!AJ$6:AJ$2926,M19+L19-2,0,1,1)</f>
        <v>HL1052-1055</v>
      </c>
      <c r="I19" s="77" t="str">
        <f ca="1">IF(OFFSET('Hijsmateriaal 1.4'!W$6:W$2926,M19+L19-2,0,1,1)="","",OFFSET('Hijsmateriaal 1.4'!W$6:W$2926,M19+L19-2,0,1,1))</f>
        <v/>
      </c>
      <c r="J19" s="102">
        <f ca="1">OFFSET('Hijsmateriaal 1.4'!AC$6:AC$2926,M19+L19-3,0,1,1)/1000</f>
        <v>0.27</v>
      </c>
      <c r="K19" s="53"/>
      <c r="L19" s="78">
        <f>COUNTIF('Hijsmateriaal 1.4'!$D$6:$D$2926,'TL7'!A19)</f>
        <v>5</v>
      </c>
      <c r="M19" s="79">
        <f>MATCH(A19,'Hijsmateriaal 1.4'!$D$6:$D$2926,0)</f>
        <v>1046</v>
      </c>
    </row>
    <row r="20" spans="1:15" s="35" customFormat="1" ht="20.149999999999999" customHeight="1" x14ac:dyDescent="0.25">
      <c r="A20" s="113" t="s">
        <v>1671</v>
      </c>
      <c r="B20" s="76">
        <f ca="1">OFFSET('Hijsmateriaal 1.4'!E$6:E$2926,M20+L20-2,0,1,1)</f>
        <v>4</v>
      </c>
      <c r="C20" s="32">
        <f ca="1">OFFSET('Hijsmateriaal 1.4'!S$6:S$2926,M20+L20-2,0,1,1)</f>
        <v>15.047499999999999</v>
      </c>
      <c r="D20" s="76">
        <f ca="1">OFFSET('Hijsmateriaal 1.4'!H$6:H$2926,M20+L20-2,0,1,1)</f>
        <v>52</v>
      </c>
      <c r="E20" s="76" t="str">
        <f ca="1">OFFSET('Hijsmateriaal 1.4'!I$6:I$2926,M20+L20-2,0,1,1)</f>
        <v>1932</v>
      </c>
      <c r="F20" s="88">
        <f t="shared" ca="1" si="0"/>
        <v>196.94189602446482</v>
      </c>
      <c r="G20" s="30">
        <f ca="1">OFFSET('Hijsmateriaal 1.4'!AB$6:AB$2926,M20+L20-2,0,1,1)</f>
        <v>2</v>
      </c>
      <c r="H20" s="76" t="str">
        <f ca="1">OFFSET('Hijsmateriaal 1.4'!AJ$6:AJ$2926,M20+L20-2,0,1,1)</f>
        <v>HL1056-1059</v>
      </c>
      <c r="I20" s="77" t="str">
        <f ca="1">IF(OFFSET('Hijsmateriaal 1.4'!W$6:W$2926,M20+L20-2,0,1,1)="","",OFFSET('Hijsmateriaal 1.4'!W$6:W$2926,M20+L20-2,0,1,1))</f>
        <v/>
      </c>
      <c r="J20" s="102">
        <f ca="1">OFFSET('Hijsmateriaal 1.4'!AC$6:AC$2926,M20+L20-3,0,1,1)/1000</f>
        <v>0.216</v>
      </c>
      <c r="K20" s="53"/>
      <c r="L20" s="78">
        <f>COUNTIF('Hijsmateriaal 1.4'!$D$6:$D$2926,'TL7'!A20)</f>
        <v>5</v>
      </c>
      <c r="M20" s="79">
        <f>MATCH(A20,'Hijsmateriaal 1.4'!$D$6:$D$2926,0)</f>
        <v>1058</v>
      </c>
    </row>
    <row r="21" spans="1:15" s="35" customFormat="1" ht="20.149999999999999" customHeight="1" x14ac:dyDescent="0.25">
      <c r="A21" s="113" t="s">
        <v>1691</v>
      </c>
      <c r="B21" s="76">
        <f ca="1">OFFSET('Hijsmateriaal 1.4'!E$6:E$2926,M21+L21-2,0,1,1)</f>
        <v>4</v>
      </c>
      <c r="C21" s="32">
        <f ca="1">OFFSET('Hijsmateriaal 1.4'!S$6:S$2926,M21+L21-2,0,1,1)</f>
        <v>10.0375</v>
      </c>
      <c r="D21" s="76">
        <f ca="1">OFFSET('Hijsmateriaal 1.4'!H$6:H$2926,M21+L21-2,0,1,1)</f>
        <v>52</v>
      </c>
      <c r="E21" s="76" t="str">
        <f ca="1">OFFSET('Hijsmateriaal 1.4'!I$6:I$2926,M21+L21-2,0,1,1)</f>
        <v>1932</v>
      </c>
      <c r="F21" s="88">
        <f t="shared" ca="1" si="0"/>
        <v>196.94189602446482</v>
      </c>
      <c r="G21" s="30">
        <f ca="1">OFFSET('Hijsmateriaal 1.4'!AB$6:AB$2926,M21+L21-2,0,1,1)</f>
        <v>2</v>
      </c>
      <c r="H21" s="76" t="str">
        <f ca="1">OFFSET('Hijsmateriaal 1.4'!AJ$6:AJ$2926,M21+L21-2,0,1,1)</f>
        <v>HL1060-1063</v>
      </c>
      <c r="I21" s="77" t="str">
        <f ca="1">IF(OFFSET('Hijsmateriaal 1.4'!W$6:W$2926,M21+L21-2,0,1,1)="","",OFFSET('Hijsmateriaal 1.4'!W$6:W$2926,M21+L21-2,0,1,1))</f>
        <v/>
      </c>
      <c r="J21" s="102">
        <f ca="1">OFFSET('Hijsmateriaal 1.4'!AC$6:AC$2926,M21+L21-3,0,1,1)/1000</f>
        <v>0.16200000000000001</v>
      </c>
      <c r="K21" s="53"/>
      <c r="L21" s="78">
        <f>COUNTIF('Hijsmateriaal 1.4'!$D$6:$D$2926,'TL7'!A21)</f>
        <v>5</v>
      </c>
      <c r="M21" s="79">
        <f>MATCH(A21,'Hijsmateriaal 1.4'!$D$6:$D$2926,0)</f>
        <v>1070</v>
      </c>
    </row>
    <row r="22" spans="1:15" s="35" customFormat="1" ht="20.149999999999999" customHeight="1" x14ac:dyDescent="0.25">
      <c r="A22" s="113" t="s">
        <v>1517</v>
      </c>
      <c r="B22" s="76">
        <f ca="1">OFFSET('Hijsmateriaal 1.4'!E$6:E$2926,M22+L22-2,0,1,1)</f>
        <v>4</v>
      </c>
      <c r="C22" s="32">
        <f ca="1">OFFSET('Hijsmateriaal 1.4'!S$6:S$2926,M22+L22-2,0,1,1)</f>
        <v>5.8925000000000001</v>
      </c>
      <c r="D22" s="76">
        <f ca="1">OFFSET('Hijsmateriaal 1.4'!H$6:H$2926,M22+L22-2,0,1,1)</f>
        <v>52</v>
      </c>
      <c r="E22" s="76" t="str">
        <f ca="1">OFFSET('Hijsmateriaal 1.4'!I$6:I$2926,M22+L22-2,0,1,1)</f>
        <v>1962</v>
      </c>
      <c r="F22" s="88">
        <f t="shared" ca="1" si="0"/>
        <v>200</v>
      </c>
      <c r="G22" s="30">
        <f ca="1">OFFSET('Hijsmateriaal 1.4'!AB$6:AB$2926,M22+L22-2,0,1,1)</f>
        <v>1.5</v>
      </c>
      <c r="H22" s="76" t="str">
        <f ca="1">OFFSET('Hijsmateriaal 1.4'!AJ$6:AJ$2926,M22+L22-2,0,1,1)</f>
        <v>HL1194-1197</v>
      </c>
      <c r="I22" s="77" t="str">
        <f ca="1">IF(OFFSET('Hijsmateriaal 1.4'!W$6:W$2926,M22+L22-2,0,1,1)="","",OFFSET('Hijsmateriaal 1.4'!W$6:W$2926,M22+L22-2,0,1,1))</f>
        <v/>
      </c>
      <c r="J22" s="102">
        <f ca="1">OFFSET('Hijsmateriaal 1.4'!AC$6:AC$2926,M22+L22-3,0,1,1)/1000</f>
        <v>0.10098</v>
      </c>
      <c r="K22" s="53"/>
      <c r="L22" s="78">
        <f>COUNTIF('Hijsmateriaal 1.4'!$D$6:$D$2926,'TL7'!A22)</f>
        <v>5</v>
      </c>
      <c r="M22" s="79">
        <f>MATCH(A22,'Hijsmateriaal 1.4'!$D$6:$D$2926,0)</f>
        <v>1082</v>
      </c>
    </row>
    <row r="23" spans="1:15" s="35" customFormat="1" ht="20.149999999999999" customHeight="1" x14ac:dyDescent="0.25">
      <c r="A23" s="113" t="s">
        <v>1554</v>
      </c>
      <c r="B23" s="76">
        <f ca="1">OFFSET('Hijsmateriaal 1.4'!E$6:E$2926,M23+L23-2,0,1,1)</f>
        <v>4</v>
      </c>
      <c r="C23" s="32">
        <f ca="1">OFFSET('Hijsmateriaal 1.4'!S$6:S$2926,M23+L23-2,0,1,1)</f>
        <v>9.9975000000000005</v>
      </c>
      <c r="D23" s="76">
        <f ca="1">OFFSET('Hijsmateriaal 1.4'!H$6:H$2926,M23+L23-2,0,1,1)</f>
        <v>51</v>
      </c>
      <c r="E23" s="76" t="str">
        <f ca="1">OFFSET('Hijsmateriaal 1.4'!I$6:I$2926,M23+L23-2,0,1,1)</f>
        <v>1810</v>
      </c>
      <c r="F23" s="88">
        <f t="shared" ca="1" si="0"/>
        <v>184.50560652395515</v>
      </c>
      <c r="G23" s="30">
        <f ca="1">OFFSET('Hijsmateriaal 1.4'!AB$6:AB$2926,M23+L23-2,0,1,1)</f>
        <v>2</v>
      </c>
      <c r="H23" s="76" t="str">
        <f ca="1">OFFSET('Hijsmateriaal 1.4'!AJ$6:AJ$2926,M23+L23-2,0,1,1)</f>
        <v>HL835-838</v>
      </c>
      <c r="I23" s="77" t="str">
        <f ca="1">IF(OFFSET('Hijsmateriaal 1.4'!W$6:W$2926,M23+L23-2,0,1,1)="","",OFFSET('Hijsmateriaal 1.4'!W$6:W$2926,M23+L23-2,0,1,1))</f>
        <v>Use only double !!</v>
      </c>
      <c r="J23" s="102">
        <f ca="1">OFFSET('Hijsmateriaal 1.4'!AC$6:AC$2926,M23+L23-3,0,1,1)/1000</f>
        <v>0.1575</v>
      </c>
      <c r="K23" s="53"/>
      <c r="L23" s="78">
        <f>COUNTIF('Hijsmateriaal 1.4'!$D$6:$D$2926,'TL7'!A23)</f>
        <v>5</v>
      </c>
      <c r="M23" s="79">
        <f>MATCH(A23,'Hijsmateriaal 1.4'!$D$6:$D$2926,0)</f>
        <v>1094</v>
      </c>
    </row>
    <row r="24" spans="1:15" ht="21" customHeight="1" x14ac:dyDescent="0.25">
      <c r="A24" s="1300" t="s">
        <v>3889</v>
      </c>
      <c r="B24" s="1301"/>
      <c r="C24" s="1301"/>
      <c r="D24" s="1301"/>
      <c r="E24" s="1301"/>
      <c r="F24" s="1301"/>
      <c r="G24" s="1301"/>
      <c r="H24" s="1301"/>
      <c r="I24" s="1301"/>
      <c r="J24" s="1302"/>
    </row>
    <row r="25" spans="1:15" s="34" customFormat="1" ht="38.25" customHeight="1" x14ac:dyDescent="0.25">
      <c r="A25" s="99" t="s">
        <v>3879</v>
      </c>
      <c r="B25" s="57" t="s">
        <v>3880</v>
      </c>
      <c r="C25" s="80" t="s">
        <v>3917</v>
      </c>
      <c r="D25" s="58" t="s">
        <v>3882</v>
      </c>
      <c r="E25" s="58" t="s">
        <v>3883</v>
      </c>
      <c r="F25" s="69" t="s">
        <v>3884</v>
      </c>
      <c r="G25" s="81" t="s">
        <v>3891</v>
      </c>
      <c r="H25" s="57" t="s">
        <v>3886</v>
      </c>
      <c r="I25" s="71" t="s">
        <v>21</v>
      </c>
      <c r="J25" s="100" t="s">
        <v>3888</v>
      </c>
      <c r="K25" s="53"/>
      <c r="L25" s="53"/>
    </row>
    <row r="26" spans="1:15" s="34" customFormat="1" ht="20.149999999999999" customHeight="1" x14ac:dyDescent="0.25">
      <c r="A26" s="113" t="s">
        <v>809</v>
      </c>
      <c r="B26" s="76">
        <f ca="1">OFFSET('Hijsmateriaal 1.4'!E$6:E$2926,M26+L26-2,0,1,1)</f>
        <v>2</v>
      </c>
      <c r="C26" s="32" t="str">
        <f ca="1">OFFSET('Hijsmateriaal 1.4'!S$6:S$2926,M26+L26-2,0,1,1)</f>
        <v>-</v>
      </c>
      <c r="D26" s="76">
        <f ca="1">OFFSET('Hijsmateriaal 1.4'!H$6:H$2926,M26+L26-2,0,1,1)</f>
        <v>102</v>
      </c>
      <c r="E26" s="76" t="str">
        <f ca="1">OFFSET('Hijsmateriaal 1.4'!I$6:I$2926,M26+L26-2,0,1,1)</f>
        <v>8231</v>
      </c>
      <c r="F26" s="88">
        <f ca="1">E26/9.81</f>
        <v>839.04179408766561</v>
      </c>
      <c r="G26" s="30">
        <f ca="1">OFFSET('Hijsmateriaal 1.4'!G$6:G$2926,M26+L26-2,0,1,1)</f>
        <v>8</v>
      </c>
      <c r="H26" s="76" t="str">
        <f ca="1">OFFSET('Hijsmateriaal 1.4'!AJ$6:AJ$2926,M26+L26-2,0,1,1)</f>
        <v>HL1253-1254</v>
      </c>
      <c r="I26" s="77" t="str">
        <f ca="1">IF(OFFSET('Hijsmateriaal 1.4'!W$6:W$2926,M26+L26-2,0,1,1)="","",OFFSET('Hijsmateriaal 1.4'!W$6:W$2926,M26+L26-2,0,1,1))</f>
        <v/>
      </c>
      <c r="J26" s="102">
        <f ca="1">OFFSET('Hijsmateriaal 1.4'!AC$6:AC$2926,M26+L26-3,0,1,1)/1000</f>
        <v>0.32</v>
      </c>
      <c r="K26" s="53"/>
      <c r="L26" s="78">
        <f>COUNTIF('Hijsmateriaal 1.4'!$D$6:$D$2926,'TL7'!A26)</f>
        <v>3</v>
      </c>
      <c r="M26" s="79">
        <f>MATCH(A26,'Hijsmateriaal 1.4'!$D$6:$D$2926,0)</f>
        <v>496</v>
      </c>
    </row>
    <row r="27" spans="1:15" s="35" customFormat="1" ht="30" customHeight="1" x14ac:dyDescent="0.25">
      <c r="A27" s="113" t="s">
        <v>1065</v>
      </c>
      <c r="B27" s="76">
        <f ca="1">OFFSET('Hijsmateriaal 1.4'!E$6:E$2926,M27+L27-2,0,1,1)</f>
        <v>4</v>
      </c>
      <c r="C27" s="32" t="str">
        <f ca="1">OFFSET('Hijsmateriaal 1.4'!S$6:S$2926,M27+L27-2,0,1,1)</f>
        <v>-</v>
      </c>
      <c r="D27" s="76">
        <f ca="1">OFFSET('Hijsmateriaal 1.4'!H$6:H$2926,M27+L27-2,0,1,1)</f>
        <v>84</v>
      </c>
      <c r="E27" s="76" t="str">
        <f ca="1">OFFSET('Hijsmateriaal 1.4'!I$6:I$2926,M27+L27-2,0,1,1)</f>
        <v>5579</v>
      </c>
      <c r="F27" s="88">
        <f ca="1">E27/9.81</f>
        <v>568.70540265035675</v>
      </c>
      <c r="G27" s="30">
        <f ca="1">OFFSET('Hijsmateriaal 1.4'!G$6:G$2926,M27+L27-2,0,1,1)</f>
        <v>13</v>
      </c>
      <c r="H27" s="117" t="str">
        <f ca="1">OFFSET('Hijsmateriaal 1.4'!AJ$6:AJ$2926,M27+L27-2,0,1,1)</f>
        <v>HL1109, 1112, 1114, 1115</v>
      </c>
      <c r="I27" s="77" t="str">
        <f ca="1">IF(OFFSET('Hijsmateriaal 1.4'!W$6:W$2926,M27+L27-2,0,1,1)="","",OFFSET('Hijsmateriaal 1.4'!W$6:W$2926,M27+L27-2,0,1,1))</f>
        <v/>
      </c>
      <c r="J27" s="102">
        <f ca="1">OFFSET('Hijsmateriaal 1.4'!AC$6:AC$2926,M27+L27-3,0,1,1)/1000</f>
        <v>0.32018999999999997</v>
      </c>
      <c r="K27" s="53"/>
      <c r="L27" s="78">
        <f>COUNTIF('Hijsmateriaal 1.4'!$D$6:$D$2926,'TL7'!A27)</f>
        <v>5</v>
      </c>
      <c r="M27" s="79">
        <f>MATCH(A27,'Hijsmateriaal 1.4'!$D$6:$D$2926,0)</f>
        <v>658</v>
      </c>
    </row>
    <row r="28" spans="1:15" s="35" customFormat="1" ht="20.149999999999999" customHeight="1" thickBot="1" x14ac:dyDescent="0.3">
      <c r="A28" s="131" t="s">
        <v>1091</v>
      </c>
      <c r="B28" s="91">
        <f ca="1">OFFSET('Hijsmateriaal 1.4'!E$6:E$2926,M28+L28-2,0,1,1)</f>
        <v>4</v>
      </c>
      <c r="C28" s="92" t="str">
        <f ca="1">OFFSET('Hijsmateriaal 1.4'!S$6:S$2926,M28+L28-2,0,1,1)</f>
        <v>-</v>
      </c>
      <c r="D28" s="91">
        <f ca="1">OFFSET('Hijsmateriaal 1.4'!H$6:H$2926,M28+L28-2,0,1,1)</f>
        <v>84</v>
      </c>
      <c r="E28" s="91" t="str">
        <f ca="1">OFFSET('Hijsmateriaal 1.4'!I$6:I$2926,M28+L28-2,0,1,1)</f>
        <v>5579</v>
      </c>
      <c r="F28" s="93">
        <f ca="1">E28/9.81</f>
        <v>568.70540265035675</v>
      </c>
      <c r="G28" s="94">
        <f ca="1">OFFSET('Hijsmateriaal 1.4'!G$6:G$2926,M28+L28-2,0,1,1)</f>
        <v>4.5</v>
      </c>
      <c r="H28" s="91" t="str">
        <f ca="1">OFFSET('Hijsmateriaal 1.4'!AJ$6:AJ$2926,M28+L28-2,0,1,1)</f>
        <v>HL1187-1190</v>
      </c>
      <c r="I28" s="95" t="str">
        <f ca="1">IF(OFFSET('Hijsmateriaal 1.4'!W$6:W$2926,M28+L28-2,0,1,1)="","",OFFSET('Hijsmateriaal 1.4'!W$6:W$2926,M28+L28-2,0,1,1))</f>
        <v/>
      </c>
      <c r="J28" s="116">
        <f ca="1">OFFSET('Hijsmateriaal 1.4'!AC$6:AC$2926,M28+L28-3,0,1,1)/1000</f>
        <v>0.11083499999999999</v>
      </c>
      <c r="K28" s="53"/>
      <c r="L28" s="78">
        <f>COUNTIF('Hijsmateriaal 1.4'!$D$6:$D$2926,'TL7'!A28)</f>
        <v>5</v>
      </c>
      <c r="M28" s="79">
        <f>MATCH(A28,'Hijsmateriaal 1.4'!$D$6:$D$2926,0)</f>
        <v>674</v>
      </c>
    </row>
    <row r="29" spans="1:15" ht="24" customHeight="1" x14ac:dyDescent="0.25">
      <c r="A29" s="1307" t="s">
        <v>3873</v>
      </c>
      <c r="B29" s="1308"/>
      <c r="C29" s="1308"/>
      <c r="D29" s="1308"/>
      <c r="E29" s="1308"/>
      <c r="F29" s="1308"/>
      <c r="G29" s="1308"/>
      <c r="H29" s="1308"/>
      <c r="I29" s="1308"/>
      <c r="J29" s="96"/>
    </row>
    <row r="30" spans="1:15" ht="24" customHeight="1" x14ac:dyDescent="0.25">
      <c r="A30" s="1318" t="s">
        <v>3901</v>
      </c>
      <c r="B30" s="1319"/>
      <c r="C30" s="1319"/>
      <c r="D30" s="1319"/>
      <c r="E30" s="1319"/>
      <c r="F30" s="1319"/>
      <c r="G30" s="1319"/>
      <c r="H30" s="1319"/>
      <c r="I30" s="41"/>
      <c r="J30" s="97"/>
      <c r="K30" s="41"/>
      <c r="L30" s="41"/>
      <c r="M30" s="41"/>
      <c r="N30" s="41"/>
      <c r="O30" s="41"/>
    </row>
    <row r="31" spans="1:15" ht="24" customHeight="1" x14ac:dyDescent="0.25">
      <c r="A31" s="878" t="str">
        <f>A4</f>
        <v xml:space="preserve"> Vessel:</v>
      </c>
      <c r="B31" s="61" t="str">
        <f>B4</f>
        <v>Taklift 7</v>
      </c>
      <c r="C31" s="62"/>
      <c r="D31" s="62"/>
      <c r="E31" s="879" t="str">
        <f>E4</f>
        <v xml:space="preserve"> Date:</v>
      </c>
      <c r="F31" s="1306">
        <f ca="1">F4</f>
        <v>44925.936029745368</v>
      </c>
      <c r="G31" s="1306"/>
      <c r="H31" s="42" t="str">
        <f ca="1">IF(F4&gt;P61,"4 Yearly required","")</f>
        <v>4 Yearly required</v>
      </c>
      <c r="I31" s="66" t="str">
        <f>I4</f>
        <v xml:space="preserve">  ( Next visual insp. 9 March 2017 )</v>
      </c>
      <c r="J31" s="98"/>
    </row>
    <row r="32" spans="1:15" ht="21" customHeight="1" x14ac:dyDescent="0.25">
      <c r="A32" s="1303" t="s">
        <v>3902</v>
      </c>
      <c r="B32" s="1304"/>
      <c r="C32" s="1304"/>
      <c r="D32" s="1304"/>
      <c r="E32" s="1304"/>
      <c r="F32" s="1304"/>
      <c r="G32" s="1304"/>
      <c r="H32" s="1304"/>
      <c r="I32" s="1304"/>
      <c r="J32" s="1305"/>
    </row>
    <row r="33" spans="1:14" s="34" customFormat="1" ht="30" customHeight="1" x14ac:dyDescent="0.25">
      <c r="A33" s="99" t="s">
        <v>3879</v>
      </c>
      <c r="B33" s="57" t="s">
        <v>3880</v>
      </c>
      <c r="C33" s="58" t="s">
        <v>3903</v>
      </c>
      <c r="D33" s="58" t="s">
        <v>3908</v>
      </c>
      <c r="E33" s="1314" t="s">
        <v>3905</v>
      </c>
      <c r="F33" s="1315"/>
      <c r="G33" s="58" t="s">
        <v>3918</v>
      </c>
      <c r="H33" s="57" t="s">
        <v>3886</v>
      </c>
      <c r="I33" s="58" t="s">
        <v>21</v>
      </c>
      <c r="J33" s="100" t="s">
        <v>3888</v>
      </c>
      <c r="K33" s="53"/>
      <c r="L33" s="75"/>
    </row>
    <row r="34" spans="1:14" s="34" customFormat="1" ht="20.149999999999999" customHeight="1" x14ac:dyDescent="0.25">
      <c r="A34" s="101" t="s">
        <v>1569</v>
      </c>
      <c r="B34" s="76">
        <f ca="1">OFFSET('Hijsmateriaal 1.4'!E$6:E$2926,M34+L34-2,0,1,1)</f>
        <v>2</v>
      </c>
      <c r="C34" s="32" t="str">
        <f ca="1">OFFSET('Hijsmateriaal 1.4'!L$6:L$2926,M34+L34-2,0,1,1)</f>
        <v>CR G-2160 (WB)</v>
      </c>
      <c r="D34" s="76">
        <f ca="1">OFFSET('Hijsmateriaal 1.4'!M$6:M$2926,M34+L34-2,0,1,1)</f>
        <v>300</v>
      </c>
      <c r="E34" s="1285" t="str">
        <f ca="1">CONCATENATE(OFFSET('Hijsmateriaal 1.4'!O$6:O$2926,M34+L34-2,0,1,1),"x",OFFSET('Hijsmateriaal 1.4'!P$6:P$2926,M34+L34-2,0,1,1),"x",OFFSET('Hijsmateriaal 1.4'!Q$6:Q$2926,M34+L34-2,0,1,1))</f>
        <v>134x188/189x579/626</v>
      </c>
      <c r="F34" s="1286"/>
      <c r="G34" s="37">
        <f ca="1">OFFSET('Hijsmateriaal 1.4'!AA$6:AA$2926,M34+L34-2,0,1,1)</f>
        <v>43004</v>
      </c>
      <c r="H34" s="76" t="str">
        <f ca="1">OFFSET('Hijsmateriaal 1.4'!AJ$6:AJ$2926,M34+L34-2,0,1,1)</f>
        <v>HL327+329</v>
      </c>
      <c r="I34" s="77" t="str">
        <f ca="1">IF(OFFSET('Hijsmateriaal 1.4'!W$6:W$2926,M34+L34-2,0,1,1)="","",OFFSET('Hijsmateriaal 1.4'!W$6:W$2926,M34+L34-2,0,1,1))</f>
        <v/>
      </c>
      <c r="J34" s="102">
        <f ca="1">OFFSET('Hijsmateriaal 1.4'!AC$6:AC$2926,M34+L34-3,0,1,1)/1000</f>
        <v>0.35</v>
      </c>
      <c r="K34" s="53"/>
      <c r="L34" s="78">
        <f>COUNTIF('Hijsmateriaal 1.4'!$D$6:$D$2926,'TL7'!A34)</f>
        <v>3</v>
      </c>
      <c r="M34" s="79">
        <f>MATCH(A34,'Hijsmateriaal 1.4'!$D$6:$D$2926,0)</f>
        <v>1861</v>
      </c>
    </row>
    <row r="35" spans="1:14" s="36" customFormat="1" ht="20.149999999999999" customHeight="1" x14ac:dyDescent="0.25">
      <c r="A35" s="101" t="s">
        <v>1688</v>
      </c>
      <c r="B35" s="76">
        <f ca="1">OFFSET('Hijsmateriaal 1.4'!E$6:E$2926,M35+L35-2,0,1,1)</f>
        <v>3</v>
      </c>
      <c r="C35" s="32" t="str">
        <f ca="1">OFFSET('Hijsmateriaal 1.4'!L$6:L$2926,M35+L35-2,0,1,1)</f>
        <v>CR G-2160 (WB)</v>
      </c>
      <c r="D35" s="76">
        <f ca="1">OFFSET('Hijsmateriaal 1.4'!M$6:M$2926,M35+L35-2,0,1,1)</f>
        <v>300</v>
      </c>
      <c r="E35" s="1285" t="str">
        <f ca="1">CONCATENATE(OFFSET('Hijsmateriaal 1.4'!O$6:O$2926,M35+L35-2,0,1,1),"x",OFFSET('Hijsmateriaal 1.4'!P$6:P$2926,M35+L35-2,0,1,1),"x",OFFSET('Hijsmateriaal 1.4'!Q$6:Q$2926,M35+L35-2,0,1,1))</f>
        <v>133/134x182/194x587/600</v>
      </c>
      <c r="F35" s="1286"/>
      <c r="G35" s="37">
        <f ca="1">OFFSET('Hijsmateriaal 1.4'!AA$6:AA$2926,M35+L35-2,0,1,1)</f>
        <v>43535</v>
      </c>
      <c r="H35" s="76" t="str">
        <f ca="1">OFFSET('Hijsmateriaal 1.4'!AJ$6:AJ$2926,M35+L35-2,0,1,1)</f>
        <v>HL305-307</v>
      </c>
      <c r="I35" s="77" t="str">
        <f ca="1">IF(OFFSET('Hijsmateriaal 1.4'!W$6:W$2926,M35+L35-2,0,1,1)="","",OFFSET('Hijsmateriaal 1.4'!W$6:W$2926,M35+L35-2,0,1,1))</f>
        <v/>
      </c>
      <c r="J35" s="102">
        <f ca="1">OFFSET('Hijsmateriaal 1.4'!AC$6:AC$2926,M35+L35-3,0,1,1)/1000</f>
        <v>0.35</v>
      </c>
      <c r="K35" s="53"/>
      <c r="L35" s="78">
        <f>COUNTIF('Hijsmateriaal 1.4'!$D$6:$D$2926,'TL7'!A35)</f>
        <v>4</v>
      </c>
      <c r="M35" s="79">
        <f>MATCH(A35,'Hijsmateriaal 1.4'!$D$6:$D$2926,0)</f>
        <v>1856</v>
      </c>
    </row>
    <row r="36" spans="1:14" s="33" customFormat="1" ht="20.149999999999999" customHeight="1" x14ac:dyDescent="0.25">
      <c r="A36" s="101" t="s">
        <v>2665</v>
      </c>
      <c r="B36" s="76">
        <f ca="1">OFFSET('Hijsmateriaal 1.4'!E$6:E$2926,M36+L36-2,0,1,1)</f>
        <v>2</v>
      </c>
      <c r="C36" s="32" t="str">
        <f ca="1">OFFSET('Hijsmateriaal 1.4'!L$6:L$2926,M36+L36-2,0,1,1)</f>
        <v>GN H14 (WB)</v>
      </c>
      <c r="D36" s="76">
        <f ca="1">OFFSET('Hijsmateriaal 1.4'!M$6:M$2926,M36+L36-2,0,1,1)</f>
        <v>300</v>
      </c>
      <c r="E36" s="1285" t="str">
        <f ca="1">CONCATENATE(OFFSET('Hijsmateriaal 1.4'!O$6:O$2926,M36+L36-2,0,1,1),"x",OFFSET('Hijsmateriaal 1.4'!P$6:P$2926,M36+L36-2,0,1,1),"x",OFFSET('Hijsmateriaal 1.4'!Q$6:Q$2926,M36+L36-2,0,1,1))</f>
        <v>133/134x182/196x587/592</v>
      </c>
      <c r="F36" s="1286"/>
      <c r="G36" s="37">
        <f ca="1">OFFSET('Hijsmateriaal 1.4'!AA$6:AA$2926,M36+L36-2,0,1,1)</f>
        <v>43004</v>
      </c>
      <c r="H36" s="76" t="str">
        <f ca="1">OFFSET('Hijsmateriaal 1.4'!AJ$6:AJ$2926,M36+L36-2,0,1,1)</f>
        <v>HL380-381</v>
      </c>
      <c r="I36" s="77" t="str">
        <f ca="1">IF(OFFSET('Hijsmateriaal 1.4'!W$6:W$2926,M36+L36-2,0,1,1)="","",OFFSET('Hijsmateriaal 1.4'!W$6:W$2926,M36+L36-2,0,1,1))</f>
        <v/>
      </c>
      <c r="J36" s="102">
        <f ca="1">OFFSET('Hijsmateriaal 1.4'!AC$6:AC$2926,M36+L36-3,0,1,1)/1000</f>
        <v>0.35</v>
      </c>
      <c r="K36" s="53"/>
      <c r="L36" s="78">
        <f>COUNTIF('Hijsmateriaal 1.4'!$D$6:$D$2926,'TL7'!A36)</f>
        <v>3</v>
      </c>
      <c r="M36" s="79">
        <f>MATCH(A36,'Hijsmateriaal 1.4'!$D$6:$D$2926,0)</f>
        <v>1789</v>
      </c>
      <c r="N36" s="883"/>
    </row>
    <row r="37" spans="1:14" s="34" customFormat="1" ht="20.149999999999999" customHeight="1" x14ac:dyDescent="0.25">
      <c r="A37" s="101" t="s">
        <v>2654</v>
      </c>
      <c r="B37" s="76">
        <f ca="1">OFFSET('Hijsmateriaal 1.4'!E$6:E$2926,M37+L37-2,0,1,1)</f>
        <v>4</v>
      </c>
      <c r="C37" s="32" t="str">
        <f ca="1">OFFSET('Hijsmateriaal 1.4'!L$6:L$2926,M37+L37-2,0,1,1)</f>
        <v>GP P-6033 (WB)</v>
      </c>
      <c r="D37" s="76">
        <f ca="1">OFFSET('Hijsmateriaal 1.4'!M$6:M$2926,M37+L37-2,0,1,1)</f>
        <v>300</v>
      </c>
      <c r="E37" s="1285" t="str">
        <f ca="1">CONCATENATE(OFFSET('Hijsmateriaal 1.4'!O$6:O$2926,M37+L37-2,0,1,1),"x",OFFSET('Hijsmateriaal 1.4'!P$6:P$2926,M37+L37-2,0,1,1),"x",OFFSET('Hijsmateriaal 1.4'!Q$6:Q$2926,M37+L37-2,0,1,1))</f>
        <v>134/135x189/194x591/626</v>
      </c>
      <c r="F37" s="1286"/>
      <c r="G37" s="37">
        <f ca="1">OFFSET('Hijsmateriaal 1.4'!AA$6:AA$2926,M37+L37-2,0,1,1)</f>
        <v>43535</v>
      </c>
      <c r="H37" s="76" t="str">
        <f ca="1">OFFSET('Hijsmateriaal 1.4'!AJ$6:AJ$2926,M37+L37-2,0,1,1)</f>
        <v>HL1093-1096</v>
      </c>
      <c r="I37" s="77" t="str">
        <f ca="1">IF(OFFSET('Hijsmateriaal 1.4'!W$6:W$2926,M37+L37-2,0,1,1)="","",OFFSET('Hijsmateriaal 1.4'!W$6:W$2926,M37+L37-2,0,1,1))</f>
        <v/>
      </c>
      <c r="J37" s="102">
        <f ca="1">OFFSET('Hijsmateriaal 1.4'!AC$6:AC$2926,M37+L37-3,0,1,1)/1000</f>
        <v>0.35</v>
      </c>
      <c r="K37" s="53"/>
      <c r="L37" s="78">
        <f>COUNTIF('Hijsmateriaal 1.4'!$D$6:$D$2926,'TL7'!A37)</f>
        <v>5</v>
      </c>
      <c r="M37" s="79">
        <f>MATCH(A37,'Hijsmateriaal 1.4'!$D$6:$D$2926,0)</f>
        <v>1783</v>
      </c>
    </row>
    <row r="38" spans="1:14" s="34" customFormat="1" ht="20.149999999999999" customHeight="1" x14ac:dyDescent="0.25">
      <c r="A38" s="101" t="s">
        <v>2992</v>
      </c>
      <c r="B38" s="76">
        <f ca="1">OFFSET('Hijsmateriaal 1.4'!E$6:E$2926,M38+L38-2,0,1,1)</f>
        <v>4</v>
      </c>
      <c r="C38" s="32" t="str">
        <f ca="1">OFFSET('Hijsmateriaal 1.4'!L$6:L$2926,M38+L38-2,0,1,1)</f>
        <v>GP P-6036 (H)</v>
      </c>
      <c r="D38" s="76">
        <f ca="1">OFFSET('Hijsmateriaal 1.4'!M$6:M$2926,M38+L38-2,0,1,1)</f>
        <v>200</v>
      </c>
      <c r="E38" s="1285" t="str">
        <f ca="1">CONCATENATE(OFFSET('Hijsmateriaal 1.4'!O$6:O$2926,M38+L38-2,0,1,1),"x",OFFSET('Hijsmateriaal 1.4'!P$6:P$2926,M38+L38-2,0,1,1),"x",OFFSET('Hijsmateriaal 1.4'!Q$6:Q$2926,M38+L38-2,0,1,1))</f>
        <v>128/130x177/179x513/530</v>
      </c>
      <c r="F38" s="1286"/>
      <c r="G38" s="37">
        <f ca="1">OFFSET('Hijsmateriaal 1.4'!AA$6:AA$2926,M38+L38-2,0,1,1)</f>
        <v>43004</v>
      </c>
      <c r="H38" s="76" t="str">
        <f ca="1">OFFSET('Hijsmateriaal 1.4'!AJ$6:AJ$2926,M38+L38-2,0,1,1)</f>
        <v>HL1082-1085</v>
      </c>
      <c r="I38" s="77" t="str">
        <f ca="1">IF(OFFSET('Hijsmateriaal 1.4'!W$6:W$2926,M38+L38-2,0,1,1)="","",OFFSET('Hijsmateriaal 1.4'!W$6:W$2926,M38+L38-2,0,1,1))</f>
        <v/>
      </c>
      <c r="J38" s="102">
        <f ca="1">OFFSET('Hijsmateriaal 1.4'!AC$6:AC$2926,M38+L38-3,0,1,1)/1000</f>
        <v>0.23499999999999999</v>
      </c>
      <c r="K38" s="53"/>
      <c r="L38" s="78">
        <f>COUNTIF('Hijsmateriaal 1.4'!$D$6:$D$2926,'TL7'!A38)</f>
        <v>5</v>
      </c>
      <c r="M38" s="79">
        <f>MATCH(A38,'Hijsmateriaal 1.4'!$D$6:$D$2926,0)</f>
        <v>2019</v>
      </c>
    </row>
    <row r="39" spans="1:14" s="34" customFormat="1" ht="20.149999999999999" customHeight="1" x14ac:dyDescent="0.25">
      <c r="A39" s="101" t="s">
        <v>1583</v>
      </c>
      <c r="B39" s="76">
        <f ca="1">OFFSET('Hijsmateriaal 1.4'!E$6:E$2926,M39+L39-2,0,1,1)</f>
        <v>4</v>
      </c>
      <c r="C39" s="77" t="str">
        <f ca="1">OFFSET('Hijsmateriaal 1.4'!L$6:L$2926,M39+L39-2,0,1,1)</f>
        <v>CR G-2160 (WB)</v>
      </c>
      <c r="D39" s="76">
        <f ca="1">OFFSET('Hijsmateriaal 1.4'!M$6:M$2926,M39+L39-2,0,1,1)</f>
        <v>200</v>
      </c>
      <c r="E39" s="1285" t="str">
        <f ca="1">CONCATENATE(OFFSET('Hijsmateriaal 1.4'!O$6:O$2926,M39+L39-2,0,1,1),"x",OFFSET('Hijsmateriaal 1.4'!P$6:P$2926,M39+L39-2,0,1,1),"x",OFFSET('Hijsmateriaal 1.4'!Q$6:Q$2926,M39+L39-2,0,1,1))</f>
        <v>104/104.5x147/156x480/503</v>
      </c>
      <c r="F39" s="1286"/>
      <c r="G39" s="37">
        <f ca="1">OFFSET('Hijsmateriaal 1.4'!AA$6:AA$2926,M39+L39-2,0,1,1)</f>
        <v>43535</v>
      </c>
      <c r="H39" s="76" t="str">
        <f ca="1">OFFSET('Hijsmateriaal 1.4'!AJ$6:AJ$2926,M39+L39-2,0,1,1)</f>
        <v>HL446-449</v>
      </c>
      <c r="I39" s="77" t="str">
        <f ca="1">IF(OFFSET('Hijsmateriaal 1.4'!W$6:W$2926,M39+L39-2,0,1,1)="","",OFFSET('Hijsmateriaal 1.4'!W$6:W$2926,M39+L39-2,0,1,1))</f>
        <v>HL 446 is replaced by new shackle</v>
      </c>
      <c r="J39" s="102">
        <f ca="1">OFFSET('Hijsmateriaal 1.4'!AC$6:AC$2926,M39+L39-3,0,1,1)/1000</f>
        <v>0.22700000000000001</v>
      </c>
      <c r="K39" s="53"/>
      <c r="L39" s="78">
        <f>COUNTIF('Hijsmateriaal 1.4'!$D$6:$D$2926,'TL7'!A39)</f>
        <v>5</v>
      </c>
      <c r="M39" s="79">
        <f>MATCH(A39,'Hijsmateriaal 1.4'!$D$6:$D$2926,0)</f>
        <v>2002</v>
      </c>
    </row>
    <row r="40" spans="1:14" customFormat="1" ht="20.149999999999999" customHeight="1" x14ac:dyDescent="0.25">
      <c r="A40" s="101" t="s">
        <v>3041</v>
      </c>
      <c r="B40" s="76">
        <f ca="1">OFFSET('Hijsmateriaal 1.4'!E$6:E$2926,M40+L40-2,0,1,1)</f>
        <v>4</v>
      </c>
      <c r="C40" s="77" t="str">
        <f ca="1">OFFSET('Hijsmateriaal 1.4'!L$6:L$2926,M40+L40-2,0,1,1)</f>
        <v>GP P-6033 (WB)</v>
      </c>
      <c r="D40" s="76">
        <f ca="1">OFFSET('Hijsmateriaal 1.4'!M$6:M$2926,M40+L40-2,0,1,1)</f>
        <v>150</v>
      </c>
      <c r="E40" s="1285" t="str">
        <f ca="1">CONCATENATE(OFFSET('Hijsmateriaal 1.4'!O$6:O$2926,M40+L40-2,0,1,1),"x",OFFSET('Hijsmateriaal 1.4'!P$6:P$2926,M40+L40-2,0,1,1),"x",OFFSET('Hijsmateriaal 1.4'!Q$6:Q$2926,M40+L40-2,0,1,1))</f>
        <v>95x140x390</v>
      </c>
      <c r="F40" s="1286"/>
      <c r="G40" s="37">
        <f ca="1">OFFSET('Hijsmateriaal 1.4'!AA$6:AA$2926,M40+L40-2,0,1,1)</f>
        <v>43905</v>
      </c>
      <c r="H40" s="76" t="str">
        <f ca="1">OFFSET('Hijsmateriaal 1.4'!AJ$6:AJ$2926,M40+L40-2,0,1,1)</f>
        <v>HL1187-1190</v>
      </c>
      <c r="I40" s="77" t="str">
        <f ca="1">IF(OFFSET('Hijsmateriaal 1.4'!W$6:W$2926,M40+L40-2,0,1,1)="","",OFFSET('Hijsmateriaal 1.4'!W$6:W$2926,M40+L40-2,0,1,1))</f>
        <v>(ex SMP shackles)</v>
      </c>
      <c r="J40" s="102">
        <f ca="1">OFFSET('Hijsmateriaal 1.4'!AC$6:AC$2926,M40+L40-3,0,1,1)/1000</f>
        <v>0.16</v>
      </c>
      <c r="L40" s="78">
        <f>COUNTIF('Hijsmateriaal 1.4'!$D$6:$D$2926,'TL7'!A40)</f>
        <v>5</v>
      </c>
      <c r="M40" s="79">
        <f>MATCH(A40,'Hijsmateriaal 1.4'!$D$6:$D$2926,0)</f>
        <v>2063</v>
      </c>
      <c r="N40" s="34"/>
    </row>
    <row r="41" spans="1:14" s="35" customFormat="1" ht="20.149999999999999" customHeight="1" x14ac:dyDescent="0.25">
      <c r="A41" s="101" t="s">
        <v>1557</v>
      </c>
      <c r="B41" s="76">
        <f ca="1">OFFSET('Hijsmateriaal 1.4'!E$6:E$2926,M41+L41-2,0,1,1)</f>
        <v>4</v>
      </c>
      <c r="C41" s="77" t="str">
        <f ca="1">OFFSET('Hijsmateriaal 1.4'!L$6:L$2926,M41+L41-2,0,1,1)</f>
        <v>GP P-6036 (H)</v>
      </c>
      <c r="D41" s="76">
        <f ca="1">OFFSET('Hijsmateriaal 1.4'!M$6:M$2926,M41+L41-2,0,1,1)</f>
        <v>150</v>
      </c>
      <c r="E41" s="1285" t="str">
        <f ca="1">CONCATENATE(OFFSET('Hijsmateriaal 1.4'!O$6:O$2926,M41+L41-2,0,1,1),"x",OFFSET('Hijsmateriaal 1.4'!P$6:P$2926,M41+L41-2,0,1,1),"x",OFFSET('Hijsmateriaal 1.4'!Q$6:Q$2926,M41+L41-2,0,1,1))</f>
        <v>107/108x168/175x400/410</v>
      </c>
      <c r="F41" s="1286"/>
      <c r="G41" s="37">
        <f ca="1">OFFSET('Hijsmateriaal 1.4'!AA$6:AA$2926,M41+L41-2,0,1,1)</f>
        <v>43535</v>
      </c>
      <c r="H41" s="76" t="str">
        <f ca="1">OFFSET('Hijsmateriaal 1.4'!AJ$6:AJ$2926,M41+L41-2,0,1,1)</f>
        <v>HL839-842</v>
      </c>
      <c r="I41" s="77" t="str">
        <f ca="1">IF(OFFSET('Hijsmateriaal 1.4'!W$6:W$2926,M41+L41-2,0,1,1)="","",OFFSET('Hijsmateriaal 1.4'!W$6:W$2926,M41+L41-2,0,1,1))</f>
        <v/>
      </c>
      <c r="J41" s="102">
        <f ca="1">OFFSET('Hijsmateriaal 1.4'!AC$6:AC$2926,M41+L41-3,0,1,1)/1000</f>
        <v>0.16</v>
      </c>
      <c r="K41" s="53"/>
      <c r="L41" s="78">
        <f>COUNTIF('Hijsmateriaal 1.4'!$D$6:$D$2926,'TL7'!A41)</f>
        <v>5</v>
      </c>
      <c r="M41" s="79">
        <f>MATCH(A41,'Hijsmateriaal 1.4'!$D$6:$D$2926,0)</f>
        <v>2075</v>
      </c>
    </row>
    <row r="42" spans="1:14" s="34" customFormat="1" ht="30" customHeight="1" x14ac:dyDescent="0.25">
      <c r="A42" s="101" t="s">
        <v>2994</v>
      </c>
      <c r="B42" s="76">
        <f ca="1">OFFSET('Hijsmateriaal 1.4'!E$6:E$2926,M42+L42-2,0,1,1)</f>
        <v>3</v>
      </c>
      <c r="C42" s="77" t="str">
        <f ca="1">OFFSET('Hijsmateriaal 1.4'!L$6:L$2926,M42+L42-2,0,1,1)</f>
        <v>2 x GP P-6033 (WB) + 1 x LeBeon (WB)</v>
      </c>
      <c r="D42" s="76">
        <f ca="1">OFFSET('Hijsmateriaal 1.4'!M$6:M$2926,M42+L42-2,0,1,1)</f>
        <v>125</v>
      </c>
      <c r="E42" s="1285" t="str">
        <f ca="1">CONCATENATE(OFFSET('Hijsmateriaal 1.4'!O$6:O$2926,M42+L42-2,0,1,1),"x",OFFSET('Hijsmateriaal 1.4'!P$6:P$2926,M42+L42-2,0,1,1),"x",OFFSET('Hijsmateriaal 1.4'!Q$6:Q$2926,M42+L42-2,0,1,1))</f>
        <v>80x130/141x344/357</v>
      </c>
      <c r="F42" s="1286"/>
      <c r="G42" s="37">
        <f ca="1">OFFSET('Hijsmateriaal 1.4'!AA$6:AA$2926,M42+L42-2,0,1,1)</f>
        <v>43535</v>
      </c>
      <c r="H42" s="76" t="str">
        <f ca="1">OFFSET('Hijsmateriaal 1.4'!AJ$6:AJ$2926,M42+L42-2,0,1,1)</f>
        <v>HL762-764</v>
      </c>
      <c r="I42" s="77" t="str">
        <f ca="1">IF(OFFSET('Hijsmateriaal 1.4'!W$6:W$2926,M42+L42-2,0,1,1)="","",OFFSET('Hijsmateriaal 1.4'!W$6:W$2926,M42+L42-2,0,1,1))</f>
        <v/>
      </c>
      <c r="J42" s="102">
        <f ca="1">OFFSET('Hijsmateriaal 1.4'!AC$6:AC$2926,M42+L42-3,0,1,1)/1000</f>
        <v>0.11</v>
      </c>
      <c r="K42" s="53"/>
      <c r="L42" s="78">
        <f>COUNTIF('Hijsmateriaal 1.4'!$D$6:$D$2926,'TL7'!A42)</f>
        <v>4</v>
      </c>
      <c r="M42" s="79">
        <f>MATCH(A42,'Hijsmateriaal 1.4'!$D$6:$D$2926,0)</f>
        <v>2131</v>
      </c>
    </row>
    <row r="43" spans="1:14" s="34" customFormat="1" ht="20.149999999999999" customHeight="1" x14ac:dyDescent="0.25">
      <c r="A43" s="101" t="s">
        <v>3146</v>
      </c>
      <c r="B43" s="76">
        <f ca="1">OFFSET('Hijsmateriaal 1.4'!E$6:E$2926,M43+L43-2,0,1,1)</f>
        <v>1</v>
      </c>
      <c r="C43" s="32" t="str">
        <f ca="1">OFFSET('Hijsmateriaal 1.4'!L$6:L$2926,M43+L43-2,0,1,1)</f>
        <v>CR G-2160 (WB)</v>
      </c>
      <c r="D43" s="76">
        <f ca="1">OFFSET('Hijsmateriaal 1.4'!M$6:M$2926,M43+L43-2,0,1,1)</f>
        <v>125</v>
      </c>
      <c r="E43" s="1285" t="str">
        <f ca="1">CONCATENATE(OFFSET('Hijsmateriaal 1.4'!O$6:O$2926,M43+L43-2,0,1,1),"x",OFFSET('Hijsmateriaal 1.4'!P$6:P$2926,M43+L43-2,0,1,1),"x",OFFSET('Hijsmateriaal 1.4'!Q$6:Q$2926,M43+L43-2,0,1,1))</f>
        <v>79x125x367</v>
      </c>
      <c r="F43" s="1286"/>
      <c r="G43" s="37">
        <f ca="1">OFFSET('Hijsmateriaal 1.4'!AA$6:AA$2926,M43+L43-2,0,1,1)</f>
        <v>43535</v>
      </c>
      <c r="H43" s="76" t="str">
        <f ca="1">OFFSET('Hijsmateriaal 1.4'!AJ$6:AJ$2926,M43+L43-2,0,1,1)</f>
        <v>HL877</v>
      </c>
      <c r="I43" s="77" t="str">
        <f ca="1">IF(OFFSET('Hijsmateriaal 1.4'!W$6:W$2926,M43+L43-2,0,1,1)="","",OFFSET('Hijsmateriaal 1.4'!W$6:W$2926,M43+L43-2,0,1,1))</f>
        <v/>
      </c>
      <c r="J43" s="102">
        <f ca="1">OFFSET('Hijsmateriaal 1.4'!AC$6:AC$2926,M43+L43-3,0,1,1)/1000</f>
        <v>0.11</v>
      </c>
      <c r="K43" s="53"/>
      <c r="L43" s="78">
        <f>COUNTIF('Hijsmateriaal 1.4'!$D$6:$D$2926,'TL7'!A43)</f>
        <v>2</v>
      </c>
      <c r="M43" s="79">
        <f>MATCH(A43,'Hijsmateriaal 1.4'!$D$6:$D$2926,0)</f>
        <v>2136</v>
      </c>
    </row>
    <row r="44" spans="1:14" s="34" customFormat="1" ht="20.149999999999999" customHeight="1" x14ac:dyDescent="0.25">
      <c r="A44" s="101" t="s">
        <v>3174</v>
      </c>
      <c r="B44" s="76">
        <f ca="1">OFFSET('Hijsmateriaal 1.4'!E$6:E$2926,M44+L44-2,0,1,1)</f>
        <v>4</v>
      </c>
      <c r="C44" s="77" t="str">
        <f ca="1">OFFSET('Hijsmateriaal 1.4'!L$6:L$2926,M44+L44-2,0,1,1)</f>
        <v>GP P-6036 (H)</v>
      </c>
      <c r="D44" s="76">
        <f ca="1">OFFSET('Hijsmateriaal 1.4'!M$6:M$2926,M44+L44-2,0,1,1)</f>
        <v>120</v>
      </c>
      <c r="E44" s="1285" t="str">
        <f ca="1">CONCATENATE(OFFSET('Hijsmateriaal 1.4'!O$6:O$2926,M44+L44-2,0,1,1),"x",OFFSET('Hijsmateriaal 1.4'!P$6:P$2926,M44+L44-2,0,1,1),"x",OFFSET('Hijsmateriaal 1.4'!Q$6:Q$2926,M44+L44-2,0,1,1))</f>
        <v>96/97x148/157x381/387</v>
      </c>
      <c r="F44" s="1286"/>
      <c r="G44" s="37">
        <f ca="1">OFFSET('Hijsmateriaal 1.4'!AA$6:AA$2926,M44+L44-2,0,1,1)</f>
        <v>43004</v>
      </c>
      <c r="H44" s="76" t="str">
        <f ca="1">OFFSET('Hijsmateriaal 1.4'!AJ$6:AJ$2926,M44+L44-2,0,1,1)</f>
        <v>HL1424-1427</v>
      </c>
      <c r="I44" s="77" t="str">
        <f ca="1">IF(OFFSET('Hijsmateriaal 1.4'!W$6:W$2926,M44+L44-2,0,1,1)="","",OFFSET('Hijsmateriaal 1.4'!W$6:W$2926,M44+L44-2,0,1,1))</f>
        <v>New HL no. stamped, old no:1311770/1-4</v>
      </c>
      <c r="J44" s="102">
        <f ca="1">OFFSET('Hijsmateriaal 1.4'!AC$6:AC$2926,M44+L44-3,0,1,1)/1000</f>
        <v>0.11</v>
      </c>
      <c r="K44" s="53"/>
      <c r="L44" s="78">
        <f>COUNTIF('Hijsmateriaal 1.4'!$D$6:$D$2926,'TL7'!A44)</f>
        <v>5</v>
      </c>
      <c r="M44" s="79">
        <f>MATCH(A44,'Hijsmateriaal 1.4'!$D$6:$D$2926,0)</f>
        <v>2183</v>
      </c>
    </row>
    <row r="45" spans="1:14" s="34" customFormat="1" ht="20.149999999999999" customHeight="1" x14ac:dyDescent="0.25">
      <c r="A45" s="101" t="s">
        <v>1595</v>
      </c>
      <c r="B45" s="76">
        <f ca="1">OFFSET('Hijsmateriaal 1.4'!E$6:E$2926,M45+L45-2,0,1,1)</f>
        <v>4</v>
      </c>
      <c r="C45" s="32" t="str">
        <f ca="1">OFFSET('Hijsmateriaal 1.4'!L$6:L$2926,M45+L45-2,0,1,1)</f>
        <v>GP G-4163 (H)</v>
      </c>
      <c r="D45" s="76">
        <f ca="1">OFFSET('Hijsmateriaal 1.4'!M$6:M$2926,M45+L45-2,0,1,1)</f>
        <v>100</v>
      </c>
      <c r="E45" s="1285" t="str">
        <f ca="1">CONCATENATE(OFFSET('Hijsmateriaal 1.4'!O$6:O$2926,M45+L45-2,0,1,1),"x",OFFSET('Hijsmateriaal 1.4'!P$6:P$2926,M45+L45-2,0,1,1),"x",OFFSET('Hijsmateriaal 1.4'!Q$6:Q$2926,M45+L45-2,0,1,1))</f>
        <v>94/95x128/152x362/388</v>
      </c>
      <c r="F45" s="1286"/>
      <c r="G45" s="37">
        <f ca="1">OFFSET('Hijsmateriaal 1.4'!AA$6:AA$2926,M45+L45-2,0,1,1)</f>
        <v>43535</v>
      </c>
      <c r="H45" s="76" t="str">
        <f ca="1">OFFSET('Hijsmateriaal 1.4'!AJ$6:AJ$2926,M45+L45-2,0,1,1)</f>
        <v>HL145-148</v>
      </c>
      <c r="I45" s="77" t="str">
        <f ca="1">IF(OFFSET('Hijsmateriaal 1.4'!W$6:W$2926,M45+L45-2,0,1,1)="","",OFFSET('Hijsmateriaal 1.4'!W$6:W$2926,M45+L45-2,0,1,1))</f>
        <v/>
      </c>
      <c r="J45" s="102">
        <f ca="1">OFFSET('Hijsmateriaal 1.4'!AC$6:AC$2926,M45+L45-3,0,1,1)/1000</f>
        <v>0.11</v>
      </c>
      <c r="K45" s="53"/>
      <c r="L45" s="78">
        <f>COUNTIF('Hijsmateriaal 1.4'!$D$6:$D$2926,'TL7'!A45)</f>
        <v>5</v>
      </c>
      <c r="M45" s="79">
        <f>MATCH(A45,'Hijsmateriaal 1.4'!$D$6:$D$2926,0)</f>
        <v>2195</v>
      </c>
    </row>
    <row r="46" spans="1:14" s="34" customFormat="1" ht="20.149999999999999" customHeight="1" x14ac:dyDescent="0.25">
      <c r="A46" s="101" t="s">
        <v>1597</v>
      </c>
      <c r="B46" s="76">
        <f ca="1">OFFSET('Hijsmateriaal 1.4'!E$6:E$2926,M46+L46-2,0,1,1)</f>
        <v>2</v>
      </c>
      <c r="C46" s="32" t="str">
        <f ca="1">OFFSET('Hijsmateriaal 1.4'!L$6:L$2926,M46+L46-2,0,1,1)</f>
        <v>GP G-4163 (H)</v>
      </c>
      <c r="D46" s="76">
        <f ca="1">OFFSET('Hijsmateriaal 1.4'!M$6:M$2926,M46+L46-2,0,1,1)</f>
        <v>85</v>
      </c>
      <c r="E46" s="1285" t="str">
        <f ca="1">CONCATENATE(OFFSET('Hijsmateriaal 1.4'!O$6:O$2926,M46+L46-2,0,1,1),"x",OFFSET('Hijsmateriaal 1.4'!P$6:P$2926,M46+L46-2,0,1,1),"x",OFFSET('Hijsmateriaal 1.4'!Q$6:Q$2926,M46+L46-2,0,1,1))</f>
        <v>80/83x127/131x333/334</v>
      </c>
      <c r="F46" s="1286"/>
      <c r="G46" s="37">
        <f ca="1">OFFSET('Hijsmateriaal 1.4'!AA$6:AA$2926,M46+L46-2,0,1,1)</f>
        <v>43535</v>
      </c>
      <c r="H46" s="76" t="str">
        <f ca="1">OFFSET('Hijsmateriaal 1.4'!AJ$6:AJ$2926,M46+L46-2,0,1,1)</f>
        <v>HL235+236</v>
      </c>
      <c r="I46" s="77" t="str">
        <f ca="1">IF(OFFSET('Hijsmateriaal 1.4'!W$6:W$2926,M46+L46-2,0,1,1)="","",OFFSET('Hijsmateriaal 1.4'!W$6:W$2926,M46+L46-2,0,1,1))</f>
        <v>HL 236 is a new shackle</v>
      </c>
      <c r="J46" s="102">
        <f ca="1">OFFSET('Hijsmateriaal 1.4'!AC$6:AC$2926,M46+L46-3,0,1,1)/1000</f>
        <v>6.2E-2</v>
      </c>
      <c r="K46" s="53"/>
      <c r="L46" s="78">
        <f>COUNTIF('Hijsmateriaal 1.4'!$D$6:$D$2926,'TL7'!A46)</f>
        <v>3</v>
      </c>
      <c r="M46" s="79">
        <f>MATCH(A46,'Hijsmateriaal 1.4'!$D$6:$D$2926,0)</f>
        <v>2285</v>
      </c>
    </row>
    <row r="47" spans="1:14" s="34" customFormat="1" ht="20.149999999999999" customHeight="1" x14ac:dyDescent="0.25">
      <c r="A47" s="101" t="s">
        <v>213</v>
      </c>
      <c r="B47" s="76">
        <f ca="1">OFFSET('Hijsmateriaal 1.4'!E$6:E$2926,M47+L47-2,0,1,1)</f>
        <v>3</v>
      </c>
      <c r="C47" s="32" t="str">
        <f ca="1">OFFSET('Hijsmateriaal 1.4'!L$6:L$2926,M47+L47-2,0,1,1)</f>
        <v>GP G-4163 (H)</v>
      </c>
      <c r="D47" s="76">
        <f ca="1">OFFSET('Hijsmateriaal 1.4'!M$6:M$2926,M47+L47-2,0,1,1)</f>
        <v>85</v>
      </c>
      <c r="E47" s="1285" t="str">
        <f ca="1">CONCATENATE(OFFSET('Hijsmateriaal 1.4'!O$6:O$2926,M47+L47-2,0,1,1),"x",OFFSET('Hijsmateriaal 1.4'!P$6:P$2926,M47+L47-2,0,1,1),"x",OFFSET('Hijsmateriaal 1.4'!Q$6:Q$2926,M47+L47-2,0,1,1))</f>
        <v>78/80x123/127x337/340</v>
      </c>
      <c r="F47" s="1286"/>
      <c r="G47" s="37">
        <f ca="1">OFFSET('Hijsmateriaal 1.4'!AA$6:AA$2926,M47+L47-2,0,1,1)</f>
        <v>43535</v>
      </c>
      <c r="H47" s="76" t="str">
        <f ca="1">OFFSET('Hijsmateriaal 1.4'!AJ$6:AJ$2926,M47+L47-2,0,1,1)</f>
        <v>HL886-888</v>
      </c>
      <c r="I47" s="77" t="str">
        <f ca="1">IF(OFFSET('Hijsmateriaal 1.4'!W$6:W$2926,M47+L47-2,0,1,1)="","",OFFSET('Hijsmateriaal 1.4'!W$6:W$2926,M47+L47-2,0,1,1))</f>
        <v/>
      </c>
      <c r="J47" s="102">
        <f ca="1">OFFSET('Hijsmateriaal 1.4'!AC$6:AC$2926,M47+L47-3,0,1,1)/1000</f>
        <v>6.2240000000000004E-2</v>
      </c>
      <c r="K47" s="53"/>
      <c r="L47" s="78">
        <f>COUNTIF('Hijsmateriaal 1.4'!$D$6:$D$2926,'TL7'!A47)</f>
        <v>4</v>
      </c>
      <c r="M47" s="79">
        <f>MATCH(A47,'Hijsmateriaal 1.4'!$D$6:$D$2926,0)</f>
        <v>2274</v>
      </c>
    </row>
    <row r="48" spans="1:14" s="34" customFormat="1" ht="30" customHeight="1" x14ac:dyDescent="0.25">
      <c r="A48" s="101" t="s">
        <v>3270</v>
      </c>
      <c r="B48" s="76">
        <f ca="1">OFFSET('Hijsmateriaal 1.4'!E$6:E$2926,M48+L48-2,0,1,1)</f>
        <v>3</v>
      </c>
      <c r="C48" s="32" t="str">
        <f ca="1">OFFSET('Hijsmateriaal 1.4'!L$6:L$2926,M48+L48-2,0,1,1)</f>
        <v>GP G-4163 (H)</v>
      </c>
      <c r="D48" s="76">
        <f ca="1">OFFSET('Hijsmateriaal 1.4'!M$6:M$2926,M48+L48-2,0,1,1)</f>
        <v>85</v>
      </c>
      <c r="E48" s="1285" t="str">
        <f ca="1">CONCATENATE(OFFSET('Hijsmateriaal 1.4'!O$6:O$2926,M48+L48-2,0,1,1),"x",OFFSET('Hijsmateriaal 1.4'!P$6:P$2926,M48+L48-2,0,1,1),"x",OFFSET('Hijsmateriaal 1.4'!Q$6:Q$2926,M48+L48-2,0,1,1))</f>
        <v>82x124/145x339/340</v>
      </c>
      <c r="F48" s="1286"/>
      <c r="G48" s="37">
        <f ca="1">OFFSET('Hijsmateriaal 1.4'!AA$6:AA$2926,M48+L48-2,0,1,1)</f>
        <v>43004</v>
      </c>
      <c r="H48" s="76" t="str">
        <f ca="1">OFFSET('Hijsmateriaal 1.4'!AJ$6:AJ$2926,M48+L48-2,0,1,1)</f>
        <v>HL1429-1431</v>
      </c>
      <c r="I48" s="77" t="str">
        <f ca="1">IF(OFFSET('Hijsmateriaal 1.4'!W$6:W$2926,M48+L48-2,0,1,1)="","",OFFSET('Hijsmateriaal 1.4'!W$6:W$2926,M48+L48-2,0,1,1))</f>
        <v>New HL no. stamped, old no:SV 12398-12400</v>
      </c>
      <c r="J48" s="102">
        <f ca="1">OFFSET('Hijsmateriaal 1.4'!AC$6:AC$2926,M48+L48-3,0,1,1)/1000</f>
        <v>6.2E-2</v>
      </c>
      <c r="K48" s="53"/>
      <c r="L48" s="78">
        <f>COUNTIF('Hijsmateriaal 1.4'!$D$6:$D$2926,'TL7'!A48)</f>
        <v>4</v>
      </c>
      <c r="M48" s="79">
        <f>MATCH(A48,'Hijsmateriaal 1.4'!$D$6:$D$2926,0)</f>
        <v>2238</v>
      </c>
    </row>
    <row r="49" spans="1:22" s="34" customFormat="1" ht="20.149999999999999" customHeight="1" x14ac:dyDescent="0.25">
      <c r="A49" s="101" t="s">
        <v>3273</v>
      </c>
      <c r="B49" s="76">
        <f ca="1">OFFSET('Hijsmateriaal 1.4'!E$6:E$2926,M49+L49-2,0,1,1)</f>
        <v>8</v>
      </c>
      <c r="C49" s="32" t="str">
        <f ca="1">OFFSET('Hijsmateriaal 1.4'!L$6:L$2926,M49+L49-2,0,1,1)</f>
        <v>GP G-4163 (H)</v>
      </c>
      <c r="D49" s="76">
        <f ca="1">OFFSET('Hijsmateriaal 1.4'!M$6:M$2926,M49+L49-2,0,1,1)</f>
        <v>85</v>
      </c>
      <c r="E49" s="1285" t="str">
        <f ca="1">CONCATENATE(OFFSET('Hijsmateriaal 1.4'!O$6:O$2926,M49+L49-2,0,1,1),"x",OFFSET('Hijsmateriaal 1.4'!P$6:P$2926,M49+L49-2,0,1,1),"x",OFFSET('Hijsmateriaal 1.4'!Q$6:Q$2926,M49+L49-2,0,1,1))</f>
        <v>79/83x122/130x330/334</v>
      </c>
      <c r="F49" s="1286"/>
      <c r="G49" s="37">
        <f ca="1">OFFSET('Hijsmateriaal 1.4'!AA$6:AA$2926,M49+L49-2,0,1,1)</f>
        <v>42840</v>
      </c>
      <c r="H49" s="76" t="str">
        <f ca="1">OFFSET('Hijsmateriaal 1.4'!AJ$6:AJ$2926,M49+L49-2,0,1,1)</f>
        <v>HL1240-1248</v>
      </c>
      <c r="I49" s="77" t="str">
        <f ca="1">IF(OFFSET('Hijsmateriaal 1.4'!W$6:W$2926,M49+L49-2,0,1,1)="","",OFFSET('Hijsmateriaal 1.4'!W$6:W$2926,M49+L49-2,0,1,1))</f>
        <v>Shackles ex OSX project</v>
      </c>
      <c r="J49" s="102">
        <f ca="1">OFFSET('Hijsmateriaal 1.4'!AC$6:AC$2926,M49+L49-3,0,1,1)/1000</f>
        <v>6.2240000000000004E-2</v>
      </c>
      <c r="K49" s="53"/>
      <c r="L49" s="78">
        <f>COUNTIF('Hijsmateriaal 1.4'!$D$6:$D$2926,'TL7'!A49)</f>
        <v>9</v>
      </c>
      <c r="M49" s="79">
        <f>MATCH(A49,'Hijsmateriaal 1.4'!$D$6:$D$2926,0)</f>
        <v>2244</v>
      </c>
    </row>
    <row r="50" spans="1:22" s="34" customFormat="1" ht="20.149999999999999" customHeight="1" x14ac:dyDescent="0.25">
      <c r="A50" s="101" t="s">
        <v>3362</v>
      </c>
      <c r="B50" s="76">
        <f ca="1">OFFSET('Hijsmateriaal 1.4'!E$6:E$2926,M50+L50-2,0,1,1)</f>
        <v>4</v>
      </c>
      <c r="C50" s="32" t="str">
        <f ca="1">OFFSET('Hijsmateriaal 1.4'!L$6:L$2926,M50+L50-2,0,1,1)</f>
        <v>GP P-6033 (WB)</v>
      </c>
      <c r="D50" s="76">
        <f ca="1">OFFSET('Hijsmateriaal 1.4'!M$6:M$2926,M50+L50-2,0,1,1)</f>
        <v>75</v>
      </c>
      <c r="E50" s="1285" t="str">
        <f ca="1">CONCATENATE(OFFSET('Hijsmateriaal 1.4'!O$6:O$2926,M50+L50-2,0,1,1),"x",OFFSET('Hijsmateriaal 1.4'!P$6:P$2926,M50+L50-2,0,1,1),"x",OFFSET('Hijsmateriaal 1.4'!Q$6:Q$2926,M50+L50-2,0,1,1))</f>
        <v>69/70x111/117x268/286</v>
      </c>
      <c r="F50" s="1286"/>
      <c r="G50" s="37">
        <f ca="1">OFFSET('Hijsmateriaal 1.4'!AA$6:AA$2926,M50+L50-2,0,1,1)</f>
        <v>43004</v>
      </c>
      <c r="H50" s="76" t="str">
        <f ca="1">OFFSET('Hijsmateriaal 1.4'!AJ$6:AJ$2926,M50+L50-2,0,1,1)</f>
        <v>HL1202-1205</v>
      </c>
      <c r="I50" s="77" t="str">
        <f ca="1">IF(OFFSET('Hijsmateriaal 1.4'!W$6:W$2926,M50+L50-2,0,1,1)="","",OFFSET('Hijsmateriaal 1.4'!W$6:W$2926,M50+L50-2,0,1,1))</f>
        <v/>
      </c>
      <c r="J50" s="102">
        <f ca="1">OFFSET('Hijsmateriaal 1.4'!AC$6:AC$2926,M50+L50-3,0,1,1)/1000</f>
        <v>7.0000000000000007E-2</v>
      </c>
      <c r="K50" s="53"/>
      <c r="L50" s="78">
        <f>COUNTIF('Hijsmateriaal 1.4'!$D$6:$D$2926,'TL7'!A50)</f>
        <v>5</v>
      </c>
      <c r="M50" s="79">
        <f>MATCH(A50,'Hijsmateriaal 1.4'!$D$6:$D$2926,0)</f>
        <v>2294</v>
      </c>
    </row>
    <row r="51" spans="1:22" s="34" customFormat="1" ht="20.149999999999999" customHeight="1" x14ac:dyDescent="0.25">
      <c r="A51" s="101" t="s">
        <v>740</v>
      </c>
      <c r="B51" s="76">
        <f ca="1">OFFSET('Hijsmateriaal 1.4'!E$6:E$2926,M51+L51-2,0,1,1)</f>
        <v>2</v>
      </c>
      <c r="C51" s="32" t="str">
        <f ca="1">OFFSET('Hijsmateriaal 1.4'!L$6:L$2926,M51+L51-2,0,1,1)</f>
        <v>CR G-2130 (H)</v>
      </c>
      <c r="D51" s="76">
        <f ca="1">OFFSET('Hijsmateriaal 1.4'!M$6:M$2926,M51+L51-2,0,1,1)</f>
        <v>55</v>
      </c>
      <c r="E51" s="1285" t="str">
        <f ca="1">CONCATENATE(OFFSET('Hijsmateriaal 1.4'!O$6:O$2926,M51+L51-2,0,1,1),"x",OFFSET('Hijsmateriaal 1.4'!P$6:P$2926,M51+L51-2,0,1,1),"x",OFFSET('Hijsmateriaal 1.4'!Q$6:Q$2926,M51+L51-2,0,1,1))</f>
        <v>68/70x107x270/282</v>
      </c>
      <c r="F51" s="1286"/>
      <c r="G51" s="37">
        <f ca="1">OFFSET('Hijsmateriaal 1.4'!AA$6:AA$2926,M51+L51-2,0,1,1)</f>
        <v>43535</v>
      </c>
      <c r="H51" s="76" t="str">
        <f ca="1">OFFSET('Hijsmateriaal 1.4'!AJ$6:AJ$2926,M51+L51-2,0,1,1)</f>
        <v>HL1416-1417</v>
      </c>
      <c r="I51" s="129" t="str">
        <f ca="1">IF(OFFSET('Hijsmateriaal 1.4'!W$6:W$2926,M51+L51-2,0,1,1)="","",OFFSET('Hijsmateriaal 1.4'!W$6:W$2926,M51+L51-2,0,1,1))</f>
        <v>New HL no's stamped</v>
      </c>
      <c r="J51" s="102">
        <f ca="1">OFFSET('Hijsmateriaal 1.4'!AC$6:AC$2926,M51+L51-3,0,1,1)/1000</f>
        <v>4.1000000000000002E-2</v>
      </c>
      <c r="K51" s="53"/>
      <c r="L51" s="78">
        <f>COUNTIF('Hijsmateriaal 1.4'!$D$6:$D$2926,'TL7'!A51)</f>
        <v>3</v>
      </c>
      <c r="M51" s="79">
        <f>MATCH(A51,'Hijsmateriaal 1.4'!$D$6:$D$2926,0)</f>
        <v>2428</v>
      </c>
    </row>
    <row r="52" spans="1:22" s="34" customFormat="1" ht="20.149999999999999" customHeight="1" x14ac:dyDescent="0.25">
      <c r="A52" s="101" t="s">
        <v>3512</v>
      </c>
      <c r="B52" s="76">
        <f ca="1">OFFSET('Hijsmateriaal 1.4'!E$6:E$2926,M52+L52-2,0,1,1)</f>
        <v>2</v>
      </c>
      <c r="C52" s="32" t="str">
        <f ca="1">OFFSET('Hijsmateriaal 1.4'!L$6:L$2926,M52+L52-2,0,1,1)</f>
        <v>GP G-4163 (H)</v>
      </c>
      <c r="D52" s="76">
        <f ca="1">OFFSET('Hijsmateriaal 1.4'!M$6:M$2926,M52+L52-2,0,1,1)</f>
        <v>55</v>
      </c>
      <c r="E52" s="1285" t="str">
        <f ca="1">CONCATENATE(OFFSET('Hijsmateriaal 1.4'!O$6:O$2926,M52+L52-2,0,1,1),"x",OFFSET('Hijsmateriaal 1.4'!P$6:P$2926,M52+L52-2,0,1,1),"x",OFFSET('Hijsmateriaal 1.4'!Q$6:Q$2926,M52+L52-2,0,1,1))</f>
        <v>69/70x105/107x260/261</v>
      </c>
      <c r="F52" s="1286"/>
      <c r="G52" s="37">
        <f ca="1">OFFSET('Hijsmateriaal 1.4'!AA$6:AA$2926,M52+L52-2,0,1,1)</f>
        <v>43535</v>
      </c>
      <c r="H52" s="76" t="str">
        <f ca="1">OFFSET('Hijsmateriaal 1.4'!AJ$6:AJ$2926,M52+L52-2,0,1,1)</f>
        <v>HL1164+1168</v>
      </c>
      <c r="I52" s="129" t="str">
        <f ca="1">IF(OFFSET('Hijsmateriaal 1.4'!W$6:W$2926,M52+L52-2,0,1,1)="","",OFFSET('Hijsmateriaal 1.4'!W$6:W$2926,M52+L52-2,0,1,1))</f>
        <v/>
      </c>
      <c r="J52" s="102">
        <f ca="1">OFFSET('Hijsmateriaal 1.4'!AC$6:AC$2926,M52+L52-3,0,1,1)/1000</f>
        <v>4.1049999999999996E-2</v>
      </c>
      <c r="K52" s="53"/>
      <c r="L52" s="78">
        <f>COUNTIF('Hijsmateriaal 1.4'!$D$6:$D$2926,'TL7'!A52)</f>
        <v>3</v>
      </c>
      <c r="M52" s="79">
        <f>MATCH(A52,'Hijsmateriaal 1.4'!$D$6:$D$2926,0)</f>
        <v>2424</v>
      </c>
    </row>
    <row r="53" spans="1:22" s="34" customFormat="1" ht="30" customHeight="1" x14ac:dyDescent="0.25">
      <c r="A53" s="101" t="s">
        <v>518</v>
      </c>
      <c r="B53" s="76">
        <f ca="1">OFFSET('Hijsmateriaal 1.4'!E$6:E$2926,M53+L53-2,0,1,1)</f>
        <v>4</v>
      </c>
      <c r="C53" s="32" t="str">
        <f ca="1">OFFSET('Hijsmateriaal 1.4'!L$6:L$2926,M53+L53-2,0,1,1)</f>
        <v>GP G-4163 (H)</v>
      </c>
      <c r="D53" s="76">
        <f ca="1">OFFSET('Hijsmateriaal 1.4'!M$6:M$2926,M53+L53-2,0,1,1)</f>
        <v>55</v>
      </c>
      <c r="E53" s="1285" t="str">
        <f ca="1">CONCATENATE(OFFSET('Hijsmateriaal 1.4'!O$6:O$2926,M53+L53-2,0,1,1),"x",OFFSET('Hijsmateriaal 1.4'!P$6:P$2926,M53+L53-2,0,1,1),"x",OFFSET('Hijsmateriaal 1.4'!Q$6:Q$2926,M53+L53-2,0,1,1))</f>
        <v>69/70x102/107x260/274</v>
      </c>
      <c r="F53" s="1286"/>
      <c r="G53" s="37">
        <f ca="1">OFFSET('Hijsmateriaal 1.4'!AA$6:AA$2926,M53+L53-2,0,1,1)</f>
        <v>43535</v>
      </c>
      <c r="H53" s="77" t="str">
        <f ca="1">OFFSET('Hijsmateriaal 1.4'!AJ$6:AJ$2926,M53+L53-2,0,1,1)</f>
        <v>HL1418-1421</v>
      </c>
      <c r="I53" s="129" t="str">
        <f ca="1">IF(OFFSET('Hijsmateriaal 1.4'!W$6:W$2926,M53+L53-2,0,1,1)="","",OFFSET('Hijsmateriaal 1.4'!W$6:W$2926,M53+L53-2,0,1,1))</f>
        <v>New HL no's stamped</v>
      </c>
      <c r="J53" s="102">
        <f ca="1">OFFSET('Hijsmateriaal 1.4'!AC$6:AC$2926,M53+L53-3,0,1,1)/1000</f>
        <v>4.1049999999999996E-2</v>
      </c>
      <c r="K53" s="53"/>
      <c r="L53" s="78">
        <f>COUNTIF('Hijsmateriaal 1.4'!$D$6:$D$2926,'TL7'!A53)</f>
        <v>5</v>
      </c>
      <c r="M53" s="79">
        <f>MATCH(A53,'Hijsmateriaal 1.4'!$D$6:$D$2926,0)</f>
        <v>2414</v>
      </c>
    </row>
    <row r="54" spans="1:22" s="34" customFormat="1" ht="20.149999999999999" customHeight="1" x14ac:dyDescent="0.25">
      <c r="A54" s="101" t="s">
        <v>3520</v>
      </c>
      <c r="B54" s="76">
        <f ca="1">OFFSET('Hijsmateriaal 1.4'!E$6:E$2926,M54+L54-2,0,1,1)</f>
        <v>5</v>
      </c>
      <c r="C54" s="32" t="str">
        <f ca="1">OFFSET('Hijsmateriaal 1.4'!L$6:L$2926,M54+L54-2,0,1,1)</f>
        <v>GP G-4163 (H)</v>
      </c>
      <c r="D54" s="76">
        <f ca="1">OFFSET('Hijsmateriaal 1.4'!M$6:M$2926,M54+L54-2,0,1,1)</f>
        <v>35</v>
      </c>
      <c r="E54" s="1285" t="str">
        <f ca="1">CONCATENATE(OFFSET('Hijsmateriaal 1.4'!O$6:O$2926,M54+L54-2,0,1,1),"x",OFFSET('Hijsmateriaal 1.4'!P$6:P$2926,M54+L54-2,0,1,1),"x",OFFSET('Hijsmateriaal 1.4'!Q$6:Q$2926,M54+L54-2,0,1,1))</f>
        <v>57x84/87x201/202</v>
      </c>
      <c r="F54" s="1286"/>
      <c r="G54" s="37">
        <f ca="1">OFFSET('Hijsmateriaal 1.4'!AA$6:AA$2926,M54+L54-2,0,1,1)</f>
        <v>43535</v>
      </c>
      <c r="H54" s="76" t="str">
        <f ca="1">OFFSET('Hijsmateriaal 1.4'!AJ$6:AJ$2926,M54+L54-2,0,1,1)</f>
        <v>HL1149-1153</v>
      </c>
      <c r="I54" s="129" t="str">
        <f ca="1">IF(OFFSET('Hijsmateriaal 1.4'!W$6:W$2926,M54+L54-2,0,1,1)="","",OFFSET('Hijsmateriaal 1.4'!W$6:W$2926,M54+L54-2,0,1,1))</f>
        <v/>
      </c>
      <c r="J54" s="102">
        <f ca="1">OFFSET('Hijsmateriaal 1.4'!AC$6:AC$2926,M54+L54-3,0,1,1)/1000</f>
        <v>2.1000000000000001E-2</v>
      </c>
      <c r="K54" s="53"/>
      <c r="L54" s="78">
        <f>COUNTIF('Hijsmateriaal 1.4'!$D$6:$D$2926,'TL7'!A54)</f>
        <v>6</v>
      </c>
      <c r="M54" s="79">
        <f>MATCH(A54,'Hijsmateriaal 1.4'!$D$6:$D$2926,0)</f>
        <v>2545</v>
      </c>
    </row>
    <row r="55" spans="1:22" s="34" customFormat="1" ht="20.149999999999999" customHeight="1" x14ac:dyDescent="0.25">
      <c r="A55" s="101" t="s">
        <v>3691</v>
      </c>
      <c r="B55" s="76">
        <f ca="1">OFFSET('Hijsmateriaal 1.4'!E$6:E$2926,M55+L55-2,0,1,1)</f>
        <v>2</v>
      </c>
      <c r="C55" s="32" t="str">
        <f ca="1">OFFSET('Hijsmateriaal 1.4'!L$6:L$2926,M55+L55-2,0,1,1)</f>
        <v>GP G-4163 (H)</v>
      </c>
      <c r="D55" s="76">
        <f ca="1">OFFSET('Hijsmateriaal 1.4'!M$6:M$2926,M55+L55-2,0,1,1)</f>
        <v>35</v>
      </c>
      <c r="E55" s="1285" t="str">
        <f ca="1">CONCATENATE(OFFSET('Hijsmateriaal 1.4'!O$6:O$2926,M55+L55-2,0,1,1),"x",OFFSET('Hijsmateriaal 1.4'!P$6:P$2926,M55+L55-2,0,1,1),"x",OFFSET('Hijsmateriaal 1.4'!Q$6:Q$2926,M55+L55-2,0,1,1))</f>
        <v>57x81/82x201/203</v>
      </c>
      <c r="F55" s="1286"/>
      <c r="G55" s="37">
        <f ca="1">OFFSET('Hijsmateriaal 1.4'!AA$6:AA$2926,M55+L55-2,0,1,1)</f>
        <v>43535</v>
      </c>
      <c r="H55" s="76" t="str">
        <f ca="1">OFFSET('Hijsmateriaal 1.4'!AJ$6:AJ$2926,M55+L55-2,0,1,1)</f>
        <v>HL1143-1144</v>
      </c>
      <c r="I55" s="129" t="str">
        <f ca="1">IF(OFFSET('Hijsmateriaal 1.4'!W$6:W$2926,M55+L55-2,0,1,1)="","",OFFSET('Hijsmateriaal 1.4'!W$6:W$2926,M55+L55-2,0,1,1))</f>
        <v/>
      </c>
      <c r="J55" s="102">
        <f ca="1">OFFSET('Hijsmateriaal 1.4'!AC$6:AC$2926,M55+L55-3,0,1,1)/1000</f>
        <v>2.0649999999999998E-2</v>
      </c>
      <c r="K55" s="53"/>
      <c r="L55" s="78">
        <f>COUNTIF('Hijsmateriaal 1.4'!$D$6:$D$2926,'TL7'!A55)</f>
        <v>3</v>
      </c>
      <c r="M55" s="79">
        <f>MATCH(A55,'Hijsmateriaal 1.4'!$D$6:$D$2926,0)</f>
        <v>2565</v>
      </c>
    </row>
    <row r="56" spans="1:22" s="34" customFormat="1" ht="20.149999999999999" customHeight="1" x14ac:dyDescent="0.25">
      <c r="A56" s="101" t="s">
        <v>1663</v>
      </c>
      <c r="B56" s="76">
        <f ca="1">OFFSET('Hijsmateriaal 1.4'!E$6:E$2926,M56+L56-2,0,1,1)</f>
        <v>4</v>
      </c>
      <c r="C56" s="32" t="str">
        <f ca="1">OFFSET('Hijsmateriaal 1.4'!L$6:L$2926,M56+L56-2,0,1,1)</f>
        <v>GP G-4163 (H)</v>
      </c>
      <c r="D56" s="76">
        <f ca="1">OFFSET('Hijsmateriaal 1.4'!M$6:M$2926,M56+L56-2,0,1,1)</f>
        <v>35</v>
      </c>
      <c r="E56" s="1285" t="str">
        <f ca="1">CONCATENATE(OFFSET('Hijsmateriaal 1.4'!O$6:O$2926,M56+L56-2,0,1,1),"x",OFFSET('Hijsmateriaal 1.4'!P$6:P$2926,M56+L56-2,0,1,1),"x",OFFSET('Hijsmateriaal 1.4'!Q$6:Q$2926,M56+L56-2,0,1,1))</f>
        <v>56/57x79/81x201/204</v>
      </c>
      <c r="F56" s="1286"/>
      <c r="G56" s="37">
        <f ca="1">OFFSET('Hijsmateriaal 1.4'!AA$6:AA$2926,M56+L56-2,0,1,1)</f>
        <v>43535</v>
      </c>
      <c r="H56" s="76" t="str">
        <f ca="1">OFFSET('Hijsmateriaal 1.4'!AJ$6:AJ$2926,M56+L56-2,0,1,1)</f>
        <v>HL62-65</v>
      </c>
      <c r="I56" s="129" t="str">
        <f ca="1">IF(OFFSET('Hijsmateriaal 1.4'!W$6:W$2926,M56+L56-2,0,1,1)="","",OFFSET('Hijsmateriaal 1.4'!W$6:W$2926,M56+L56-2,0,1,1))</f>
        <v/>
      </c>
      <c r="J56" s="102">
        <f ca="1">OFFSET('Hijsmateriaal 1.4'!AC$6:AC$2926,M56+L56-3,0,1,1)/1000</f>
        <v>2.0649999999999998E-2</v>
      </c>
      <c r="K56" s="53"/>
      <c r="L56" s="78">
        <f>COUNTIF('Hijsmateriaal 1.4'!$D$6:$D$2926,'TL7'!A56)</f>
        <v>5</v>
      </c>
      <c r="M56" s="79">
        <f>MATCH(A56,'Hijsmateriaal 1.4'!$D$6:$D$2926,0)</f>
        <v>2559</v>
      </c>
    </row>
    <row r="57" spans="1:22" s="34" customFormat="1" ht="20.149999999999999" customHeight="1" x14ac:dyDescent="0.25">
      <c r="A57" s="101" t="s">
        <v>3723</v>
      </c>
      <c r="B57" s="76">
        <f ca="1">OFFSET('Hijsmateriaal 1.4'!E$6:E$2926,M57+L57-2,0,1,1)</f>
        <v>2</v>
      </c>
      <c r="C57" s="32" t="str">
        <f ca="1">OFFSET('Hijsmateriaal 1.4'!L$6:L$2926,M57+L57-2,0,1,1)</f>
        <v>GP G-4163 (H)</v>
      </c>
      <c r="D57" s="76">
        <f ca="1">OFFSET('Hijsmateriaal 1.4'!M$6:M$2926,M57+L57-2,0,1,1)</f>
        <v>25</v>
      </c>
      <c r="E57" s="1285" t="str">
        <f ca="1">CONCATENATE(OFFSET('Hijsmateriaal 1.4'!O$6:O$2926,M57+L57-2,0,1,1),"x",OFFSET('Hijsmateriaal 1.4'!P$6:P$2926,M57+L57-2,0,1,1),"x",OFFSET('Hijsmateriaal 1.4'!Q$6:Q$2926,M57+L57-2,0,1,1))</f>
        <v>50x72/74x174/182</v>
      </c>
      <c r="F57" s="1286"/>
      <c r="G57" s="37">
        <f ca="1">OFFSET('Hijsmateriaal 1.4'!AA$6:AA$2926,M57+L57-2,0,1,1)</f>
        <v>43535</v>
      </c>
      <c r="H57" s="76" t="str">
        <f ca="1">OFFSET('Hijsmateriaal 1.4'!AJ$6:AJ$2926,M57+L57-2,0,1,1)</f>
        <v>HL1422-1423</v>
      </c>
      <c r="I57" s="129" t="str">
        <f ca="1">IF(OFFSET('Hijsmateriaal 1.4'!W$6:W$2926,M57+L57-2,0,1,1)="","",OFFSET('Hijsmateriaal 1.4'!W$6:W$2926,M57+L57-2,0,1,1))</f>
        <v>HL nrs still to be stamped</v>
      </c>
      <c r="J57" s="103">
        <f ca="1">OFFSET('Hijsmateriaal 1.4'!AC$6:AC$2926,M57+L57-3,0,1,1)/1000</f>
        <v>1.499E-2</v>
      </c>
      <c r="K57" s="53"/>
      <c r="L57" s="78">
        <f>COUNTIF('Hijsmateriaal 1.4'!$D$6:$D$2926,'TL7'!A57)</f>
        <v>3</v>
      </c>
      <c r="M57" s="79">
        <f>MATCH(A57,'Hijsmateriaal 1.4'!$D$6:$D$2926,0)</f>
        <v>2603</v>
      </c>
    </row>
    <row r="58" spans="1:22" s="34" customFormat="1" ht="20.149999999999999" customHeight="1" thickBot="1" x14ac:dyDescent="0.3">
      <c r="A58" s="104" t="s">
        <v>1665</v>
      </c>
      <c r="B58" s="91">
        <f ca="1">OFFSET('Hijsmateriaal 1.4'!E$6:E$2926,M58+L58-2,0,1,1)</f>
        <v>3</v>
      </c>
      <c r="C58" s="92" t="str">
        <f ca="1">OFFSET('Hijsmateriaal 1.4'!L$6:L$2926,M58+L58-2,0,1,1)</f>
        <v>GP G-4163 (H)</v>
      </c>
      <c r="D58" s="91">
        <f ca="1">OFFSET('Hijsmateriaal 1.4'!M$6:M$2926,M58+L58-2,0,1,1)</f>
        <v>25</v>
      </c>
      <c r="E58" s="1316" t="str">
        <f ca="1">CONCATENATE(OFFSET('Hijsmateriaal 1.4'!O$6:O$2926,M58+L58-2,0,1,1),"x",OFFSET('Hijsmateriaal 1.4'!P$6:P$2926,M58+L58-2,0,1,1),"x",OFFSET('Hijsmateriaal 1.4'!Q$6:Q$2926,M58+L58-2,0,1,1))</f>
        <v>50x68/76x183/184</v>
      </c>
      <c r="F58" s="1317"/>
      <c r="G58" s="105">
        <f ca="1">OFFSET('Hijsmateriaal 1.4'!AA$6:AA$2926,M58+L58-2,0,1,1)</f>
        <v>43535</v>
      </c>
      <c r="H58" s="91" t="str">
        <f ca="1">OFFSET('Hijsmateriaal 1.4'!AJ$6:AJ$2926,M58+L58-2,0,1,1)</f>
        <v>HL66+68+70</v>
      </c>
      <c r="I58" s="130" t="str">
        <f ca="1">IF(OFFSET('Hijsmateriaal 1.4'!W$6:W$2926,M58+L58-2,0,1,1)="","",OFFSET('Hijsmateriaal 1.4'!W$6:W$2926,M58+L58-2,0,1,1))</f>
        <v/>
      </c>
      <c r="J58" s="106">
        <f ca="1">OFFSET('Hijsmateriaal 1.4'!AC$6:AC$2926,M58+L58-3,0,1,1)/1000</f>
        <v>1.499E-2</v>
      </c>
      <c r="K58" s="53"/>
      <c r="L58" s="78">
        <f>COUNTIF('Hijsmateriaal 1.4'!$D$6:$D$2926,'TL7'!A58)</f>
        <v>4</v>
      </c>
      <c r="M58" s="79">
        <f>MATCH(A58,'Hijsmateriaal 1.4'!$D$6:$D$2926,0)</f>
        <v>2607</v>
      </c>
    </row>
    <row r="59" spans="1:22" x14ac:dyDescent="0.25">
      <c r="A59" s="880"/>
      <c r="B59" s="880"/>
      <c r="C59" s="880"/>
      <c r="D59" s="880"/>
      <c r="E59" s="880"/>
      <c r="F59" s="880"/>
      <c r="G59" s="880"/>
      <c r="H59" s="880"/>
      <c r="I59" s="880"/>
      <c r="J59" s="881"/>
      <c r="O59" s="43"/>
      <c r="P59" s="44" t="s">
        <v>3912</v>
      </c>
      <c r="Q59" s="39"/>
      <c r="R59" s="39"/>
      <c r="S59" s="39"/>
      <c r="T59" s="39"/>
      <c r="U59" s="39"/>
      <c r="V59" s="39"/>
    </row>
    <row r="60" spans="1:22" x14ac:dyDescent="0.25">
      <c r="A60" s="880"/>
      <c r="B60" s="880"/>
      <c r="C60" s="880"/>
      <c r="D60" s="880"/>
      <c r="E60" s="880"/>
      <c r="F60" s="880"/>
      <c r="G60" s="880"/>
      <c r="H60" s="880"/>
      <c r="I60" s="880"/>
      <c r="J60" s="881"/>
      <c r="O60" s="45"/>
      <c r="P60" s="46" t="b">
        <f ca="1">(P61&lt;H4)</f>
        <v>1</v>
      </c>
      <c r="Q60" s="39"/>
      <c r="R60" s="39"/>
      <c r="S60" s="39"/>
      <c r="T60" s="39"/>
      <c r="U60" s="39"/>
      <c r="V60" s="39"/>
    </row>
    <row r="61" spans="1:22" x14ac:dyDescent="0.25">
      <c r="A61" s="880"/>
      <c r="B61" s="880"/>
      <c r="C61" s="880"/>
      <c r="D61" s="880"/>
      <c r="E61" s="880"/>
      <c r="F61" s="880"/>
      <c r="G61" s="880"/>
      <c r="H61" s="880"/>
      <c r="I61" s="880"/>
      <c r="J61" s="881"/>
      <c r="O61" s="45" t="s">
        <v>3913</v>
      </c>
      <c r="P61" s="46">
        <f ca="1">MIN(G34:G102)</f>
        <v>42840</v>
      </c>
      <c r="Q61" s="39"/>
      <c r="R61" s="39"/>
      <c r="S61" s="39"/>
      <c r="T61" s="39"/>
      <c r="U61" s="39"/>
      <c r="V61" s="39"/>
    </row>
    <row r="62" spans="1:22" x14ac:dyDescent="0.25">
      <c r="A62" s="880"/>
      <c r="B62" s="880"/>
      <c r="C62" s="880"/>
      <c r="D62" s="880"/>
      <c r="E62" s="880"/>
      <c r="F62" s="880"/>
      <c r="G62" s="880"/>
      <c r="H62" s="880"/>
      <c r="I62" s="880"/>
      <c r="J62" s="881"/>
      <c r="O62" s="47" t="s">
        <v>3914</v>
      </c>
      <c r="P62" s="48">
        <f ca="1">MAX(G34:G105)</f>
        <v>43905</v>
      </c>
      <c r="Q62" s="39"/>
      <c r="R62" s="39"/>
      <c r="S62" s="39"/>
      <c r="T62" s="39"/>
      <c r="U62" s="39"/>
      <c r="V62" s="39"/>
    </row>
    <row r="63" spans="1:22" x14ac:dyDescent="0.25">
      <c r="A63" s="880"/>
      <c r="B63" s="880"/>
      <c r="C63" s="880"/>
      <c r="D63" s="880"/>
      <c r="E63" s="880"/>
      <c r="F63" s="880"/>
      <c r="G63" s="880"/>
      <c r="H63" s="880"/>
      <c r="I63" s="880"/>
      <c r="J63" s="881"/>
      <c r="O63" s="49"/>
      <c r="P63" s="49"/>
      <c r="Q63" s="39"/>
      <c r="R63" s="39"/>
      <c r="S63" s="39"/>
      <c r="T63" s="39"/>
      <c r="U63" s="39"/>
      <c r="V63" s="39"/>
    </row>
    <row r="64" spans="1:22" x14ac:dyDescent="0.25">
      <c r="A64" s="880"/>
      <c r="B64" s="880"/>
      <c r="C64" s="880"/>
      <c r="D64" s="880"/>
      <c r="E64" s="880"/>
      <c r="F64" s="880"/>
      <c r="G64" s="880"/>
      <c r="H64" s="880"/>
      <c r="I64" s="880"/>
      <c r="J64" s="881"/>
      <c r="O64" s="50" t="s">
        <v>3915</v>
      </c>
      <c r="P64" s="51"/>
      <c r="Q64" s="39"/>
      <c r="R64" s="39"/>
      <c r="S64" s="39"/>
      <c r="T64" s="39"/>
      <c r="U64" s="39"/>
      <c r="V64" s="39"/>
    </row>
    <row r="65" spans="1:22" x14ac:dyDescent="0.25">
      <c r="A65" s="880"/>
      <c r="B65" s="880"/>
      <c r="C65" s="880"/>
      <c r="D65" s="880"/>
      <c r="E65" s="880"/>
      <c r="F65" s="880"/>
      <c r="G65" s="880"/>
      <c r="H65" s="880"/>
      <c r="I65" s="880"/>
      <c r="J65" s="881"/>
      <c r="O65" s="43"/>
      <c r="P65" s="52" t="b">
        <f ca="1">F4&gt;P61</f>
        <v>1</v>
      </c>
      <c r="Q65" s="39"/>
      <c r="R65" s="39"/>
      <c r="S65" s="39"/>
      <c r="T65" s="39"/>
      <c r="U65" s="39"/>
      <c r="V65" s="39"/>
    </row>
    <row r="66" spans="1:22" x14ac:dyDescent="0.25">
      <c r="A66" s="880"/>
      <c r="B66" s="880"/>
      <c r="C66" s="880"/>
      <c r="D66" s="880"/>
      <c r="E66" s="880"/>
      <c r="F66" s="880"/>
      <c r="G66" s="880"/>
      <c r="H66" s="880"/>
      <c r="I66" s="880"/>
      <c r="J66" s="881"/>
      <c r="M66" s="39"/>
      <c r="N66" s="39"/>
      <c r="O66" s="39"/>
      <c r="P66" s="39"/>
      <c r="Q66" s="39"/>
      <c r="R66" s="39"/>
      <c r="S66" s="39"/>
      <c r="T66" s="39"/>
      <c r="U66" s="39"/>
      <c r="V66" s="39"/>
    </row>
    <row r="67" spans="1:22" x14ac:dyDescent="0.25">
      <c r="A67" s="880"/>
      <c r="B67" s="880"/>
      <c r="C67" s="880"/>
      <c r="D67" s="880"/>
      <c r="E67" s="880"/>
      <c r="F67" s="880"/>
      <c r="G67" s="880"/>
      <c r="H67" s="880"/>
      <c r="I67" s="880"/>
      <c r="J67" s="881"/>
      <c r="M67" s="39"/>
      <c r="N67" s="39"/>
      <c r="O67" s="39"/>
      <c r="P67" s="39"/>
      <c r="Q67" s="39"/>
      <c r="R67" s="39"/>
      <c r="S67" s="39"/>
      <c r="T67" s="39"/>
      <c r="U67" s="39"/>
      <c r="V67" s="39"/>
    </row>
    <row r="68" spans="1:22" x14ac:dyDescent="0.25">
      <c r="A68" s="880"/>
      <c r="B68" s="880"/>
      <c r="C68" s="880"/>
      <c r="D68" s="880"/>
      <c r="E68" s="880"/>
      <c r="F68" s="880"/>
      <c r="G68" s="880"/>
      <c r="H68" s="880"/>
      <c r="I68" s="880"/>
      <c r="J68" s="881"/>
      <c r="M68" s="39"/>
      <c r="N68" s="39"/>
      <c r="O68" s="39"/>
      <c r="P68" s="39"/>
      <c r="Q68" s="39"/>
      <c r="R68" s="39"/>
      <c r="S68" s="39"/>
      <c r="T68" s="39"/>
      <c r="U68" s="39"/>
      <c r="V68" s="39"/>
    </row>
    <row r="69" spans="1:22" x14ac:dyDescent="0.25">
      <c r="A69" s="880"/>
      <c r="B69" s="880"/>
      <c r="C69" s="880"/>
      <c r="D69" s="880"/>
      <c r="E69" s="880"/>
      <c r="F69" s="880"/>
      <c r="G69" s="880"/>
      <c r="H69" s="880"/>
      <c r="I69" s="880"/>
      <c r="J69" s="881"/>
      <c r="M69" s="39"/>
      <c r="N69" s="39"/>
      <c r="O69" s="39"/>
      <c r="P69" s="39"/>
      <c r="Q69" s="39"/>
      <c r="R69" s="39"/>
      <c r="S69" s="39"/>
      <c r="T69" s="39"/>
      <c r="U69" s="39"/>
      <c r="V69" s="39"/>
    </row>
    <row r="70" spans="1:22" x14ac:dyDescent="0.25">
      <c r="A70" s="880"/>
      <c r="B70" s="880"/>
      <c r="C70" s="880"/>
      <c r="D70" s="880"/>
      <c r="E70" s="880"/>
      <c r="F70" s="880"/>
      <c r="G70" s="880"/>
      <c r="H70" s="880"/>
      <c r="I70" s="880"/>
      <c r="J70" s="881"/>
      <c r="M70" s="39"/>
      <c r="N70" s="39"/>
      <c r="O70" s="39"/>
      <c r="P70" s="39"/>
      <c r="Q70" s="39"/>
      <c r="R70" s="39"/>
      <c r="S70" s="39"/>
      <c r="T70" s="39"/>
      <c r="U70" s="39"/>
      <c r="V70" s="39"/>
    </row>
    <row r="71" spans="1:22" x14ac:dyDescent="0.25">
      <c r="A71" s="882"/>
      <c r="B71" s="882"/>
      <c r="C71" s="882"/>
      <c r="D71" s="882"/>
      <c r="E71" s="882"/>
      <c r="F71" s="882"/>
      <c r="G71" s="882"/>
      <c r="H71" s="882"/>
      <c r="I71" s="882"/>
      <c r="J71" s="879"/>
      <c r="R71" s="39"/>
      <c r="S71" s="39"/>
      <c r="T71" s="39"/>
      <c r="U71" s="39"/>
      <c r="V71" s="39"/>
    </row>
  </sheetData>
  <sheetProtection selectLockedCells="1" selectUnlockedCells="1"/>
  <mergeCells count="36">
    <mergeCell ref="E50:F50"/>
    <mergeCell ref="E49:F49"/>
    <mergeCell ref="E46:F46"/>
    <mergeCell ref="E57:F57"/>
    <mergeCell ref="A2:I2"/>
    <mergeCell ref="E33:F33"/>
    <mergeCell ref="E42:F42"/>
    <mergeCell ref="A30:H30"/>
    <mergeCell ref="E58:F58"/>
    <mergeCell ref="E48:F48"/>
    <mergeCell ref="A24:J24"/>
    <mergeCell ref="A3:I3"/>
    <mergeCell ref="E35:F35"/>
    <mergeCell ref="E36:F36"/>
    <mergeCell ref="E37:F37"/>
    <mergeCell ref="E56:F56"/>
    <mergeCell ref="E53:F53"/>
    <mergeCell ref="E45:F45"/>
    <mergeCell ref="E40:F40"/>
    <mergeCell ref="E52:F52"/>
    <mergeCell ref="E47:F47"/>
    <mergeCell ref="E54:F54"/>
    <mergeCell ref="E55:F55"/>
    <mergeCell ref="E51:F51"/>
    <mergeCell ref="A1:J1"/>
    <mergeCell ref="E44:F44"/>
    <mergeCell ref="E43:F43"/>
    <mergeCell ref="E39:F39"/>
    <mergeCell ref="E41:F41"/>
    <mergeCell ref="E34:F34"/>
    <mergeCell ref="A29:I29"/>
    <mergeCell ref="A5:J5"/>
    <mergeCell ref="A32:J32"/>
    <mergeCell ref="F4:G4"/>
    <mergeCell ref="F31:G31"/>
    <mergeCell ref="E38:F38"/>
  </mergeCells>
  <phoneticPr fontId="0" type="noConversion"/>
  <conditionalFormatting sqref="G41:G58 G34:G39">
    <cfRule type="cellIs" dxfId="199" priority="17" stopIfTrue="1" operator="between">
      <formula>$F$4</formula>
      <formula>$H$4</formula>
    </cfRule>
    <cfRule type="cellIs" dxfId="198" priority="18" stopIfTrue="1" operator="lessThan">
      <formula>$F$4</formula>
    </cfRule>
  </conditionalFormatting>
  <conditionalFormatting sqref="G40">
    <cfRule type="cellIs" dxfId="197" priority="15" stopIfTrue="1" operator="between">
      <formula>$F$4</formula>
      <formula>$H$4</formula>
    </cfRule>
    <cfRule type="cellIs" dxfId="196" priority="16" stopIfTrue="1" operator="lessThan">
      <formula>$F$4</formula>
    </cfRule>
  </conditionalFormatting>
  <pageMargins left="0.59055118110236227" right="0.27559055118110237" top="0.39370078740157483" bottom="0.78740157480314965" header="0.19685039370078741" footer="0.59055118110236227"/>
  <pageSetup paperSize="9" scale="65" fitToHeight="2" orientation="portrait" r:id="rId1"/>
  <headerFooter alignWithMargins="0">
    <oddFooter>Page &amp;P of &amp;N</oddFooter>
  </headerFooter>
  <rowBreaks count="1" manualBreakCount="1">
    <brk id="28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0912-A6D9-4322-8536-67AA065921E0}">
  <sheetPr codeName="Sheet6"/>
  <dimension ref="A1:V314"/>
  <sheetViews>
    <sheetView view="pageBreakPreview" topLeftCell="A124" zoomScale="94" zoomScaleNormal="85" zoomScaleSheetLayoutView="115" workbookViewId="0">
      <selection activeCell="E136" sqref="E136"/>
    </sheetView>
  </sheetViews>
  <sheetFormatPr defaultColWidth="9.1796875" defaultRowHeight="12.5" x14ac:dyDescent="0.25"/>
  <cols>
    <col min="1" max="1" width="7.54296875" style="13" customWidth="1"/>
    <col min="2" max="2" width="6.54296875" style="13" customWidth="1"/>
    <col min="3" max="3" width="17.54296875" style="13" customWidth="1"/>
    <col min="4" max="4" width="7.54296875" style="13" customWidth="1"/>
    <col min="5" max="5" width="13.453125" style="13" customWidth="1"/>
    <col min="6" max="6" width="12.54296875" style="13" customWidth="1"/>
    <col min="7" max="7" width="11.54296875" style="13" customWidth="1"/>
    <col min="8" max="8" width="21.54296875" style="13" customWidth="1"/>
    <col min="9" max="9" width="61" style="13" customWidth="1"/>
    <col min="10" max="10" width="9.453125" style="31" customWidth="1"/>
    <col min="11" max="11" width="13.81640625" style="39" customWidth="1"/>
    <col min="12" max="12" width="23.453125" style="118" bestFit="1" customWidth="1"/>
    <col min="13" max="13" width="9.1796875" style="14"/>
    <col min="14" max="14" width="11.453125" style="13" customWidth="1"/>
    <col min="15" max="15" width="9.1796875" style="13"/>
    <col min="16" max="16" width="11.453125" style="13" customWidth="1"/>
    <col min="17" max="16384" width="9.1796875" style="13"/>
  </cols>
  <sheetData>
    <row r="1" spans="1:16" ht="31.5" customHeight="1" thickBot="1" x14ac:dyDescent="0.3">
      <c r="A1" s="1292"/>
      <c r="B1" s="1293"/>
      <c r="C1" s="1293"/>
      <c r="D1" s="1293"/>
      <c r="E1" s="1293"/>
      <c r="F1" s="1293"/>
      <c r="G1" s="1293"/>
      <c r="H1" s="1293"/>
      <c r="I1" s="1293"/>
      <c r="J1" s="1293"/>
      <c r="O1" s="43"/>
      <c r="P1" s="44" t="s">
        <v>3912</v>
      </c>
    </row>
    <row r="2" spans="1:16" ht="24" customHeight="1" x14ac:dyDescent="0.25">
      <c r="A2" s="1294" t="s">
        <v>3873</v>
      </c>
      <c r="B2" s="1295"/>
      <c r="C2" s="1295"/>
      <c r="D2" s="1295"/>
      <c r="E2" s="1295"/>
      <c r="F2" s="1295"/>
      <c r="G2" s="1295"/>
      <c r="H2" s="1295"/>
      <c r="I2" s="1295"/>
      <c r="J2" s="137"/>
      <c r="K2" s="138"/>
      <c r="O2" s="45"/>
      <c r="P2" s="46" t="e">
        <f ca="1">(P3&lt;H4)</f>
        <v>#N/A</v>
      </c>
    </row>
    <row r="3" spans="1:16" ht="24" customHeight="1" x14ac:dyDescent="0.25">
      <c r="A3" s="1297"/>
      <c r="B3" s="1298"/>
      <c r="C3" s="1298"/>
      <c r="D3" s="1298"/>
      <c r="E3" s="1298"/>
      <c r="F3" s="1298"/>
      <c r="G3" s="1298"/>
      <c r="H3" s="1298"/>
      <c r="I3" s="570" t="s">
        <v>3919</v>
      </c>
      <c r="J3" s="1323"/>
      <c r="K3" s="139"/>
      <c r="L3" s="119"/>
      <c r="O3" s="45" t="s">
        <v>3913</v>
      </c>
      <c r="P3" s="46" t="e">
        <f ca="1">MIN(G1:G314)</f>
        <v>#N/A</v>
      </c>
    </row>
    <row r="4" spans="1:16" ht="24" customHeight="1" thickBot="1" x14ac:dyDescent="0.3">
      <c r="A4" s="108" t="s">
        <v>3920</v>
      </c>
      <c r="B4" s="54" t="s">
        <v>61</v>
      </c>
      <c r="C4" s="55"/>
      <c r="D4" s="55"/>
      <c r="E4" s="56" t="s">
        <v>3876</v>
      </c>
      <c r="F4" s="1306">
        <f ca="1">NOW()</f>
        <v>44925.936029629629</v>
      </c>
      <c r="G4" s="1306"/>
      <c r="H4" s="67">
        <f ca="1">F4+60</f>
        <v>44985.936029629629</v>
      </c>
      <c r="I4" s="571" t="s">
        <v>3921</v>
      </c>
      <c r="J4" s="1323"/>
      <c r="K4" s="139"/>
      <c r="O4" s="47" t="s">
        <v>3914</v>
      </c>
      <c r="P4" s="48" t="e">
        <f ca="1">MAX(G235:G352)</f>
        <v>#N/A</v>
      </c>
    </row>
    <row r="5" spans="1:16" ht="21" customHeight="1" thickBot="1" x14ac:dyDescent="0.3">
      <c r="A5" s="1340" t="s">
        <v>3922</v>
      </c>
      <c r="B5" s="1341"/>
      <c r="C5" s="1341"/>
      <c r="D5" s="1341"/>
      <c r="E5" s="1341"/>
      <c r="F5" s="1341"/>
      <c r="G5" s="1341"/>
      <c r="H5" s="1341"/>
      <c r="I5" s="1341"/>
      <c r="J5" s="1341"/>
      <c r="K5" s="1342"/>
      <c r="O5" s="50" t="s">
        <v>3915</v>
      </c>
      <c r="P5" s="51"/>
    </row>
    <row r="6" spans="1:16" s="34" customFormat="1" ht="40" customHeight="1" x14ac:dyDescent="0.25">
      <c r="A6" s="99" t="s">
        <v>3879</v>
      </c>
      <c r="B6" s="57" t="s">
        <v>3880</v>
      </c>
      <c r="C6" s="58" t="s">
        <v>3917</v>
      </c>
      <c r="D6" s="69" t="s">
        <v>3882</v>
      </c>
      <c r="E6" s="69" t="s">
        <v>3883</v>
      </c>
      <c r="F6" s="69" t="s">
        <v>3884</v>
      </c>
      <c r="G6" s="38" t="s">
        <v>3885</v>
      </c>
      <c r="H6" s="57" t="s">
        <v>3886</v>
      </c>
      <c r="I6" s="70" t="s">
        <v>3887</v>
      </c>
      <c r="J6" s="58" t="s">
        <v>3888</v>
      </c>
      <c r="K6" s="100" t="s">
        <v>3923</v>
      </c>
      <c r="L6" s="120"/>
      <c r="M6" s="123"/>
      <c r="O6" s="43"/>
      <c r="P6" s="52" t="e">
        <f ca="1">F4&gt;P3</f>
        <v>#N/A</v>
      </c>
    </row>
    <row r="7" spans="1:16" s="34" customFormat="1" ht="20.149999999999999" customHeight="1" x14ac:dyDescent="0.25">
      <c r="A7" s="113" t="s">
        <v>185</v>
      </c>
      <c r="B7" s="76">
        <f ca="1">OFFSET('Hijsmateriaal 1.4'!E$6:E$2926,M7+L7-2,0,1,1)</f>
        <v>4</v>
      </c>
      <c r="C7" s="30">
        <f ca="1">OFFSET('Hijsmateriaal 1.4'!S$6:S$2926,M7+L7-2,0,1,1)</f>
        <v>43.364999999999995</v>
      </c>
      <c r="D7" s="76">
        <f ca="1">OFFSET('Hijsmateriaal 1.4'!H$6:H$2926,M7+L7-2,0,1,1)</f>
        <v>159</v>
      </c>
      <c r="E7" s="76" t="str">
        <f ca="1">OFFSET('Hijsmateriaal 1.4'!I$6:I$2926,M7+L7-2,0,1,1)</f>
        <v>8370</v>
      </c>
      <c r="F7" s="64">
        <f t="shared" ref="F7:F71" ca="1" si="0">E7/9.81</f>
        <v>853.21100917431193</v>
      </c>
      <c r="G7" s="30">
        <f ca="1">OFFSET('Hijsmateriaal 1.4'!AB$6:AB$2926,M7+L7-2,0,1,1)</f>
        <v>3.5</v>
      </c>
      <c r="H7" s="76" t="str">
        <f ca="1">OFFSET('Hijsmateriaal 1.4'!AJ$6:AJ$2926,M7+L7-2,0,1,1)</f>
        <v>HL171-174</v>
      </c>
      <c r="I7" s="129" t="str">
        <f ca="1">IF(OFFSET('Hijsmateriaal 1.4'!W$6:W$2926,M7+L7-2,0,1,1)="","",OFFSET('Hijsmateriaal 1.4'!W$6:W$2926,M7+L7-2,0,1,1))</f>
        <v>20' Cont. HAKU 255104-8 &amp; 20' Cont. LCRU 557566-0</v>
      </c>
      <c r="J7" s="73">
        <f ca="1">OFFSET('Hijsmateriaal 1.4'!AC$6:AC$2926,M7+L7-3,0,1,1)/1000</f>
        <v>4.956385</v>
      </c>
      <c r="K7" s="140">
        <f ca="1">(OFFSET('Hijsmateriaal 1.4'!Y$6:Y$2926,M7+L7-3,0,1,1))+365</f>
        <v>44257</v>
      </c>
      <c r="L7" s="121">
        <f>COUNTIF('Hijsmateriaal 1.4'!$D$6:$D$2926,'Vlaardingen-R''dam'!A7)</f>
        <v>5</v>
      </c>
      <c r="M7" s="124">
        <f>MATCH(A7,'Hijsmateriaal 1.4'!$D$6:$D$2926,0)</f>
        <v>100</v>
      </c>
    </row>
    <row r="8" spans="1:16" s="34" customFormat="1" ht="20.149999999999999" customHeight="1" x14ac:dyDescent="0.25">
      <c r="A8" s="113" t="s">
        <v>403</v>
      </c>
      <c r="B8" s="76">
        <f ca="1">OFFSET('Hijsmateriaal 1.4'!E$6:E$2926,M8+L8-2,0,1,1)</f>
        <v>2</v>
      </c>
      <c r="C8" s="30">
        <f ca="1">OFFSET('Hijsmateriaal 1.4'!S$6:S$2926,M8+L8-2,0,1,1)</f>
        <v>71.234999999999999</v>
      </c>
      <c r="D8" s="76">
        <f ca="1">OFFSET('Hijsmateriaal 1.4'!H$6:H$2926,M8+L8-2,0,1,1)</f>
        <v>127</v>
      </c>
      <c r="E8" s="76" t="str">
        <f ca="1">OFFSET('Hijsmateriaal 1.4'!I$6:I$2926,M8+L8-2,0,1,1)</f>
        <v>11773</v>
      </c>
      <c r="F8" s="64">
        <f t="shared" ca="1" si="0"/>
        <v>1200.1019367991844</v>
      </c>
      <c r="G8" s="30">
        <f ca="1">OFFSET('Hijsmateriaal 1.4'!AB$6:AB$2926,M8+L8-2,0,1,1)</f>
        <v>4</v>
      </c>
      <c r="H8" s="76" t="str">
        <f ca="1">OFFSET('Hijsmateriaal 1.4'!AJ$6:AJ$2926,M8+L8-2,0,1,1)</f>
        <v>HL1511-1512</v>
      </c>
      <c r="I8" s="129" t="str">
        <f ca="1">IF(OFFSET('Hijsmateriaal 1.4'!W$6:W$2926,M8+L8-2,0,1,1)="","",OFFSET('Hijsmateriaal 1.4'!W$6:W$2926,M8+L8-2,0,1,1))</f>
        <v/>
      </c>
      <c r="J8" s="73">
        <f ca="1">OFFSET('Hijsmateriaal 1.4'!AC$6:AC$2926,M8+L8-3,0,1,1)/1000</f>
        <v>6.0818800000000008</v>
      </c>
      <c r="K8" s="140">
        <f ca="1">(OFFSET('Hijsmateriaal 1.4'!Y$6:Y$2926,M8+L8-3,0,1,1))+365</f>
        <v>43418</v>
      </c>
      <c r="L8" s="121">
        <f>COUNTIF('Hijsmateriaal 1.4'!$D$6:$D$2926,'Vlaardingen-R''dam'!A8)</f>
        <v>3</v>
      </c>
      <c r="M8" s="124">
        <f>MATCH(A8,'Hijsmateriaal 1.4'!$D$6:$D$2926,0)</f>
        <v>232</v>
      </c>
    </row>
    <row r="9" spans="1:16" s="34" customFormat="1" ht="20.149999999999999" customHeight="1" x14ac:dyDescent="0.25">
      <c r="A9" s="113" t="s">
        <v>614</v>
      </c>
      <c r="B9" s="76">
        <f ca="1">OFFSET('Hijsmateriaal 1.4'!E$6:E$2926,M9+L9-2,0,1,1)</f>
        <v>2</v>
      </c>
      <c r="C9" s="30">
        <f ca="1">OFFSET('Hijsmateriaal 1.4'!S$6:S$2926,M9+L9-2,0,1,1)</f>
        <v>40</v>
      </c>
      <c r="D9" s="76">
        <f ca="1">OFFSET('Hijsmateriaal 1.4'!H$6:H$2926,M9+L9-2,0,1,1)</f>
        <v>103</v>
      </c>
      <c r="E9" s="76">
        <f ca="1">OFFSET('Hijsmateriaal 1.4'!I$6:I$2926,M9+L9-2,0,1,1)</f>
        <v>7848</v>
      </c>
      <c r="F9" s="64">
        <f t="shared" ref="F9:F11" ca="1" si="1">E9/9.81</f>
        <v>800</v>
      </c>
      <c r="G9" s="30">
        <f ca="1">OFFSET('Hijsmateriaal 1.4'!AB$6:AB$2926,M9+L9-2,0,1,1)</f>
        <v>3</v>
      </c>
      <c r="H9" s="76" t="str">
        <f ca="1">OFFSET('Hijsmateriaal 1.4'!AJ$6:AJ$2926,M9+L9-2,0,1,1)</f>
        <v>HL937-938</v>
      </c>
      <c r="I9" s="129" t="str">
        <f ca="1">IF(OFFSET('Hijsmateriaal 1.4'!W$6:W$2926,M9+L9-2,0,1,1)="","",OFFSET('Hijsmateriaal 1.4'!W$6:W$2926,M9+L9-2,0,1,1))</f>
        <v>ex Taklift 4, HL 935 and 936 are rejected</v>
      </c>
      <c r="J9" s="73">
        <f ca="1">OFFSET('Hijsmateriaal 1.4'!AC$6:AC$2926,M9+L9-3,0,1,1)/1000</f>
        <v>1.9</v>
      </c>
      <c r="K9" s="140">
        <f ca="1">(OFFSET('Hijsmateriaal 1.4'!Y$6:Y$2926,M9+L9-3,0,1,1))+365</f>
        <v>43810</v>
      </c>
      <c r="L9" s="121">
        <f>COUNTIF('Hijsmateriaal 1.4'!$D$6:$D$2926,'Vlaardingen-R''dam'!A9)</f>
        <v>3</v>
      </c>
      <c r="M9" s="124">
        <f>MATCH(A9,'Hijsmateriaal 1.4'!$D$6:$D$2926,0)</f>
        <v>372</v>
      </c>
    </row>
    <row r="10" spans="1:16" s="34" customFormat="1" ht="20.149999999999999" customHeight="1" x14ac:dyDescent="0.25">
      <c r="A10" s="113" t="s">
        <v>605</v>
      </c>
      <c r="B10" s="76">
        <f ca="1">OFFSET('Hijsmateriaal 1.4'!E$6:E$2926,M10+L10-2,0,1,1)</f>
        <v>2</v>
      </c>
      <c r="C10" s="30">
        <f ca="1">OFFSET('Hijsmateriaal 1.4'!S$6:S$2926,M10+L10-2,0,1,1)</f>
        <v>39.965000000000003</v>
      </c>
      <c r="D10" s="76">
        <f ca="1">OFFSET('Hijsmateriaal 1.4'!H$6:H$2926,M10+L10-2,0,1,1)</f>
        <v>103</v>
      </c>
      <c r="E10" s="76" t="str">
        <f ca="1">OFFSET('Hijsmateriaal 1.4'!I$6:I$2926,M10+L10-2,0,1,1)</f>
        <v>7845</v>
      </c>
      <c r="F10" s="64">
        <f t="shared" ref="F10" ca="1" si="2">E10/9.81</f>
        <v>799.69418960244639</v>
      </c>
      <c r="G10" s="30">
        <f ca="1">OFFSET('Hijsmateriaal 1.4'!AB$6:AB$2926,M10+L10-2,0,1,1)</f>
        <v>3</v>
      </c>
      <c r="H10" s="76" t="str">
        <f ca="1">OFFSET('Hijsmateriaal 1.4'!AJ$6:AJ$2926,M10+L10-2,0,1,1)</f>
        <v>HL1821-1822</v>
      </c>
      <c r="I10" s="129" t="str">
        <f ca="1">IF(OFFSET('Hijsmateriaal 1.4'!W$6:W$2926,M10+L10-2,0,1,1)="","",OFFSET('Hijsmateriaal 1.4'!W$6:W$2926,M10+L10-2,0,1,1))</f>
        <v/>
      </c>
      <c r="J10" s="73">
        <f ca="1">OFFSET('Hijsmateriaal 1.4'!AC$6:AC$2926,M10+L10-3,0,1,1)/1000</f>
        <v>1.9</v>
      </c>
      <c r="K10" s="140">
        <f ca="1">(OFFSET('Hijsmateriaal 1.4'!Y$6:Y$2926,M10+L10-3,0,1,1))+365</f>
        <v>44020</v>
      </c>
      <c r="L10" s="121">
        <f>COUNTIF('Hijsmateriaal 1.4'!$D$6:$D$2926,'Vlaardingen-R''dam'!A10)</f>
        <v>3</v>
      </c>
      <c r="M10" s="124">
        <f>MATCH(A10,'Hijsmateriaal 1.4'!$D$6:$D$2926,0)</f>
        <v>368</v>
      </c>
    </row>
    <row r="11" spans="1:16" s="34" customFormat="1" ht="20.149999999999999" customHeight="1" x14ac:dyDescent="0.25">
      <c r="A11" s="864" t="s">
        <v>632</v>
      </c>
      <c r="B11" s="863">
        <f ca="1">OFFSET('Hijsmateriaal 1.4'!E$6:E$2926,M11+L11-2,0,1,1)</f>
        <v>2</v>
      </c>
      <c r="C11" s="1148">
        <f ca="1">OFFSET('Hijsmateriaal 1.4'!S$6:S$2926,M11+L11-2,0,1,1)</f>
        <v>23.684999999999999</v>
      </c>
      <c r="D11" s="863">
        <f ca="1">OFFSET('Hijsmateriaal 1.4'!H$6:H$2926,M11+L11-2,0,1,1)</f>
        <v>103</v>
      </c>
      <c r="E11" s="863" t="str">
        <f ca="1">OFFSET('Hijsmateriaal 1.4'!I$6:I$2926,M11+L11-2,0,1,1)</f>
        <v>8040</v>
      </c>
      <c r="F11" s="1149">
        <f t="shared" ca="1" si="1"/>
        <v>819.57186544342505</v>
      </c>
      <c r="G11" s="1148">
        <f ca="1">OFFSET('Hijsmateriaal 1.4'!AB$6:AB$2926,M11+L11-2,0,1,1)</f>
        <v>3</v>
      </c>
      <c r="H11" s="863" t="str">
        <f ca="1">OFFSET('Hijsmateriaal 1.4'!AJ$6:AJ$2926,M11+L11-2,0,1,1)</f>
        <v>HL2107-2108</v>
      </c>
      <c r="I11" s="1150" t="str">
        <f ca="1">IF(OFFSET('Hijsmateriaal 1.4'!W$6:W$2926,M11+L11-2,0,1,1)="","",OFFSET('Hijsmateriaal 1.4'!W$6:W$2926,M11+L11-2,0,1,1))</f>
        <v>new slings Tapti (CSBL 738t)</v>
      </c>
      <c r="J11" s="73">
        <f ca="1">OFFSET('Hijsmateriaal 1.4'!AC$6:AC$2926,M11+L11-3,0,1,1)/1000</f>
        <v>1.5366</v>
      </c>
      <c r="K11" s="140">
        <f ca="1">(OFFSET('Hijsmateriaal 1.4'!Y$6:Y$2926,M11+L11-3,0,1,1))+365</f>
        <v>44427</v>
      </c>
      <c r="L11" s="121">
        <f>COUNTIF('Hijsmateriaal 1.4'!$D$6:$D$2926,'Vlaardingen-R''dam'!A11)</f>
        <v>3</v>
      </c>
      <c r="M11" s="124">
        <f>MATCH(A11,'Hijsmateriaal 1.4'!$D$6:$D$2926,0)</f>
        <v>382</v>
      </c>
    </row>
    <row r="12" spans="1:16" s="34" customFormat="1" ht="20.149999999999999" customHeight="1" x14ac:dyDescent="0.25">
      <c r="A12" s="864" t="s">
        <v>641</v>
      </c>
      <c r="B12" s="863">
        <f ca="1">OFFSET('Hijsmateriaal 1.4'!E$6:E$2926,M12+L12-2,0,1,1)</f>
        <v>2</v>
      </c>
      <c r="C12" s="1148">
        <f ca="1">OFFSET('Hijsmateriaal 1.4'!S$6:S$2926,M12+L12-2,0,1,1)</f>
        <v>20.324999999999999</v>
      </c>
      <c r="D12" s="863">
        <f ca="1">OFFSET('Hijsmateriaal 1.4'!H$6:H$2926,M12+L12-2,0,1,1)</f>
        <v>103</v>
      </c>
      <c r="E12" s="863" t="str">
        <f ca="1">OFFSET('Hijsmateriaal 1.4'!I$6:I$2926,M12+L12-2,0,1,1)</f>
        <v>7845</v>
      </c>
      <c r="F12" s="1149">
        <f t="shared" ref="F12:F13" ca="1" si="3">E12/9.81</f>
        <v>799.69418960244639</v>
      </c>
      <c r="G12" s="1148">
        <f ca="1">OFFSET('Hijsmateriaal 1.4'!AB$6:AB$2926,M12+L12-2,0,1,1)</f>
        <v>3</v>
      </c>
      <c r="H12" s="863" t="str">
        <f ca="1">OFFSET('Hijsmateriaal 1.4'!AJ$6:AJ$2926,M12+L12-2,0,1,1)</f>
        <v>HL2111-2112</v>
      </c>
      <c r="I12" s="1150" t="str">
        <f ca="1">IF(OFFSET('Hijsmateriaal 1.4'!W$6:W$2926,M12+L12-2,0,1,1)="","",OFFSET('Hijsmateriaal 1.4'!W$6:W$2926,M12+L12-2,0,1,1))</f>
        <v>new slings Tapti (CSBL 720t)</v>
      </c>
      <c r="J12" s="73">
        <f ca="1">OFFSET('Hijsmateriaal 1.4'!AC$6:AC$2926,M12+L12-3,0,1,1)/1000</f>
        <v>1.3711199999999999</v>
      </c>
      <c r="K12" s="140">
        <f ca="1">(OFFSET('Hijsmateriaal 1.4'!Y$6:Y$2926,M12+L12-3,0,1,1))+365</f>
        <v>44427</v>
      </c>
      <c r="L12" s="121">
        <f>COUNTIF('Hijsmateriaal 1.4'!$D$6:$D$2926,'Vlaardingen-R''dam'!A12)</f>
        <v>3</v>
      </c>
      <c r="M12" s="124">
        <f>MATCH(A12,'Hijsmateriaal 1.4'!$D$6:$D$2926,0)</f>
        <v>386</v>
      </c>
    </row>
    <row r="13" spans="1:16" s="34" customFormat="1" ht="20.149999999999999" customHeight="1" x14ac:dyDescent="0.25">
      <c r="A13" s="1156" t="s">
        <v>648</v>
      </c>
      <c r="B13" s="1157">
        <f ca="1">OFFSET('Hijsmateriaal 1.4'!E$6:E$2926,M13+L13-2,0,1,1)</f>
        <v>1</v>
      </c>
      <c r="C13" s="1158">
        <f ca="1">OFFSET('Hijsmateriaal 1.4'!S$6:S$2926,M13+L13-2,0,1,1)</f>
        <v>20.21</v>
      </c>
      <c r="D13" s="1157">
        <f ca="1">OFFSET('Hijsmateriaal 1.4'!H$6:H$2926,M13+L13-2,0,1,1)</f>
        <v>103</v>
      </c>
      <c r="E13" s="1157" t="str">
        <f ca="1">OFFSET('Hijsmateriaal 1.4'!I$6:I$2926,M13+L13-2,0,1,1)</f>
        <v>7845</v>
      </c>
      <c r="F13" s="1159">
        <f t="shared" ca="1" si="3"/>
        <v>799.69418960244639</v>
      </c>
      <c r="G13" s="1158">
        <f ca="1">OFFSET('Hijsmateriaal 1.4'!AB$6:AB$2926,M13+L13-2,0,1,1)</f>
        <v>3</v>
      </c>
      <c r="H13" s="1157" t="str">
        <f ca="1">OFFSET('Hijsmateriaal 1.4'!AJ$6:AJ$2926,M13+L13-2,0,1,1)</f>
        <v>HL2099</v>
      </c>
      <c r="I13" s="1160" t="str">
        <f ca="1">IF(OFFSET('Hijsmateriaal 1.4'!W$6:W$2926,M13+L13-2,0,1,1)="","",OFFSET('Hijsmateriaal 1.4'!W$6:W$2926,M13+L13-2,0,1,1))</f>
        <v>new slings Tapti (CSBL 720t)</v>
      </c>
      <c r="J13" s="73">
        <f ca="1">OFFSET('Hijsmateriaal 1.4'!AC$6:AC$2926,M13+L13-3,0,1,1)/1000</f>
        <v>1.3647175</v>
      </c>
      <c r="K13" s="140">
        <f ca="1">(OFFSET('Hijsmateriaal 1.4'!Y$6:Y$2926,M13+L13-3,0,1,1))+365</f>
        <v>44427</v>
      </c>
      <c r="L13" s="121">
        <f>COUNTIF('Hijsmateriaal 1.4'!$D$6:$D$2926,'Vlaardingen-R''dam'!A13)</f>
        <v>2</v>
      </c>
      <c r="M13" s="124">
        <f>MATCH(A13,'Hijsmateriaal 1.4'!$D$6:$D$2926,0)</f>
        <v>390</v>
      </c>
    </row>
    <row r="14" spans="1:16" s="34" customFormat="1" ht="20.149999999999999" customHeight="1" x14ac:dyDescent="0.25">
      <c r="A14" s="864" t="s">
        <v>651</v>
      </c>
      <c r="B14" s="863">
        <f ca="1">OFFSET('Hijsmateriaal 1.4'!E$6:E$2926,M14+L14-2,0,1,1)</f>
        <v>4</v>
      </c>
      <c r="C14" s="1148">
        <f ca="1">OFFSET('Hijsmateriaal 1.4'!S$6:S$2926,M14+L14-2,0,1,1)</f>
        <v>20.077500000000001</v>
      </c>
      <c r="D14" s="863">
        <f ca="1">OFFSET('Hijsmateriaal 1.4'!H$6:H$2926,M14+L14-2,0,1,1)</f>
        <v>103</v>
      </c>
      <c r="E14" s="863" t="str">
        <f ca="1">OFFSET('Hijsmateriaal 1.4'!I$6:I$2926,M14+L14-2,0,1,1)</f>
        <v>8204</v>
      </c>
      <c r="F14" s="1149">
        <f t="shared" ca="1" si="0"/>
        <v>836.28950050968399</v>
      </c>
      <c r="G14" s="1148">
        <f ca="1">OFFSET('Hijsmateriaal 1.4'!AB$6:AB$2926,M14+L14-2,0,1,1)</f>
        <v>3</v>
      </c>
      <c r="H14" s="863" t="str">
        <f ca="1">OFFSET('Hijsmateriaal 1.4'!AJ$6:AJ$2926,M14+L14-2,0,1,1)</f>
        <v>HL1877-1880</v>
      </c>
      <c r="I14" s="1150" t="str">
        <f ca="1">IF(OFFSET('Hijsmateriaal 1.4'!W$6:W$2926,M14+L14-2,0,1,1)="","",OFFSET('Hijsmateriaal 1.4'!W$6:W$2926,M14+L14-2,0,1,1))</f>
        <v>Reserved for Tapti. For double use only</v>
      </c>
      <c r="J14" s="73">
        <f ca="1">OFFSET('Hijsmateriaal 1.4'!AC$6:AC$2926,M14+L14-3,0,1,1)/1000</f>
        <v>1.1040000000000001</v>
      </c>
      <c r="K14" s="140">
        <f ca="1">(OFFSET('Hijsmateriaal 1.4'!Y$6:Y$2926,M14+L14-3,0,1,1))+365</f>
        <v>44434</v>
      </c>
      <c r="L14" s="121">
        <f>COUNTIF('Hijsmateriaal 1.4'!$D$6:$D$2926,'Vlaardingen-R''dam'!A14)</f>
        <v>5</v>
      </c>
      <c r="M14" s="124">
        <f>MATCH(A14,'Hijsmateriaal 1.4'!$D$6:$D$2926,0)</f>
        <v>393</v>
      </c>
    </row>
    <row r="15" spans="1:16" s="34" customFormat="1" ht="20.149999999999999" customHeight="1" x14ac:dyDescent="0.25">
      <c r="A15" s="864" t="s">
        <v>664</v>
      </c>
      <c r="B15" s="863">
        <f ca="1">OFFSET('Hijsmateriaal 1.4'!E$6:E$2926,M15+L15-2,0,1,1)</f>
        <v>2</v>
      </c>
      <c r="C15" s="1148">
        <f ca="1">OFFSET('Hijsmateriaal 1.4'!S$6:S$2926,M15+L15-2,0,1,1)</f>
        <v>20.07</v>
      </c>
      <c r="D15" s="863">
        <f ca="1">OFFSET('Hijsmateriaal 1.4'!H$6:H$2926,M15+L15-2,0,1,1)</f>
        <v>103</v>
      </c>
      <c r="E15" s="863" t="str">
        <f ca="1">OFFSET('Hijsmateriaal 1.4'!I$6:I$2926,M15+L15-2,0,1,1)</f>
        <v>8040</v>
      </c>
      <c r="F15" s="1149">
        <f t="shared" ref="F15" ca="1" si="4">E15/9.81</f>
        <v>819.57186544342505</v>
      </c>
      <c r="G15" s="1148">
        <f ca="1">OFFSET('Hijsmateriaal 1.4'!AB$6:AB$2926,M15+L15-2,0,1,1)</f>
        <v>3</v>
      </c>
      <c r="H15" s="863" t="str">
        <f ca="1">OFFSET('Hijsmateriaal 1.4'!AJ$6:AJ$2926,M15+L15-2,0,1,1)</f>
        <v>HL2115-2116</v>
      </c>
      <c r="I15" s="1150" t="str">
        <f ca="1">IF(OFFSET('Hijsmateriaal 1.4'!W$6:W$2926,M15+L15-2,0,1,1)="","",OFFSET('Hijsmateriaal 1.4'!W$6:W$2926,M15+L15-2,0,1,1))</f>
        <v>new slings Tapti (CSBL 738t)</v>
      </c>
      <c r="J15" s="73">
        <f ca="1">OFFSET('Hijsmateriaal 1.4'!AC$6:AC$2926,M15+L15-3,0,1,1)/1000</f>
        <v>1.3573299999999999</v>
      </c>
      <c r="K15" s="140">
        <f ca="1">(OFFSET('Hijsmateriaal 1.4'!Y$6:Y$2926,M15+L15-3,0,1,1))+365</f>
        <v>44770</v>
      </c>
      <c r="L15" s="121">
        <f>COUNTIF('Hijsmateriaal 1.4'!$D$6:$D$2926,'Vlaardingen-R''dam'!A15)</f>
        <v>3</v>
      </c>
      <c r="M15" s="124">
        <f>MATCH(A15,'Hijsmateriaal 1.4'!$D$6:$D$2926,0)</f>
        <v>399</v>
      </c>
    </row>
    <row r="16" spans="1:16" s="34" customFormat="1" ht="20.149999999999999" customHeight="1" x14ac:dyDescent="0.25">
      <c r="A16" s="1156" t="s">
        <v>670</v>
      </c>
      <c r="B16" s="1157">
        <f ca="1">OFFSET('Hijsmateriaal 1.4'!E$6:E$2926,M16+L16-2,0,1,1)</f>
        <v>1</v>
      </c>
      <c r="C16" s="1158">
        <f ca="1">OFFSET('Hijsmateriaal 1.4'!S$6:S$2926,M16+L16-2,0,1,1)</f>
        <v>20.05</v>
      </c>
      <c r="D16" s="1157">
        <f ca="1">OFFSET('Hijsmateriaal 1.4'!H$6:H$2926,M16+L16-2,0,1,1)</f>
        <v>103</v>
      </c>
      <c r="E16" s="1157" t="str">
        <f ca="1">OFFSET('Hijsmateriaal 1.4'!I$6:I$2926,M16+L16-2,0,1,1)</f>
        <v>7845</v>
      </c>
      <c r="F16" s="1159">
        <f t="shared" ref="F16:F18" ca="1" si="5">E16/9.81</f>
        <v>799.69418960244639</v>
      </c>
      <c r="G16" s="1158">
        <f ca="1">OFFSET('Hijsmateriaal 1.4'!AB$6:AB$2926,M16+L16-2,0,1,1)</f>
        <v>3</v>
      </c>
      <c r="H16" s="1157" t="str">
        <f ca="1">OFFSET('Hijsmateriaal 1.4'!AJ$6:AJ$2926,M16+L16-2,0,1,1)</f>
        <v>HL2100</v>
      </c>
      <c r="I16" s="1160" t="str">
        <f ca="1">IF(OFFSET('Hijsmateriaal 1.4'!W$6:W$2926,M16+L16-2,0,1,1)="","",OFFSET('Hijsmateriaal 1.4'!W$6:W$2926,M16+L16-2,0,1,1))</f>
        <v>new slings Tapti (CSBL 720t)</v>
      </c>
      <c r="J16" s="73">
        <f ca="1">OFFSET('Hijsmateriaal 1.4'!AC$6:AC$2926,M16+L16-3,0,1,1)/1000</f>
        <v>1.3568375000000001</v>
      </c>
      <c r="K16" s="140">
        <f ca="1">(OFFSET('Hijsmateriaal 1.4'!Y$6:Y$2926,M16+L16-3,0,1,1))+365</f>
        <v>44427</v>
      </c>
      <c r="L16" s="121">
        <f>COUNTIF('Hijsmateriaal 1.4'!$D$6:$D$2926,'Vlaardingen-R''dam'!A16)</f>
        <v>2</v>
      </c>
      <c r="M16" s="124">
        <f>MATCH(A16,'Hijsmateriaal 1.4'!$D$6:$D$2926,0)</f>
        <v>403</v>
      </c>
    </row>
    <row r="17" spans="1:22" s="34" customFormat="1" ht="20.149999999999999" customHeight="1" x14ac:dyDescent="0.25">
      <c r="A17" s="864" t="s">
        <v>696</v>
      </c>
      <c r="B17" s="863">
        <f ca="1">OFFSET('Hijsmateriaal 1.4'!E$6:E$2926,M17+L17-2,0,1,1)</f>
        <v>2</v>
      </c>
      <c r="C17" s="1148">
        <f ca="1">OFFSET('Hijsmateriaal 1.4'!S$6:S$2926,M17+L17-2,0,1,1)</f>
        <v>19.41</v>
      </c>
      <c r="D17" s="863">
        <f ca="1">OFFSET('Hijsmateriaal 1.4'!H$6:H$2926,M17+L17-2,0,1,1)</f>
        <v>103</v>
      </c>
      <c r="E17" s="863" t="str">
        <f ca="1">OFFSET('Hijsmateriaal 1.4'!I$6:I$2926,M17+L17-2,0,1,1)</f>
        <v>7845</v>
      </c>
      <c r="F17" s="1149">
        <f t="shared" ref="F17" ca="1" si="6">E17/9.81</f>
        <v>799.69418960244639</v>
      </c>
      <c r="G17" s="1148">
        <f ca="1">OFFSET('Hijsmateriaal 1.4'!AB$6:AB$2926,M17+L17-2,0,1,1)</f>
        <v>3</v>
      </c>
      <c r="H17" s="863" t="str">
        <f ca="1">OFFSET('Hijsmateriaal 1.4'!AJ$6:AJ$2926,M17+L17-2,0,1,1)</f>
        <v>HL2105-2106</v>
      </c>
      <c r="I17" s="1150" t="str">
        <f ca="1">IF(OFFSET('Hijsmateriaal 1.4'!W$6:W$2926,M17+L17-2,0,1,1)="","",OFFSET('Hijsmateriaal 1.4'!W$6:W$2926,M17+L17-2,0,1,1))</f>
        <v>new slings Tapti (CSBL 720t)</v>
      </c>
      <c r="J17" s="73">
        <f ca="1">OFFSET('Hijsmateriaal 1.4'!AC$6:AC$2926,M17+L17-3,0,1,1)/1000</f>
        <v>1.3248249999999999</v>
      </c>
      <c r="K17" s="140">
        <f ca="1">(OFFSET('Hijsmateriaal 1.4'!Y$6:Y$2926,M17+L17-3,0,1,1))+365</f>
        <v>44427</v>
      </c>
      <c r="L17" s="121">
        <f>COUNTIF('Hijsmateriaal 1.4'!$D$6:$D$2926,'Vlaardingen-R''dam'!A17)</f>
        <v>3</v>
      </c>
      <c r="M17" s="124">
        <f>MATCH(A17,'Hijsmateriaal 1.4'!$D$6:$D$2926,0)</f>
        <v>418</v>
      </c>
    </row>
    <row r="18" spans="1:22" s="34" customFormat="1" ht="20.149999999999999" customHeight="1" x14ac:dyDescent="0.25">
      <c r="A18" s="1156" t="s">
        <v>268</v>
      </c>
      <c r="B18" s="1157">
        <f ca="1">OFFSET('Hijsmateriaal 1.4'!E$6:E$2926,M18+L18-2,0,1,1)</f>
        <v>1</v>
      </c>
      <c r="C18" s="1158">
        <f ca="1">OFFSET('Hijsmateriaal 1.4'!S$6:S$2926,M18+L18-2,0,1,1)</f>
        <v>18.48</v>
      </c>
      <c r="D18" s="1157">
        <f ca="1">OFFSET('Hijsmateriaal 1.4'!H$6:H$2926,M18+L18-2,0,1,1)</f>
        <v>103</v>
      </c>
      <c r="E18" s="1157" t="str">
        <f ca="1">OFFSET('Hijsmateriaal 1.4'!I$6:I$2926,M18+L18-2,0,1,1)</f>
        <v>7845</v>
      </c>
      <c r="F18" s="1159">
        <f t="shared" ca="1" si="5"/>
        <v>799.69418960244639</v>
      </c>
      <c r="G18" s="1158">
        <f ca="1">OFFSET('Hijsmateriaal 1.4'!AB$6:AB$2926,M18+L18-2,0,1,1)</f>
        <v>3</v>
      </c>
      <c r="H18" s="1157" t="str">
        <f ca="1">OFFSET('Hijsmateriaal 1.4'!AJ$6:AJ$2926,M18+L18-2,0,1,1)</f>
        <v>HL2095</v>
      </c>
      <c r="I18" s="1160" t="str">
        <f ca="1">IF(OFFSET('Hijsmateriaal 1.4'!W$6:W$2926,M18+L18-2,0,1,1)="","",OFFSET('Hijsmateriaal 1.4'!W$6:W$2926,M18+L18-2,0,1,1))</f>
        <v>new slings Tapti (CSBL 720t)</v>
      </c>
      <c r="J18" s="73">
        <f ca="1">OFFSET('Hijsmateriaal 1.4'!AC$6:AC$2926,M18+L18-3,0,1,1)/1000</f>
        <v>1.2795150000000002</v>
      </c>
      <c r="K18" s="140">
        <f ca="1">(OFFSET('Hijsmateriaal 1.4'!Y$6:Y$2926,M18+L18-3,0,1,1))+365</f>
        <v>44770</v>
      </c>
      <c r="L18" s="121">
        <f>COUNTIF('Hijsmateriaal 1.4'!$D$6:$D$2926,'Vlaardingen-R''dam'!A18)</f>
        <v>2</v>
      </c>
      <c r="M18" s="124">
        <f>MATCH(A18,'Hijsmateriaal 1.4'!$D$6:$D$2926,0)</f>
        <v>422</v>
      </c>
    </row>
    <row r="19" spans="1:22" s="34" customFormat="1" ht="20.149999999999999" customHeight="1" x14ac:dyDescent="0.25">
      <c r="A19" s="113" t="s">
        <v>704</v>
      </c>
      <c r="B19" s="76">
        <f ca="1">OFFSET('Hijsmateriaal 1.4'!E$6:E$2926,M19+L19-2,0,1,1)</f>
        <v>4</v>
      </c>
      <c r="C19" s="30">
        <f ca="1">OFFSET('Hijsmateriaal 1.4'!S$6:S$2926,M19+L19-2,0,1,1)</f>
        <v>14.84</v>
      </c>
      <c r="D19" s="76">
        <f ca="1">OFFSET('Hijsmateriaal 1.4'!H$6:H$2926,M19+L19-2,0,1,1)</f>
        <v>103</v>
      </c>
      <c r="E19" s="76">
        <f ca="1">OFFSET('Hijsmateriaal 1.4'!I$6:I$2926,M19+L19-2,0,1,1)</f>
        <v>7848</v>
      </c>
      <c r="F19" s="64">
        <f t="shared" ref="F19:F21" ca="1" si="7">E19/9.81</f>
        <v>800</v>
      </c>
      <c r="G19" s="30">
        <f ca="1">OFFSET('Hijsmateriaal 1.4'!AB$6:AB$2926,M19+L19-2,0,1,1)</f>
        <v>3</v>
      </c>
      <c r="H19" s="76" t="str">
        <f ca="1">OFFSET('Hijsmateriaal 1.4'!AJ$6:AJ$2926,M19+L19-2,0,1,1)</f>
        <v>HL945-948</v>
      </c>
      <c r="I19" s="617" t="str">
        <f ca="1">IF(OFFSET('Hijsmateriaal 1.4'!W$6:W$2926,M19+L19-2,0,1,1)="","",OFFSET('Hijsmateriaal 1.4'!W$6:W$2926,M19+L19-2,0,1,1))</f>
        <v/>
      </c>
      <c r="J19" s="73">
        <f ca="1">OFFSET('Hijsmateriaal 1.4'!AC$6:AC$2926,M19+L19-3,0,1,1)/1000</f>
        <v>0.9</v>
      </c>
      <c r="K19" s="140">
        <f ca="1">(OFFSET('Hijsmateriaal 1.4'!Y$6:Y$2926,M19+L19-3,0,1,1))+365</f>
        <v>44665</v>
      </c>
      <c r="L19" s="121">
        <f>COUNTIF('Hijsmateriaal 1.4'!$D$6:$D$2926,'Vlaardingen-R''dam'!A19)</f>
        <v>5</v>
      </c>
      <c r="M19" s="124">
        <f>MATCH(A19,'Hijsmateriaal 1.4'!$D$6:$D$2926,0)</f>
        <v>425</v>
      </c>
    </row>
    <row r="20" spans="1:22" s="34" customFormat="1" ht="20.149999999999999" customHeight="1" x14ac:dyDescent="0.25">
      <c r="A20" s="1156" t="s">
        <v>312</v>
      </c>
      <c r="B20" s="1157">
        <f ca="1">OFFSET('Hijsmateriaal 1.4'!E$6:E$2926,M20+L20-2,0,1,1)</f>
        <v>1</v>
      </c>
      <c r="C20" s="1158">
        <f ca="1">OFFSET('Hijsmateriaal 1.4'!S$6:S$2926,M20+L20-2,0,1,1)</f>
        <v>10.96</v>
      </c>
      <c r="D20" s="1157">
        <f ca="1">OFFSET('Hijsmateriaal 1.4'!H$6:H$2926,M20+L20-2,0,1,1)</f>
        <v>103</v>
      </c>
      <c r="E20" s="1157" t="str">
        <f ca="1">OFFSET('Hijsmateriaal 1.4'!I$6:I$2926,M20+L20-2,0,1,1)</f>
        <v>8040</v>
      </c>
      <c r="F20" s="1159">
        <f t="shared" ref="F20" ca="1" si="8">E20/9.81</f>
        <v>819.57186544342505</v>
      </c>
      <c r="G20" s="1158">
        <f ca="1">OFFSET('Hijsmateriaal 1.4'!AB$6:AB$2926,M20+L20-2,0,1,1)</f>
        <v>3</v>
      </c>
      <c r="H20" s="1157" t="str">
        <f ca="1">OFFSET('Hijsmateriaal 1.4'!AJ$6:AJ$2926,M20+L20-2,0,1,1)</f>
        <v>HL2092</v>
      </c>
      <c r="I20" s="1160" t="str">
        <f ca="1">IF(OFFSET('Hijsmateriaal 1.4'!W$6:W$2926,M20+L20-2,0,1,1)="","",OFFSET('Hijsmateriaal 1.4'!W$6:W$2926,M20+L20-2,0,1,1))</f>
        <v>new slings Tapti (CSBL 738t)</v>
      </c>
      <c r="J20" s="73">
        <f ca="1">OFFSET('Hijsmateriaal 1.4'!AC$6:AC$2926,M20+L20-3,0,1,1)/1000</f>
        <v>0.90915500000000005</v>
      </c>
      <c r="K20" s="140">
        <f ca="1">(OFFSET('Hijsmateriaal 1.4'!Y$6:Y$2926,M20+L20-3,0,1,1))+365</f>
        <v>44770</v>
      </c>
      <c r="L20" s="121">
        <f>COUNTIF('Hijsmateriaal 1.4'!$D$6:$D$2926,'Vlaardingen-R''dam'!A20)</f>
        <v>2</v>
      </c>
      <c r="M20" s="124">
        <f>MATCH(A20,'Hijsmateriaal 1.4'!$D$6:$D$2926,0)</f>
        <v>437</v>
      </c>
    </row>
    <row r="21" spans="1:22" s="34" customFormat="1" ht="20.149999999999999" customHeight="1" x14ac:dyDescent="0.25">
      <c r="A21" s="1156" t="s">
        <v>726</v>
      </c>
      <c r="B21" s="1157">
        <f ca="1">OFFSET('Hijsmateriaal 1.4'!E$6:E$2926,M21+L21-2,0,1,1)</f>
        <v>1</v>
      </c>
      <c r="C21" s="1158">
        <f ca="1">OFFSET('Hijsmateriaal 1.4'!S$6:S$2926,M21+L21-2,0,1,1)</f>
        <v>10.8</v>
      </c>
      <c r="D21" s="1157">
        <f ca="1">OFFSET('Hijsmateriaal 1.4'!H$6:H$2926,M21+L21-2,0,1,1)</f>
        <v>103</v>
      </c>
      <c r="E21" s="1157" t="str">
        <f ca="1">OFFSET('Hijsmateriaal 1.4'!I$6:I$2926,M21+L21-2,0,1,1)</f>
        <v>8040</v>
      </c>
      <c r="F21" s="1159">
        <f t="shared" ca="1" si="7"/>
        <v>819.57186544342505</v>
      </c>
      <c r="G21" s="1158">
        <f ca="1">OFFSET('Hijsmateriaal 1.4'!AB$6:AB$2926,M21+L21-2,0,1,1)</f>
        <v>3</v>
      </c>
      <c r="H21" s="1157" t="str">
        <f ca="1">OFFSET('Hijsmateriaal 1.4'!AJ$6:AJ$2926,M21+L21-2,0,1,1)</f>
        <v>HL2087</v>
      </c>
      <c r="I21" s="1160" t="str">
        <f ca="1">IF(OFFSET('Hijsmateriaal 1.4'!W$6:W$2926,M21+L21-2,0,1,1)="","",OFFSET('Hijsmateriaal 1.4'!W$6:W$2926,M21+L21-2,0,1,1))</f>
        <v>new slings Tapti (CSBL 738t)</v>
      </c>
      <c r="J21" s="73">
        <f ca="1">OFFSET('Hijsmateriaal 1.4'!AC$6:AC$2926,M21+L21-3,0,1,1)/1000</f>
        <v>0.90127500000000005</v>
      </c>
      <c r="K21" s="140">
        <f ca="1">(OFFSET('Hijsmateriaal 1.4'!Y$6:Y$2926,M21+L21-3,0,1,1))+365</f>
        <v>44770</v>
      </c>
      <c r="L21" s="121">
        <f>COUNTIF('Hijsmateriaal 1.4'!$D$6:$D$2926,'Vlaardingen-R''dam'!A21)</f>
        <v>2</v>
      </c>
      <c r="M21" s="124">
        <f>MATCH(A21,'Hijsmateriaal 1.4'!$D$6:$D$2926,0)</f>
        <v>440</v>
      </c>
    </row>
    <row r="22" spans="1:22" s="34" customFormat="1" ht="20.149999999999999" customHeight="1" x14ac:dyDescent="0.25">
      <c r="A22" s="113" t="s">
        <v>743</v>
      </c>
      <c r="B22" s="76">
        <f ca="1">OFFSET('Hijsmateriaal 1.4'!E$6:E$2926,M22+L22-2,0,1,1)</f>
        <v>1</v>
      </c>
      <c r="C22" s="30">
        <f ca="1">OFFSET('Hijsmateriaal 1.4'!S$6:S$2926,M22+L22-2,0,1,1)</f>
        <v>10.02</v>
      </c>
      <c r="D22" s="76">
        <f ca="1">OFFSET('Hijsmateriaal 1.4'!H$6:H$2926,M22+L22-2,0,1,1)</f>
        <v>103</v>
      </c>
      <c r="E22" s="76">
        <f ca="1">OFFSET('Hijsmateriaal 1.4'!I$6:I$2926,M22+L22-2,0,1,1)</f>
        <v>7848</v>
      </c>
      <c r="F22" s="64">
        <f t="shared" ca="1" si="0"/>
        <v>800</v>
      </c>
      <c r="G22" s="30">
        <f ca="1">OFFSET('Hijsmateriaal 1.4'!AB$6:AB$2926,M22+L22-2,0,1,1)</f>
        <v>3</v>
      </c>
      <c r="H22" s="76" t="str">
        <f ca="1">OFFSET('Hijsmateriaal 1.4'!AJ$6:AJ$2926,M22+L22-2,0,1,1)</f>
        <v>HL1764</v>
      </c>
      <c r="I22" s="129" t="str">
        <f ca="1">IF(OFFSET('Hijsmateriaal 1.4'!W$6:W$2926,M22+L22-2,0,1,1)="","",OFFSET('Hijsmateriaal 1.4'!W$6:W$2926,M22+L22-2,0,1,1))</f>
        <v/>
      </c>
      <c r="J22" s="73">
        <f ca="1">OFFSET('Hijsmateriaal 1.4'!AC$6:AC$2926,M22+L22-3,0,1,1)/1000</f>
        <v>0.7</v>
      </c>
      <c r="K22" s="140">
        <f ca="1">(OFFSET('Hijsmateriaal 1.4'!Y$6:Y$2926,M22+L22-3,0,1,1))+365</f>
        <v>44002</v>
      </c>
      <c r="L22" s="121">
        <f>COUNTIF('Hijsmateriaal 1.4'!$D$6:$D$2926,'Vlaardingen-R''dam'!A22)</f>
        <v>2</v>
      </c>
      <c r="M22" s="124">
        <f>MATCH(A22,'Hijsmateriaal 1.4'!$D$6:$D$2926,0)</f>
        <v>453</v>
      </c>
    </row>
    <row r="23" spans="1:22" s="34" customFormat="1" ht="27" customHeight="1" x14ac:dyDescent="0.25">
      <c r="A23" s="864" t="s">
        <v>729</v>
      </c>
      <c r="B23" s="863">
        <f ca="1">OFFSET('Hijsmateriaal 1.4'!E$6:E$2926,M23+L23-2,0,1,1)</f>
        <v>2</v>
      </c>
      <c r="C23" s="1148">
        <f ca="1">OFFSET('Hijsmateriaal 1.4'!S$6:S$2926,M23+L23-2,0,1,1)</f>
        <v>9.99</v>
      </c>
      <c r="D23" s="863">
        <f ca="1">OFFSET('Hijsmateriaal 1.4'!H$6:H$2926,M23+L23-2,0,1,1)</f>
        <v>103</v>
      </c>
      <c r="E23" s="863" t="str">
        <f ca="1">OFFSET('Hijsmateriaal 1.4'!I$6:I$2926,M23+L23-2,0,1,1)</f>
        <v>7845</v>
      </c>
      <c r="F23" s="1149">
        <f t="shared" ca="1" si="0"/>
        <v>799.69418960244639</v>
      </c>
      <c r="G23" s="1148">
        <f ca="1">OFFSET('Hijsmateriaal 1.4'!AB$6:AB$2926,M23+L23-2,0,1,1)</f>
        <v>3</v>
      </c>
      <c r="H23" s="863" t="str">
        <f ca="1">OFFSET('Hijsmateriaal 1.4'!AJ$6:AJ$2926,M23+L23-2,0,1,1)</f>
        <v>HL1813-1816</v>
      </c>
      <c r="I23" s="1150" t="str">
        <f ca="1">IF(OFFSET('Hijsmateriaal 1.4'!W$6:W$2926,M23+L23-2,0,1,1)="","",OFFSET('Hijsmateriaal 1.4'!W$6:W$2926,M23+L23-2,0,1,1))</f>
        <v>HL 1814+1815 Reserved for Tapti. HL 1813 and 1816 are missing</v>
      </c>
      <c r="J23" s="73">
        <f ca="1">OFFSET('Hijsmateriaal 1.4'!AC$6:AC$2926,M23+L23-3,0,1,1)/1000</f>
        <v>0.7</v>
      </c>
      <c r="K23" s="140">
        <f ca="1">(OFFSET('Hijsmateriaal 1.4'!Y$6:Y$2926,M23+L23-3,0,1,1))+365</f>
        <v>44002</v>
      </c>
      <c r="L23" s="121">
        <f>COUNTIF('Hijsmateriaal 1.4'!$D$6:$D$2926,'Vlaardingen-R''dam'!A23)</f>
        <v>5</v>
      </c>
      <c r="M23" s="124">
        <f>MATCH(A23,'Hijsmateriaal 1.4'!$D$6:$D$2926,0)</f>
        <v>443</v>
      </c>
    </row>
    <row r="24" spans="1:22" s="34" customFormat="1" ht="20.149999999999999" customHeight="1" x14ac:dyDescent="0.25">
      <c r="A24" s="864" t="s">
        <v>470</v>
      </c>
      <c r="B24" s="863">
        <f ca="1">OFFSET('Hijsmateriaal 1.4'!E$6:E$2926,M24+L24-2,0,1,1)</f>
        <v>8</v>
      </c>
      <c r="C24" s="1148">
        <f ca="1">OFFSET('Hijsmateriaal 1.4'!S$6:S$2926,M24+L24-2,0,1,1)</f>
        <v>9.1025000000000009</v>
      </c>
      <c r="D24" s="863">
        <f ca="1">OFFSET('Hijsmateriaal 1.4'!H$6:H$2926,M24+L24-2,0,1,1)</f>
        <v>103</v>
      </c>
      <c r="E24" s="863" t="str">
        <f ca="1">OFFSET('Hijsmateriaal 1.4'!I$6:I$2926,M24+L24-2,0,1,1)</f>
        <v>7845</v>
      </c>
      <c r="F24" s="1149">
        <f t="shared" ca="1" si="0"/>
        <v>799.69418960244639</v>
      </c>
      <c r="G24" s="1148">
        <f ca="1">OFFSET('Hijsmateriaal 1.4'!AB$6:AB$2926,M24+L24-2,0,1,1)</f>
        <v>3</v>
      </c>
      <c r="H24" s="863" t="str">
        <f ca="1">OFFSET('Hijsmateriaal 1.4'!AJ$6:AJ$2926,M24+L24-2,0,1,1)</f>
        <v>HL1849-1856</v>
      </c>
      <c r="I24" s="1150" t="str">
        <f ca="1">IF(OFFSET('Hijsmateriaal 1.4'!W$6:W$2926,M24+L24-2,0,1,1)="","",OFFSET('Hijsmateriaal 1.4'!W$6:W$2926,M24+L24-2,0,1,1))</f>
        <v>HL 1849 + 1854 Reserved for Tapti (Vis 26 Aug 2020)</v>
      </c>
      <c r="J24" s="73">
        <f ca="1">OFFSET('Hijsmateriaal 1.4'!AC$6:AC$2926,M24+L24-3,0,1,1)/1000</f>
        <v>0.66400000000000003</v>
      </c>
      <c r="K24" s="140">
        <f ca="1">(OFFSET('Hijsmateriaal 1.4'!Y$6:Y$2926,M24+L24-3,0,1,1))+365</f>
        <v>44020</v>
      </c>
      <c r="L24" s="121">
        <f>COUNTIF('Hijsmateriaal 1.4'!$D$6:$D$2926,'Vlaardingen-R''dam'!A24)</f>
        <v>9</v>
      </c>
      <c r="M24" s="124">
        <f>MATCH(A24,'Hijsmateriaal 1.4'!$D$6:$D$2926,0)</f>
        <v>462</v>
      </c>
    </row>
    <row r="25" spans="1:22" s="34" customFormat="1" ht="20.149999999999999" customHeight="1" x14ac:dyDescent="0.25">
      <c r="A25" s="113" t="s">
        <v>826</v>
      </c>
      <c r="B25" s="76">
        <f ca="1">OFFSET('Hijsmateriaal 1.4'!E$6:E$2926,M25+L25-2,0,1,1)</f>
        <v>1</v>
      </c>
      <c r="C25" s="30">
        <f ca="1">OFFSET('Hijsmateriaal 1.4'!S$6:S$2926,M25+L25-2,0,1,1)</f>
        <v>56.6</v>
      </c>
      <c r="D25" s="76">
        <f ca="1">OFFSET('Hijsmateriaal 1.4'!H$6:H$2926,M25+L25-2,0,1,1)</f>
        <v>94</v>
      </c>
      <c r="E25" s="76" t="str">
        <f ca="1">OFFSET('Hijsmateriaal 1.4'!I$6:I$2926,M25+L25-2,0,1,1)</f>
        <v>7505</v>
      </c>
      <c r="F25" s="64">
        <f t="shared" ref="F25:F26" ca="1" si="9">E25/9.81</f>
        <v>765.03567787971451</v>
      </c>
      <c r="G25" s="30">
        <f ca="1">OFFSET('Hijsmateriaal 1.4'!AB$6:AB$2926,M25+L25-2,0,1,1)</f>
        <v>2.5</v>
      </c>
      <c r="H25" s="76" t="str">
        <f ca="1">OFFSET('Hijsmateriaal 1.4'!AJ$6:AJ$2926,M25+L25-2,0,1,1)</f>
        <v>HL2018</v>
      </c>
      <c r="I25" s="129" t="str">
        <f ca="1">IF(OFFSET('Hijsmateriaal 1.4'!W$6:W$2926,M25+L25-2,0,1,1)="","",OFFSET('Hijsmateriaal 1.4'!W$6:W$2926,M25+L25-2,0,1,1))</f>
        <v/>
      </c>
      <c r="J25" s="73">
        <f ca="1">OFFSET('Hijsmateriaal 1.4'!AC$6:AC$2926,M25+L25-3,0,1,1)/1000</f>
        <v>2.70255</v>
      </c>
      <c r="K25" s="140">
        <f ca="1">(OFFSET('Hijsmateriaal 1.4'!Y$6:Y$2926,M25+L25-3,0,1,1))+365</f>
        <v>44250</v>
      </c>
      <c r="L25" s="121">
        <f>COUNTIF('Hijsmateriaal 1.4'!$D$6:$D$2926,'Vlaardingen-R''dam'!A25)</f>
        <v>2</v>
      </c>
      <c r="M25" s="124">
        <f>MATCH(A25,'Hijsmateriaal 1.4'!$D$6:$D$2926,0)</f>
        <v>510</v>
      </c>
    </row>
    <row r="26" spans="1:22" s="34" customFormat="1" ht="20.149999999999999" customHeight="1" x14ac:dyDescent="0.25">
      <c r="A26" s="113" t="s">
        <v>830</v>
      </c>
      <c r="B26" s="76">
        <f ca="1">OFFSET('Hijsmateriaal 1.4'!E$6:E$2926,M26+L26-2,0,1,1)</f>
        <v>2</v>
      </c>
      <c r="C26" s="30">
        <f ca="1">OFFSET('Hijsmateriaal 1.4'!S$6:S$2926,M26+L26-2,0,1,1)</f>
        <v>26.7</v>
      </c>
      <c r="D26" s="76">
        <f ca="1">OFFSET('Hijsmateriaal 1.4'!H$6:H$2926,M26+L26-2,0,1,1)</f>
        <v>94</v>
      </c>
      <c r="E26" s="76" t="str">
        <f ca="1">OFFSET('Hijsmateriaal 1.4'!I$6:I$2926,M26+L26-2,0,1,1)</f>
        <v>7505</v>
      </c>
      <c r="F26" s="64">
        <f t="shared" ca="1" si="9"/>
        <v>765.03567787971451</v>
      </c>
      <c r="G26" s="30">
        <f ca="1">OFFSET('Hijsmateriaal 1.4'!AB$6:AB$2926,M26+L26-2,0,1,1)</f>
        <v>2.5</v>
      </c>
      <c r="H26" s="76" t="str">
        <f ca="1">OFFSET('Hijsmateriaal 1.4'!AJ$6:AJ$2926,M26+L26-2,0,1,1)</f>
        <v>HL2016-2017</v>
      </c>
      <c r="I26" s="129" t="str">
        <f ca="1">IF(OFFSET('Hijsmateriaal 1.4'!W$6:W$2926,M26+L26-2,0,1,1)="","",OFFSET('Hijsmateriaal 1.4'!W$6:W$2926,M26+L26-2,0,1,1))</f>
        <v/>
      </c>
      <c r="J26" s="73">
        <f ca="1">OFFSET('Hijsmateriaal 1.4'!AC$6:AC$2926,M26+L26-3,0,1,1)/1000</f>
        <v>1.4168500000000002</v>
      </c>
      <c r="K26" s="140">
        <f ca="1">(OFFSET('Hijsmateriaal 1.4'!Y$6:Y$2926,M26+L26-3,0,1,1))+365</f>
        <v>44250</v>
      </c>
      <c r="L26" s="121">
        <f>COUNTIF('Hijsmateriaal 1.4'!$D$6:$D$2926,'Vlaardingen-R''dam'!A26)</f>
        <v>3</v>
      </c>
      <c r="M26" s="124">
        <f>MATCH(A26,'Hijsmateriaal 1.4'!$D$6:$D$2926,0)</f>
        <v>513</v>
      </c>
    </row>
    <row r="27" spans="1:22" s="34" customFormat="1" ht="20.149999999999999" customHeight="1" x14ac:dyDescent="0.25">
      <c r="A27" s="113" t="s">
        <v>884</v>
      </c>
      <c r="B27" s="76">
        <f ca="1">OFFSET('Hijsmateriaal 1.4'!E$6:E$2926,M27+L27-2,0,1,1)</f>
        <v>1</v>
      </c>
      <c r="C27" s="30">
        <f ca="1">OFFSET('Hijsmateriaal 1.4'!S$6:S$2926,M27+L27-2,0,1,1)</f>
        <v>20.03</v>
      </c>
      <c r="D27" s="76">
        <f ca="1">OFFSET('Hijsmateriaal 1.4'!H$6:H$2926,M27+L27-2,0,1,1)</f>
        <v>92</v>
      </c>
      <c r="E27" s="76" t="str">
        <f ca="1">OFFSET('Hijsmateriaal 1.4'!I$6:I$2926,M27+L27-2,0,1,1)</f>
        <v>5906</v>
      </c>
      <c r="F27" s="64">
        <f t="shared" ca="1" si="0"/>
        <v>602.03873598369012</v>
      </c>
      <c r="G27" s="30">
        <f ca="1">OFFSET('Hijsmateriaal 1.4'!AB$6:AB$2926,M27+L27-2,0,1,1)</f>
        <v>2.5</v>
      </c>
      <c r="H27" s="76" t="str">
        <f ca="1">OFFSET('Hijsmateriaal 1.4'!AJ$6:AJ$2926,M27+L27-2,0,1,1)</f>
        <v>HL1038-1039</v>
      </c>
      <c r="I27" s="630" t="str">
        <f ca="1">IF(OFFSET('Hijsmateriaal 1.4'!W$6:W$2926,M27+L27-2,0,1,1)="","",OFFSET('Hijsmateriaal 1.4'!W$6:W$2926,M27+L27-2,0,1,1))</f>
        <v>HL 1038 is lost, HL 1039 Reserved for CFXD</v>
      </c>
      <c r="J27" s="73">
        <f ca="1">OFFSET('Hijsmateriaal 1.4'!AC$6:AC$2926,M27+L27-3,0,1,1)/1000</f>
        <v>0.91874999999999996</v>
      </c>
      <c r="K27" s="140">
        <f ca="1">(OFFSET('Hijsmateriaal 1.4'!Y$6:Y$2926,M27+L27-3,0,1,1))+365</f>
        <v>44547</v>
      </c>
      <c r="L27" s="121">
        <f>COUNTIF('Hijsmateriaal 1.4'!$D$6:$D$2926,'Vlaardingen-R''dam'!A27)</f>
        <v>3</v>
      </c>
      <c r="M27" s="124">
        <f>MATCH(A27,'Hijsmateriaal 1.4'!$D$6:$D$2926,0)</f>
        <v>546</v>
      </c>
    </row>
    <row r="28" spans="1:22" s="34" customFormat="1" ht="20.149999999999999" customHeight="1" x14ac:dyDescent="0.25">
      <c r="A28" s="141" t="s">
        <v>969</v>
      </c>
      <c r="B28" s="76">
        <f ca="1">OFFSET('Hijsmateriaal 1.4'!E$6:E$2926,M28+L28-2,0,1,1)</f>
        <v>4</v>
      </c>
      <c r="C28" s="85">
        <f ca="1">OFFSET('Hijsmateriaal 1.4'!S$6:S$2926,M28+L28-2,0,1,1)</f>
        <v>40.049999999999997</v>
      </c>
      <c r="D28" s="82">
        <f ca="1">OFFSET('Hijsmateriaal 1.4'!H$6:H$2926,M28+L28-2,0,1,1)</f>
        <v>90</v>
      </c>
      <c r="E28" s="82" t="str">
        <f ca="1">OFFSET('Hijsmateriaal 1.4'!I$6:I$2926,M28+L28-2,0,1,1)</f>
        <v>6465</v>
      </c>
      <c r="F28" s="84">
        <f t="shared" ca="1" si="0"/>
        <v>659.02140672782866</v>
      </c>
      <c r="G28" s="85">
        <f ca="1">OFFSET('Hijsmateriaal 1.4'!AB$6:AB$2926,M28+L28-2,0,1,1)</f>
        <v>2.5</v>
      </c>
      <c r="H28" s="82" t="str">
        <f ca="1">OFFSET('Hijsmateriaal 1.4'!AJ$6:AJ$2926,M28+L28-2,0,1,1)</f>
        <v>HL1363-1366</v>
      </c>
      <c r="I28" s="603" t="str">
        <f ca="1">IF(OFFSET('Hijsmateriaal 1.4'!W$6:W$2926,M28+L28-2,0,1,1)="","",OFFSET('Hijsmateriaal 1.4'!W$6:W$2926,M28+L28-2,0,1,1))</f>
        <v>Only for double use. 3 slings used for MCPGF</v>
      </c>
      <c r="J28" s="89">
        <f ca="1">OFFSET('Hijsmateriaal 1.4'!AC$6:AC$2926,M28+L28-3,0,1,1)/1000</f>
        <v>1.5956250000000001</v>
      </c>
      <c r="K28" s="140">
        <f ca="1">(OFFSET('Hijsmateriaal 1.4'!Y$6:Y$2926,M28+L28-3,0,1,1))+365</f>
        <v>44096</v>
      </c>
      <c r="L28" s="121">
        <f>COUNTIF('Hijsmateriaal 1.4'!$D$6:$D$2926,'Vlaardingen-R''dam'!A28)</f>
        <v>5</v>
      </c>
      <c r="M28" s="124">
        <f>MATCH(A28,'Hijsmateriaal 1.4'!$D$6:$D$2926,0)</f>
        <v>596</v>
      </c>
      <c r="N28" s="882"/>
    </row>
    <row r="29" spans="1:22" s="34" customFormat="1" ht="20.149999999999999" customHeight="1" x14ac:dyDescent="0.25">
      <c r="A29" s="141" t="s">
        <v>979</v>
      </c>
      <c r="B29" s="76">
        <f ca="1">OFFSET('Hijsmateriaal 1.4'!E$6:E$2926,M29+L29-2,0,1,1)</f>
        <v>2</v>
      </c>
      <c r="C29" s="85">
        <f ca="1">OFFSET('Hijsmateriaal 1.4'!S$6:S$2926,M29+L29-2,0,1,1)</f>
        <v>20</v>
      </c>
      <c r="D29" s="82">
        <f ca="1">OFFSET('Hijsmateriaal 1.4'!H$6:H$2926,M29+L29-2,0,1,1)</f>
        <v>90</v>
      </c>
      <c r="E29" s="82" t="str">
        <f ca="1">OFFSET('Hijsmateriaal 1.4'!I$6:I$2926,M29+L29-2,0,1,1)</f>
        <v>5990</v>
      </c>
      <c r="F29" s="84">
        <f ca="1">E29/9.81</f>
        <v>610.60142711518859</v>
      </c>
      <c r="G29" s="85">
        <f ca="1">OFFSET('Hijsmateriaal 1.4'!AB$6:AB$2926,M29+L29-2,0,1,1)</f>
        <v>3</v>
      </c>
      <c r="H29" s="82" t="str">
        <f ca="1">OFFSET('Hijsmateriaal 1.4'!AJ$6:AJ$2926,M29+L29-2,0,1,1)</f>
        <v>HL2452-2453</v>
      </c>
      <c r="I29" s="630" t="str">
        <f ca="1">IF(OFFSET('Hijsmateriaal 1.4'!W$6:W$2926,M29+L29-2,0,1,1)="","",OFFSET('Hijsmateriaal 1.4'!W$6:W$2926,M29+L29-2,0,1,1))</f>
        <v>new slings CFXD</v>
      </c>
      <c r="J29" s="89">
        <f ca="1">OFFSET('Hijsmateriaal 1.4'!AC$6:AC$2926,M29+L29-3,0,1,1)/1000</f>
        <v>1.024375</v>
      </c>
      <c r="K29" s="140" t="e">
        <f ca="1">(OFFSET('Hijsmateriaal 1.4'!Y$6:Y$2926,M29+L29-3,0,1,1))+365</f>
        <v>#VALUE!</v>
      </c>
      <c r="L29" s="121">
        <f>COUNTIF('Hijsmateriaal 1.4'!$D$6:$D$2926,'Vlaardingen-R''dam'!A29)</f>
        <v>3</v>
      </c>
      <c r="M29" s="124">
        <f>MATCH(A29,'Hijsmateriaal 1.4'!$D$6:$D$2926,0)</f>
        <v>602</v>
      </c>
      <c r="N29" s="882"/>
    </row>
    <row r="30" spans="1:22" s="29" customFormat="1" ht="20.149999999999999" customHeight="1" x14ac:dyDescent="0.25">
      <c r="A30" s="1151" t="s">
        <v>987</v>
      </c>
      <c r="B30" s="863">
        <f ca="1">OFFSET('Hijsmateriaal 1.4'!E$6:E$2926,M30+L30-2,0,1,1)</f>
        <v>2</v>
      </c>
      <c r="C30" s="1147">
        <f ca="1">OFFSET('Hijsmateriaal 1.4'!S$6:S$2926,M30+L30-2,0,1,1)</f>
        <v>19.68</v>
      </c>
      <c r="D30" s="1152">
        <f ca="1">OFFSET('Hijsmateriaal 1.4'!H$6:H$2926,M30+L30-2,0,1,1)</f>
        <v>90</v>
      </c>
      <c r="E30" s="1152" t="str">
        <f ca="1">OFFSET('Hijsmateriaal 1.4'!I$6:I$2926,M30+L30-2,0,1,1)</f>
        <v>5990</v>
      </c>
      <c r="F30" s="1153">
        <f t="shared" ref="F30" ca="1" si="10">E30/9.81</f>
        <v>610.60142711518859</v>
      </c>
      <c r="G30" s="1147">
        <f ca="1">OFFSET('Hijsmateriaal 1.4'!AB$6:AB$2926,M30+L30-2,0,1,1)</f>
        <v>3</v>
      </c>
      <c r="H30" s="1152" t="str">
        <f ca="1">OFFSET('Hijsmateriaal 1.4'!AJ$6:AJ$2926,M30+L30-2,0,1,1)</f>
        <v>HL2101-2102</v>
      </c>
      <c r="I30" s="1154" t="str">
        <f ca="1">IF(OFFSET('Hijsmateriaal 1.4'!W$6:W$2926,M30+L30-2,0,1,1)="","",OFFSET('Hijsmateriaal 1.4'!W$6:W$2926,M30+L30-2,0,1,1))</f>
        <v>new slings Tapti (CSBL 549.9t)</v>
      </c>
      <c r="J30" s="89">
        <f ca="1">OFFSET('Hijsmateriaal 1.4'!AC$6:AC$2926,M30+L30-3,0,1,1)/1000</f>
        <v>1.0131999999999999</v>
      </c>
      <c r="K30" s="140">
        <f ca="1">(OFFSET('Hijsmateriaal 1.4'!Y$6:Y$2926,M30+L30-3,0,1,1))+365</f>
        <v>44427</v>
      </c>
      <c r="L30" s="121">
        <f>COUNTIF('Hijsmateriaal 1.4'!$D$6:$D$2926,'Vlaardingen-R''dam'!A30)</f>
        <v>3</v>
      </c>
      <c r="M30" s="124">
        <f>MATCH(A30,'Hijsmateriaal 1.4'!$D$6:$D$2926,0)</f>
        <v>606</v>
      </c>
      <c r="N30" s="882"/>
      <c r="O30" s="882"/>
      <c r="P30" s="882"/>
      <c r="Q30" s="882"/>
      <c r="R30" s="882"/>
      <c r="S30" s="882"/>
      <c r="T30" s="882"/>
      <c r="U30" s="882"/>
      <c r="V30" s="882"/>
    </row>
    <row r="31" spans="1:22" s="29" customFormat="1" ht="20.149999999999999" customHeight="1" x14ac:dyDescent="0.25">
      <c r="A31" s="1151" t="s">
        <v>992</v>
      </c>
      <c r="B31" s="863">
        <f ca="1">OFFSET('Hijsmateriaal 1.4'!E$6:E$2926,M31+L31-2,0,1,1)</f>
        <v>2</v>
      </c>
      <c r="C31" s="1147">
        <f ca="1">OFFSET('Hijsmateriaal 1.4'!S$6:S$2926,M31+L31-2,0,1,1)</f>
        <v>19.579999999999998</v>
      </c>
      <c r="D31" s="1152">
        <f ca="1">OFFSET('Hijsmateriaal 1.4'!H$6:H$2926,M31+L31-2,0,1,1)</f>
        <v>90</v>
      </c>
      <c r="E31" s="1152" t="str">
        <f ca="1">OFFSET('Hijsmateriaal 1.4'!I$6:I$2926,M31+L31-2,0,1,1)</f>
        <v>5990</v>
      </c>
      <c r="F31" s="1153">
        <f t="shared" ca="1" si="0"/>
        <v>610.60142711518859</v>
      </c>
      <c r="G31" s="1147">
        <f ca="1">OFFSET('Hijsmateriaal 1.4'!AB$6:AB$2926,M31+L31-2,0,1,1)</f>
        <v>3</v>
      </c>
      <c r="H31" s="1152" t="str">
        <f ca="1">OFFSET('Hijsmateriaal 1.4'!AJ$6:AJ$2926,M31+L31-2,0,1,1)</f>
        <v>HL2103-2104</v>
      </c>
      <c r="I31" s="1154" t="str">
        <f ca="1">IF(OFFSET('Hijsmateriaal 1.4'!W$6:W$2926,M31+L31-2,0,1,1)="","",OFFSET('Hijsmateriaal 1.4'!W$6:W$2926,M31+L31-2,0,1,1))</f>
        <v>new slings Tapti (CSBL 549.9t)</v>
      </c>
      <c r="J31" s="89">
        <f ca="1">OFFSET('Hijsmateriaal 1.4'!AC$6:AC$2926,M31+L31-3,0,1,1)/1000</f>
        <v>1.0083575</v>
      </c>
      <c r="K31" s="140">
        <f ca="1">(OFFSET('Hijsmateriaal 1.4'!Y$6:Y$2926,M31+L31-3,0,1,1))+365</f>
        <v>44427</v>
      </c>
      <c r="L31" s="121">
        <f>COUNTIF('Hijsmateriaal 1.4'!$D$6:$D$2926,'Vlaardingen-R''dam'!A31)</f>
        <v>3</v>
      </c>
      <c r="M31" s="124">
        <f>MATCH(A31,'Hijsmateriaal 1.4'!$D$6:$D$2926,0)</f>
        <v>610</v>
      </c>
      <c r="N31" s="882"/>
      <c r="O31" s="882"/>
      <c r="P31" s="882"/>
      <c r="Q31" s="882"/>
      <c r="R31" s="882"/>
      <c r="S31" s="882"/>
      <c r="T31" s="882"/>
      <c r="U31" s="882"/>
      <c r="V31" s="882"/>
    </row>
    <row r="32" spans="1:22" s="29" customFormat="1" ht="20.149999999999999" customHeight="1" x14ac:dyDescent="0.25">
      <c r="A32" s="141" t="s">
        <v>485</v>
      </c>
      <c r="B32" s="76">
        <f ca="1">OFFSET('Hijsmateriaal 1.4'!E$6:E$2926,M32+L32-2,0,1,1)</f>
        <v>2</v>
      </c>
      <c r="C32" s="85">
        <f ca="1">OFFSET('Hijsmateriaal 1.4'!S$6:S$2926,M32+L32-2,0,1,1)</f>
        <v>14.844999999999999</v>
      </c>
      <c r="D32" s="82">
        <f ca="1">OFFSET('Hijsmateriaal 1.4'!H$6:H$2926,M32+L32-2,0,1,1)</f>
        <v>90</v>
      </c>
      <c r="E32" s="82" t="str">
        <f ca="1">OFFSET('Hijsmateriaal 1.4'!I$6:I$2926,M32+L32-2,0,1,1)</f>
        <v>5884</v>
      </c>
      <c r="F32" s="84">
        <f t="shared" ref="F32" ca="1" si="11">E32/9.81</f>
        <v>599.796126401631</v>
      </c>
      <c r="G32" s="85">
        <f ca="1">OFFSET('Hijsmateriaal 1.4'!AB$6:AB$2926,M32+L32-2,0,1,1)</f>
        <v>2.5</v>
      </c>
      <c r="H32" s="82" t="str">
        <f ca="1">OFFSET('Hijsmateriaal 1.4'!AJ$6:AJ$2926,M32+L32-2,0,1,1)</f>
        <v>HL1829-1830</v>
      </c>
      <c r="I32" s="505" t="str">
        <f ca="1">IF(OFFSET('Hijsmateriaal 1.4'!W$6:W$2926,M32+L32-2,0,1,1)="","",OFFSET('Hijsmateriaal 1.4'!W$6:W$2926,M32+L32-2,0,1,1))</f>
        <v/>
      </c>
      <c r="J32" s="89">
        <f ca="1">OFFSET('Hijsmateriaal 1.4'!AC$6:AC$2926,M32+L32-3,0,1,1)/1000</f>
        <v>0.73312500000000003</v>
      </c>
      <c r="K32" s="140">
        <f ca="1">(OFFSET('Hijsmateriaal 1.4'!Y$6:Y$2926,M32+L32-3,0,1,1))+365</f>
        <v>44006</v>
      </c>
      <c r="L32" s="121">
        <f>COUNTIF('Hijsmateriaal 1.4'!$D$6:$D$2926,'Vlaardingen-R''dam'!A32)</f>
        <v>3</v>
      </c>
      <c r="M32" s="124">
        <f>MATCH(A32,'Hijsmateriaal 1.4'!$D$6:$D$2926,0)</f>
        <v>614</v>
      </c>
      <c r="N32" s="882"/>
      <c r="O32" s="882"/>
      <c r="P32" s="882"/>
      <c r="Q32" s="882"/>
      <c r="R32" s="882"/>
      <c r="S32" s="882"/>
      <c r="T32" s="882"/>
      <c r="U32" s="882"/>
      <c r="V32" s="882"/>
    </row>
    <row r="33" spans="1:22" s="29" customFormat="1" ht="20.149999999999999" customHeight="1" x14ac:dyDescent="0.25">
      <c r="A33" s="1161" t="s">
        <v>789</v>
      </c>
      <c r="B33" s="1157">
        <f ca="1">OFFSET('Hijsmateriaal 1.4'!E$6:E$2926,M33+L33-2,0,1,1)</f>
        <v>1</v>
      </c>
      <c r="C33" s="1162">
        <f ca="1">OFFSET('Hijsmateriaal 1.4'!S$6:S$2926,M33+L33-2,0,1,1)</f>
        <v>12.27</v>
      </c>
      <c r="D33" s="1163">
        <f ca="1">OFFSET('Hijsmateriaal 1.4'!H$6:H$2926,M33+L33-2,0,1,1)</f>
        <v>84</v>
      </c>
      <c r="E33" s="1163" t="str">
        <f ca="1">OFFSET('Hijsmateriaal 1.4'!I$6:I$2926,M33+L33-2,0,1,1)</f>
        <v>5038</v>
      </c>
      <c r="F33" s="1164">
        <f t="shared" ca="1" si="0"/>
        <v>513.5575942915392</v>
      </c>
      <c r="G33" s="1162">
        <f ca="1">OFFSET('Hijsmateriaal 1.4'!AB$6:AB$2926,M33+L33-2,0,1,1)</f>
        <v>2.5</v>
      </c>
      <c r="H33" s="1163" t="str">
        <f ca="1">OFFSET('Hijsmateriaal 1.4'!AJ$6:AJ$2926,M33+L33-2,0,1,1)</f>
        <v>HL1868</v>
      </c>
      <c r="I33" s="1165" t="str">
        <f ca="1">IF(OFFSET('Hijsmateriaal 1.4'!W$6:W$2926,M33+L33-2,0,1,1)="","",OFFSET('Hijsmateriaal 1.4'!W$6:W$2926,M33+L33-2,0,1,1))</f>
        <v>Reserved for Tapti</v>
      </c>
      <c r="J33" s="89">
        <f ca="1">OFFSET('Hijsmateriaal 1.4'!AC$6:AC$2926,M33+L33-3,0,1,1)/1000</f>
        <v>0.45559200000000005</v>
      </c>
      <c r="K33" s="140">
        <f ca="1">(OFFSET('Hijsmateriaal 1.4'!Y$6:Y$2926,M33+L33-3,0,1,1))+365</f>
        <v>44770</v>
      </c>
      <c r="L33" s="121">
        <f>COUNTIF('Hijsmateriaal 1.4'!$D$6:$D$2926,'Vlaardingen-R''dam'!A33)</f>
        <v>2</v>
      </c>
      <c r="M33" s="124">
        <f>MATCH(A33,'Hijsmateriaal 1.4'!$D$6:$D$2926,0)</f>
        <v>664</v>
      </c>
      <c r="N33" s="882"/>
      <c r="O33" s="882"/>
      <c r="P33" s="882"/>
      <c r="Q33" s="882"/>
      <c r="R33" s="882"/>
      <c r="S33" s="882"/>
      <c r="T33" s="882"/>
      <c r="U33" s="882"/>
      <c r="V33" s="882"/>
    </row>
    <row r="34" spans="1:22" s="29" customFormat="1" ht="20.149999999999999" customHeight="1" x14ac:dyDescent="0.25">
      <c r="A34" s="1161" t="s">
        <v>493</v>
      </c>
      <c r="B34" s="1157">
        <f ca="1">OFFSET('Hijsmateriaal 1.4'!E$6:E$2926,M34+L34-2,0,1,1)</f>
        <v>1</v>
      </c>
      <c r="C34" s="1162">
        <f ca="1">OFFSET('Hijsmateriaal 1.4'!S$6:S$2926,M34+L34-2,0,1,1)</f>
        <v>11.94</v>
      </c>
      <c r="D34" s="1163">
        <f ca="1">OFFSET('Hijsmateriaal 1.4'!H$6:H$2926,M34+L34-2,0,1,1)</f>
        <v>84</v>
      </c>
      <c r="E34" s="1163" t="str">
        <f ca="1">OFFSET('Hijsmateriaal 1.4'!I$6:I$2926,M34+L34-2,0,1,1)</f>
        <v>5038</v>
      </c>
      <c r="F34" s="1164">
        <f t="shared" ca="1" si="0"/>
        <v>513.5575942915392</v>
      </c>
      <c r="G34" s="1162">
        <f ca="1">OFFSET('Hijsmateriaal 1.4'!AB$6:AB$2926,M34+L34-2,0,1,1)</f>
        <v>2.5</v>
      </c>
      <c r="H34" s="1163" t="str">
        <f ca="1">OFFSET('Hijsmateriaal 1.4'!AJ$6:AJ$2926,M34+L34-2,0,1,1)</f>
        <v>HL1869</v>
      </c>
      <c r="I34" s="1165" t="str">
        <f ca="1">IF(OFFSET('Hijsmateriaal 1.4'!W$6:W$2926,M34+L34-2,0,1,1)="","",OFFSET('Hijsmateriaal 1.4'!W$6:W$2926,M34+L34-2,0,1,1))</f>
        <v>Reserved for Tapti</v>
      </c>
      <c r="J34" s="89">
        <f ca="1">OFFSET('Hijsmateriaal 1.4'!AC$6:AC$2926,M34+L34-3,0,1,1)/1000</f>
        <v>0.44895000000000007</v>
      </c>
      <c r="K34" s="140">
        <f ca="1">(OFFSET('Hijsmateriaal 1.4'!Y$6:Y$2926,M34+L34-3,0,1,1))+365</f>
        <v>44770</v>
      </c>
      <c r="L34" s="121">
        <f>COUNTIF('Hijsmateriaal 1.4'!$D$6:$D$2926,'Vlaardingen-R''dam'!A34)</f>
        <v>2</v>
      </c>
      <c r="M34" s="124">
        <f>MATCH(A34,'Hijsmateriaal 1.4'!$D$6:$D$2926,0)</f>
        <v>667</v>
      </c>
      <c r="N34" s="882"/>
      <c r="O34" s="882"/>
      <c r="P34" s="882"/>
      <c r="Q34" s="882"/>
      <c r="R34" s="882"/>
      <c r="S34" s="882"/>
      <c r="T34" s="882"/>
      <c r="U34" s="882"/>
      <c r="V34" s="882"/>
    </row>
    <row r="35" spans="1:22" s="29" customFormat="1" ht="20.149999999999999" customHeight="1" x14ac:dyDescent="0.25">
      <c r="A35" s="141" t="s">
        <v>248</v>
      </c>
      <c r="B35" s="76">
        <f ca="1">OFFSET('Hijsmateriaal 1.4'!E$6:E$2926,M35+L35-2,0,1,1)</f>
        <v>2</v>
      </c>
      <c r="C35" s="85">
        <f ca="1">OFFSET('Hijsmateriaal 1.4'!S$6:S$2926,M35+L35-2,0,1,1)</f>
        <v>32.588499999999996</v>
      </c>
      <c r="D35" s="82">
        <f ca="1">OFFSET('Hijsmateriaal 1.4'!H$6:H$2926,M35+L35-2,0,1,1)</f>
        <v>77</v>
      </c>
      <c r="E35" s="82" t="str">
        <f ca="1">OFFSET('Hijsmateriaal 1.4'!I$6:I$2926,M35+L35-2,0,1,1)</f>
        <v>4169</v>
      </c>
      <c r="F35" s="84">
        <f t="shared" ref="F35" ca="1" si="12">E35/9.81</f>
        <v>424.97451580020385</v>
      </c>
      <c r="G35" s="85">
        <f ca="1">OFFSET('Hijsmateriaal 1.4'!AB$6:AB$2926,M35+L35-2,0,1,1)</f>
        <v>2.5</v>
      </c>
      <c r="H35" s="82" t="str">
        <f ca="1">OFFSET('Hijsmateriaal 1.4'!AJ$6:AJ$2926,M35+L35-2,0,1,1)</f>
        <v>HL1885-1886</v>
      </c>
      <c r="I35" s="505" t="str">
        <f ca="1">IF(OFFSET('Hijsmateriaal 1.4'!W$6:W$2926,M35+L35-2,0,1,1)="","",OFFSET('Hijsmateriaal 1.4'!W$6:W$2926,M35+L35-2,0,1,1))</f>
        <v/>
      </c>
      <c r="J35" s="89">
        <f ca="1">OFFSET('Hijsmateriaal 1.4'!AC$6:AC$2926,M35+L35-3,0,1,1)/1000</f>
        <v>0.89900000000000002</v>
      </c>
      <c r="K35" s="140">
        <f ca="1">(OFFSET('Hijsmateriaal 1.4'!Y$6:Y$2926,M35+L35-3,0,1,1))+365</f>
        <v>44020</v>
      </c>
      <c r="L35" s="121">
        <f>COUNTIF('Hijsmateriaal 1.4'!$D$6:$D$2926,'Vlaardingen-R''dam'!A35)</f>
        <v>3</v>
      </c>
      <c r="M35" s="124">
        <f>MATCH(A35,'Hijsmateriaal 1.4'!$D$6:$D$2926,0)</f>
        <v>742</v>
      </c>
      <c r="N35" s="882"/>
      <c r="O35" s="882"/>
      <c r="P35" s="882"/>
      <c r="Q35" s="882"/>
      <c r="R35" s="882"/>
      <c r="S35" s="882"/>
      <c r="T35" s="882"/>
      <c r="U35" s="882"/>
      <c r="V35" s="882"/>
    </row>
    <row r="36" spans="1:22" s="29" customFormat="1" ht="20.149999999999999" customHeight="1" x14ac:dyDescent="0.25">
      <c r="A36" s="141" t="s">
        <v>1210</v>
      </c>
      <c r="B36" s="76">
        <f ca="1">OFFSET('Hijsmateriaal 1.4'!E$6:E$2926,M36+L36-2,0,1,1)</f>
        <v>3</v>
      </c>
      <c r="C36" s="85">
        <f ca="1">OFFSET('Hijsmateriaal 1.4'!S$6:S$2926,M36+L36-2,0,1,1)</f>
        <v>32.58</v>
      </c>
      <c r="D36" s="82">
        <f ca="1">OFFSET('Hijsmateriaal 1.4'!H$6:H$2926,M36+L36-2,0,1,1)</f>
        <v>77</v>
      </c>
      <c r="E36" s="82" t="str">
        <f ca="1">OFFSET('Hijsmateriaal 1.4'!I$6:I$2926,M36+L36-2,0,1,1)</f>
        <v>4169</v>
      </c>
      <c r="F36" s="84">
        <f t="shared" ca="1" si="0"/>
        <v>424.97451580020385</v>
      </c>
      <c r="G36" s="85" t="str">
        <f ca="1">OFFSET('Hijsmateriaal 1.4'!AB$6:AB$2926,M36+L36-2,0,1,1)</f>
        <v>2,00</v>
      </c>
      <c r="H36" s="82" t="str">
        <f ca="1">OFFSET('Hijsmateriaal 1.4'!AJ$6:AJ$2926,M36+L36-2,0,1,1)</f>
        <v>HL1524-1526</v>
      </c>
      <c r="I36" s="505" t="str">
        <f ca="1">IF(OFFSET('Hijsmateriaal 1.4'!W$6:W$2926,M36+L36-2,0,1,1)="","",OFFSET('Hijsmateriaal 1.4'!W$6:W$2926,M36+L36-2,0,1,1))</f>
        <v/>
      </c>
      <c r="J36" s="89">
        <f ca="1">OFFSET('Hijsmateriaal 1.4'!AC$6:AC$2926,M36+L36-3,0,1,1)/1000</f>
        <v>0.87</v>
      </c>
      <c r="K36" s="140">
        <f ca="1">(OFFSET('Hijsmateriaal 1.4'!Y$6:Y$2926,M36+L36-3,0,1,1))+365</f>
        <v>43447</v>
      </c>
      <c r="L36" s="121">
        <f>COUNTIF('Hijsmateriaal 1.4'!$D$6:$D$2926,'Vlaardingen-R''dam'!A36)</f>
        <v>4</v>
      </c>
      <c r="M36" s="124">
        <f>MATCH(A36,'Hijsmateriaal 1.4'!$D$6:$D$2926,0)</f>
        <v>746</v>
      </c>
      <c r="N36" s="882"/>
      <c r="O36" s="882"/>
      <c r="P36" s="882"/>
      <c r="Q36" s="882"/>
      <c r="R36" s="882"/>
      <c r="S36" s="882"/>
      <c r="T36" s="882"/>
      <c r="U36" s="882"/>
      <c r="V36" s="882"/>
    </row>
    <row r="37" spans="1:22" s="29" customFormat="1" ht="20.149999999999999" customHeight="1" x14ac:dyDescent="0.25">
      <c r="A37" s="141" t="s">
        <v>1220</v>
      </c>
      <c r="B37" s="76">
        <f ca="1">OFFSET('Hijsmateriaal 1.4'!E$6:E$2926,M37+L37-2,0,1,1)</f>
        <v>3</v>
      </c>
      <c r="C37" s="85">
        <f ca="1">OFFSET('Hijsmateriaal 1.4'!S$6:S$2926,M37+L37-2,0,1,1)</f>
        <v>27.57</v>
      </c>
      <c r="D37" s="82">
        <f ca="1">OFFSET('Hijsmateriaal 1.4'!H$6:H$2926,M37+L37-2,0,1,1)</f>
        <v>77</v>
      </c>
      <c r="E37" s="82" t="str">
        <f ca="1">OFFSET('Hijsmateriaal 1.4'!I$6:I$2926,M37+L37-2,0,1,1)</f>
        <v>4169</v>
      </c>
      <c r="F37" s="84">
        <f t="shared" ca="1" si="0"/>
        <v>424.97451580020385</v>
      </c>
      <c r="G37" s="85">
        <f ca="1">OFFSET('Hijsmateriaal 1.4'!AB$6:AB$2926,M37+L37-2,0,1,1)</f>
        <v>2</v>
      </c>
      <c r="H37" s="82" t="str">
        <f ca="1">OFFSET('Hijsmateriaal 1.4'!AJ$6:AJ$2926,M37+L37-2,0,1,1)</f>
        <v>HL1521-1523</v>
      </c>
      <c r="I37" s="505" t="str">
        <f ca="1">IF(OFFSET('Hijsmateriaal 1.4'!W$6:W$2926,M37+L37-2,0,1,1)="","",OFFSET('Hijsmateriaal 1.4'!W$6:W$2926,M37+L37-2,0,1,1))</f>
        <v/>
      </c>
      <c r="J37" s="89">
        <f ca="1">OFFSET('Hijsmateriaal 1.4'!AC$6:AC$2926,M37+L37-3,0,1,1)/1000</f>
        <v>0.754</v>
      </c>
      <c r="K37" s="140">
        <f ca="1">(OFFSET('Hijsmateriaal 1.4'!Y$6:Y$2926,M37+L37-3,0,1,1))+365</f>
        <v>43447</v>
      </c>
      <c r="L37" s="121">
        <f>COUNTIF('Hijsmateriaal 1.4'!$D$6:$D$2926,'Vlaardingen-R''dam'!A37)</f>
        <v>4</v>
      </c>
      <c r="M37" s="124">
        <f>MATCH(A37,'Hijsmateriaal 1.4'!$D$6:$D$2926,0)</f>
        <v>751</v>
      </c>
      <c r="N37" s="882"/>
      <c r="O37" s="882"/>
      <c r="P37" s="882"/>
      <c r="Q37" s="882"/>
      <c r="R37" s="882"/>
      <c r="S37" s="882"/>
      <c r="T37" s="882"/>
      <c r="U37" s="882"/>
      <c r="V37" s="882"/>
    </row>
    <row r="38" spans="1:22" s="29" customFormat="1" ht="20.149999999999999" customHeight="1" x14ac:dyDescent="0.25">
      <c r="A38" s="141" t="s">
        <v>1226</v>
      </c>
      <c r="B38" s="76">
        <f ca="1">OFFSET('Hijsmateriaal 1.4'!E$6:E$2926,M38+L38-2,0,1,1)</f>
        <v>1</v>
      </c>
      <c r="C38" s="85">
        <f ca="1">OFFSET('Hijsmateriaal 1.4'!S$6:S$2926,M38+L38-2,0,1,1)</f>
        <v>21.78</v>
      </c>
      <c r="D38" s="82">
        <f ca="1">OFFSET('Hijsmateriaal 1.4'!H$6:H$2926,M38+L38-2,0,1,1)</f>
        <v>77</v>
      </c>
      <c r="E38" s="82" t="str">
        <f ca="1">OFFSET('Hijsmateriaal 1.4'!I$6:I$2926,M38+L38-2,0,1,1)</f>
        <v>4169</v>
      </c>
      <c r="F38" s="84">
        <f t="shared" ca="1" si="0"/>
        <v>424.97451580020385</v>
      </c>
      <c r="G38" s="85">
        <f ca="1">OFFSET('Hijsmateriaal 1.4'!AB$6:AB$2926,M38+L38-2,0,1,1)</f>
        <v>2.5</v>
      </c>
      <c r="H38" s="82" t="str">
        <f ca="1">OFFSET('Hijsmateriaal 1.4'!AJ$6:AJ$2926,M38+L38-2,0,1,1)</f>
        <v>HL1857</v>
      </c>
      <c r="I38" s="505" t="str">
        <f ca="1">IF(OFFSET('Hijsmateriaal 1.4'!W$6:W$2926,M38+L38-2,0,1,1)="","",OFFSET('Hijsmateriaal 1.4'!W$6:W$2926,M38+L38-2,0,1,1))</f>
        <v/>
      </c>
      <c r="J38" s="89">
        <f ca="1">OFFSET('Hijsmateriaal 1.4'!AC$6:AC$2926,M38+L38-3,0,1,1)/1000</f>
        <v>0.6502960000000001</v>
      </c>
      <c r="K38" s="140">
        <f ca="1">(OFFSET('Hijsmateriaal 1.4'!Y$6:Y$2926,M38+L38-3,0,1,1))+365</f>
        <v>44043</v>
      </c>
      <c r="L38" s="121">
        <f>COUNTIF('Hijsmateriaal 1.4'!$D$6:$D$2926,'Vlaardingen-R''dam'!A38)</f>
        <v>2</v>
      </c>
      <c r="M38" s="124">
        <f>MATCH(A38,'Hijsmateriaal 1.4'!$D$6:$D$2926,0)</f>
        <v>756</v>
      </c>
      <c r="N38" s="882"/>
      <c r="O38" s="882"/>
      <c r="P38" s="882"/>
      <c r="Q38" s="882"/>
      <c r="R38" s="882"/>
      <c r="S38" s="882"/>
      <c r="T38" s="882"/>
      <c r="U38" s="882"/>
      <c r="V38" s="882"/>
    </row>
    <row r="39" spans="1:22" s="29" customFormat="1" ht="20.149999999999999" customHeight="1" x14ac:dyDescent="0.25">
      <c r="A39" s="141" t="s">
        <v>1229</v>
      </c>
      <c r="B39" s="76">
        <f ca="1">OFFSET('Hijsmateriaal 1.4'!E$6:E$2926,M39+L39-2,0,1,1)</f>
        <v>1</v>
      </c>
      <c r="C39" s="85">
        <f ca="1">OFFSET('Hijsmateriaal 1.4'!S$6:S$2926,M39+L39-2,0,1,1)</f>
        <v>20.099</v>
      </c>
      <c r="D39" s="82">
        <f ca="1">OFFSET('Hijsmateriaal 1.4'!H$6:H$2926,M39+L39-2,0,1,1)</f>
        <v>77</v>
      </c>
      <c r="E39" s="82" t="str">
        <f ca="1">OFFSET('Hijsmateriaal 1.4'!I$6:I$2926,M39+L39-2,0,1,1)</f>
        <v>4169</v>
      </c>
      <c r="F39" s="84">
        <f t="shared" ca="1" si="0"/>
        <v>424.97451580020385</v>
      </c>
      <c r="G39" s="85">
        <f ca="1">OFFSET('Hijsmateriaal 1.4'!AB$6:AB$2926,M39+L39-2,0,1,1)</f>
        <v>2</v>
      </c>
      <c r="H39" s="82" t="str">
        <f ca="1">OFFSET('Hijsmateriaal 1.4'!AJ$6:AJ$2926,M39+L39-2,0,1,1)</f>
        <v>HL1520</v>
      </c>
      <c r="I39" s="505" t="str">
        <f ca="1">IF(OFFSET('Hijsmateriaal 1.4'!W$6:W$2926,M39+L39-2,0,1,1)="","",OFFSET('Hijsmateriaal 1.4'!W$6:W$2926,M39+L39-2,0,1,1))</f>
        <v/>
      </c>
      <c r="J39" s="89">
        <f ca="1">OFFSET('Hijsmateriaal 1.4'!AC$6:AC$2926,M39+L39-3,0,1,1)/1000</f>
        <v>0.57999999999999996</v>
      </c>
      <c r="K39" s="140">
        <f ca="1">(OFFSET('Hijsmateriaal 1.4'!Y$6:Y$2926,M39+L39-3,0,1,1))+365</f>
        <v>43447</v>
      </c>
      <c r="L39" s="121">
        <f>COUNTIF('Hijsmateriaal 1.4'!$D$6:$D$2926,'Vlaardingen-R''dam'!A39)</f>
        <v>2</v>
      </c>
      <c r="M39" s="124">
        <f>MATCH(A39,'Hijsmateriaal 1.4'!$D$6:$D$2926,0)</f>
        <v>759</v>
      </c>
      <c r="N39" s="882"/>
      <c r="O39" s="882"/>
      <c r="P39" s="882"/>
      <c r="Q39" s="882"/>
      <c r="R39" s="882"/>
      <c r="S39" s="882"/>
      <c r="T39" s="882"/>
      <c r="U39" s="882"/>
      <c r="V39" s="882"/>
    </row>
    <row r="40" spans="1:22" s="29" customFormat="1" ht="20.149999999999999" customHeight="1" x14ac:dyDescent="0.25">
      <c r="A40" s="141" t="s">
        <v>1242</v>
      </c>
      <c r="B40" s="76">
        <f ca="1">OFFSET('Hijsmateriaal 1.4'!E$6:E$2926,M40+L40-2,0,1,1)</f>
        <v>3</v>
      </c>
      <c r="C40" s="85">
        <f ca="1">OFFSET('Hijsmateriaal 1.4'!S$6:S$2926,M40+L40-2,0,1,1)</f>
        <v>20.03</v>
      </c>
      <c r="D40" s="82">
        <f ca="1">OFFSET('Hijsmateriaal 1.4'!H$6:H$2926,M40+L40-2,0,1,1)</f>
        <v>77</v>
      </c>
      <c r="E40" s="82" t="str">
        <f ca="1">OFFSET('Hijsmateriaal 1.4'!I$6:I$2926,M40+L40-2,0,1,1)</f>
        <v>3817</v>
      </c>
      <c r="F40" s="84">
        <f t="shared" ca="1" si="0"/>
        <v>389.09276248725786</v>
      </c>
      <c r="G40" s="85">
        <f ca="1">OFFSET('Hijsmateriaal 1.4'!AB$6:AB$2926,M40+L40-2,0,1,1)</f>
        <v>2.5</v>
      </c>
      <c r="H40" s="82" t="str">
        <f ca="1">OFFSET('Hijsmateriaal 1.4'!AJ$6:AJ$2926,M40+L40-2,0,1,1)</f>
        <v>HL992-994</v>
      </c>
      <c r="I40" s="861" t="str">
        <f ca="1">IF(OFFSET('Hijsmateriaal 1.4'!W$6:W$2926,M40+L40-2,0,1,1)="","",OFFSET('Hijsmateriaal 1.4'!W$6:W$2926,M40+L40-2,0,1,1))</f>
        <v>HL 995 rejected</v>
      </c>
      <c r="J40" s="89">
        <f ca="1">OFFSET('Hijsmateriaal 1.4'!AC$6:AC$2926,M40+L40-3,0,1,1)/1000</f>
        <v>0.60899999999999999</v>
      </c>
      <c r="K40" s="140">
        <f ca="1">(OFFSET('Hijsmateriaal 1.4'!Y$6:Y$2926,M40+L40-3,0,1,1))+365</f>
        <v>365</v>
      </c>
      <c r="L40" s="121">
        <f>COUNTIF('Hijsmateriaal 1.4'!$D$6:$D$2926,'Vlaardingen-R''dam'!A40)</f>
        <v>5</v>
      </c>
      <c r="M40" s="124">
        <f>MATCH(A40,'Hijsmateriaal 1.4'!$D$6:$D$2926,0)</f>
        <v>768</v>
      </c>
      <c r="N40" s="882"/>
      <c r="O40" s="882"/>
      <c r="P40" s="882"/>
      <c r="Q40" s="882"/>
      <c r="R40" s="882"/>
      <c r="S40" s="882"/>
      <c r="T40" s="882"/>
      <c r="U40" s="882"/>
      <c r="V40" s="882"/>
    </row>
    <row r="41" spans="1:22" s="29" customFormat="1" ht="20.149999999999999" customHeight="1" x14ac:dyDescent="0.25">
      <c r="A41" s="141" t="s">
        <v>1276</v>
      </c>
      <c r="B41" s="76">
        <f ca="1">OFFSET('Hijsmateriaal 1.4'!E$6:E$2926,M41+L41-2,0,1,1)</f>
        <v>4</v>
      </c>
      <c r="C41" s="85">
        <f ca="1">OFFSET('Hijsmateriaal 1.4'!S$6:S$2926,M41+L41-2,0,1,1)</f>
        <v>15.0275</v>
      </c>
      <c r="D41" s="82">
        <f ca="1">OFFSET('Hijsmateriaal 1.4'!H$6:H$2926,M41+L41-2,0,1,1)</f>
        <v>77</v>
      </c>
      <c r="E41" s="82" t="str">
        <f ca="1">OFFSET('Hijsmateriaal 1.4'!I$6:I$2926,M41+L41-2,0,1,1)</f>
        <v>3817</v>
      </c>
      <c r="F41" s="84">
        <f t="shared" ca="1" si="0"/>
        <v>389.09276248725786</v>
      </c>
      <c r="G41" s="85">
        <f ca="1">OFFSET('Hijsmateriaal 1.4'!AB$6:AB$2926,M41+L41-2,0,1,1)</f>
        <v>2.5</v>
      </c>
      <c r="H41" s="82" t="str">
        <f ca="1">OFFSET('Hijsmateriaal 1.4'!AJ$6:AJ$2926,M41+L41-2,0,1,1)</f>
        <v>HL1000-1003</v>
      </c>
      <c r="I41" s="505" t="str">
        <f ca="1">IF(OFFSET('Hijsmateriaal 1.4'!W$6:W$2926,M41+L41-2,0,1,1)="","",OFFSET('Hijsmateriaal 1.4'!W$6:W$2926,M41+L41-2,0,1,1))</f>
        <v/>
      </c>
      <c r="J41" s="89">
        <f ca="1">OFFSET('Hijsmateriaal 1.4'!AC$6:AC$2926,M41+L41-3,0,1,1)/1000</f>
        <v>0.49299999999999999</v>
      </c>
      <c r="K41" s="140">
        <f ca="1">(OFFSET('Hijsmateriaal 1.4'!Y$6:Y$2926,M41+L41-3,0,1,1))+365</f>
        <v>44898</v>
      </c>
      <c r="L41" s="121">
        <f>COUNTIF('Hijsmateriaal 1.4'!$D$6:$D$2926,'Vlaardingen-R''dam'!A41)</f>
        <v>5</v>
      </c>
      <c r="M41" s="124">
        <f>MATCH(A41,'Hijsmateriaal 1.4'!$D$6:$D$2926,0)</f>
        <v>786</v>
      </c>
      <c r="N41" s="882"/>
      <c r="O41" s="882"/>
      <c r="P41" s="882"/>
      <c r="Q41" s="882"/>
      <c r="R41" s="882"/>
      <c r="S41" s="882"/>
      <c r="T41" s="882"/>
      <c r="U41" s="882"/>
      <c r="V41" s="882"/>
    </row>
    <row r="42" spans="1:22" s="34" customFormat="1" ht="20.149999999999999" customHeight="1" x14ac:dyDescent="0.25">
      <c r="A42" s="141" t="s">
        <v>1320</v>
      </c>
      <c r="B42" s="76">
        <f ca="1">OFFSET('Hijsmateriaal 1.4'!E$6:E$2926,M42+L42-2,0,1,1)</f>
        <v>4</v>
      </c>
      <c r="C42" s="85">
        <f ca="1">OFFSET('Hijsmateriaal 1.4'!S$6:S$2926,M42+L42-2,0,1,1)</f>
        <v>10.01</v>
      </c>
      <c r="D42" s="82">
        <f ca="1">OFFSET('Hijsmateriaal 1.4'!H$6:H$2926,M42+L42-2,0,1,1)</f>
        <v>77</v>
      </c>
      <c r="E42" s="82" t="str">
        <f ca="1">OFFSET('Hijsmateriaal 1.4'!I$6:I$2926,M42+L42-2,0,1,1)</f>
        <v>3817</v>
      </c>
      <c r="F42" s="84">
        <f ca="1">E42/9.81</f>
        <v>389.09276248725786</v>
      </c>
      <c r="G42" s="85">
        <f ca="1">OFFSET('Hijsmateriaal 1.4'!AB$6:AB$2926,M42+L42-2,0,1,1)</f>
        <v>2.5</v>
      </c>
      <c r="H42" s="82" t="str">
        <f ca="1">OFFSET('Hijsmateriaal 1.4'!AJ$6:AJ$2926,M42+L42-2,0,1,1)</f>
        <v>HL1008-1011</v>
      </c>
      <c r="I42" s="505" t="str">
        <f ca="1">IF(OFFSET('Hijsmateriaal 1.4'!W$6:W$2926,M42+L42-2,0,1,1)="","",OFFSET('Hijsmateriaal 1.4'!W$6:W$2926,M42+L42-2,0,1,1))</f>
        <v/>
      </c>
      <c r="J42" s="89">
        <f ca="1">OFFSET('Hijsmateriaal 1.4'!AC$6:AC$2926,M42+L42-3,0,1,1)/1000</f>
        <v>0.377</v>
      </c>
      <c r="K42" s="140">
        <f ca="1">(OFFSET('Hijsmateriaal 1.4'!Y$6:Y$2926,M42+L42-3,0,1,1))+365</f>
        <v>44309</v>
      </c>
      <c r="L42" s="121">
        <f>COUNTIF('Hijsmateriaal 1.4'!$D$6:$D$2926,'Vlaardingen-R''dam'!A42)</f>
        <v>5</v>
      </c>
      <c r="M42" s="124">
        <f>MATCH(A42,'Hijsmateriaal 1.4'!$D$6:$D$2926,0)</f>
        <v>810</v>
      </c>
      <c r="N42" s="882"/>
    </row>
    <row r="43" spans="1:22" s="29" customFormat="1" ht="20.25" customHeight="1" x14ac:dyDescent="0.25">
      <c r="A43" s="141" t="s">
        <v>1340</v>
      </c>
      <c r="B43" s="76">
        <f ca="1">OFFSET('Hijsmateriaal 1.4'!E$6:E$2926,M43+L43-2,0,1,1)</f>
        <v>2</v>
      </c>
      <c r="C43" s="85">
        <f ca="1">OFFSET('Hijsmateriaal 1.4'!S$6:S$2926,M43+L43-2,0,1,1)</f>
        <v>33.849999999999994</v>
      </c>
      <c r="D43" s="82">
        <f ca="1">OFFSET('Hijsmateriaal 1.4'!H$6:H$2926,M43+L43-2,0,1,1)</f>
        <v>76</v>
      </c>
      <c r="E43" s="82" t="str">
        <f ca="1">OFFSET('Hijsmateriaal 1.4'!I$6:I$2926,M43+L43-2,0,1,1)</f>
        <v>3728</v>
      </c>
      <c r="F43" s="84">
        <f t="shared" ca="1" si="0"/>
        <v>380.02038735983689</v>
      </c>
      <c r="G43" s="85">
        <f ca="1">OFFSET('Hijsmateriaal 1.4'!AB$6:AB$2926,M43+L43-2,0,1,1)</f>
        <v>1.5</v>
      </c>
      <c r="H43" s="82" t="str">
        <f ca="1">OFFSET('Hijsmateriaal 1.4'!AJ$6:AJ$2926,M43+L43-2,0,1,1)</f>
        <v>HL1192-1193</v>
      </c>
      <c r="I43" s="505" t="str">
        <f ca="1">IF(OFFSET('Hijsmateriaal 1.4'!W$6:W$2926,M43+L43-2,0,1,1)="","",OFFSET('Hijsmateriaal 1.4'!W$6:W$2926,M43+L43-2,0,1,1))</f>
        <v>Use only double !</v>
      </c>
      <c r="J43" s="89">
        <f ca="1">OFFSET('Hijsmateriaal 1.4'!AC$6:AC$2926,M43+L43-3,0,1,1)/1000</f>
        <v>0.87579999999999991</v>
      </c>
      <c r="K43" s="140">
        <f ca="1">(OFFSET('Hijsmateriaal 1.4'!Y$6:Y$2926,M43+L43-3,0,1,1))+365</f>
        <v>43426</v>
      </c>
      <c r="L43" s="1155">
        <f>COUNTIF('Hijsmateriaal 1.4'!$D$6:$D$2926,'Vlaardingen-R''dam'!A43)</f>
        <v>3</v>
      </c>
      <c r="M43" s="124">
        <f>MATCH(A43,'Hijsmateriaal 1.4'!$D$6:$D$2926,0)</f>
        <v>822</v>
      </c>
      <c r="N43" s="882"/>
      <c r="O43" s="882"/>
      <c r="P43" s="882"/>
      <c r="Q43" s="882"/>
      <c r="R43" s="882"/>
      <c r="S43" s="882"/>
      <c r="T43" s="882"/>
      <c r="U43" s="882"/>
      <c r="V43" s="882"/>
    </row>
    <row r="44" spans="1:22" s="29" customFormat="1" ht="20.25" customHeight="1" x14ac:dyDescent="0.25">
      <c r="A44" s="1161" t="s">
        <v>1377</v>
      </c>
      <c r="B44" s="1157">
        <f ca="1">OFFSET('Hijsmateriaal 1.4'!E$6:E$2926,M44+L44-2,0,1,1)</f>
        <v>1</v>
      </c>
      <c r="C44" s="1162">
        <f ca="1">OFFSET('Hijsmateriaal 1.4'!S$6:S$2926,M44+L44-2,0,1,1)</f>
        <v>13.89</v>
      </c>
      <c r="D44" s="1163">
        <f ca="1">OFFSET('Hijsmateriaal 1.4'!H$6:H$2926,M44+L44-2,0,1,1)</f>
        <v>76</v>
      </c>
      <c r="E44" s="1163" t="str">
        <f ca="1">OFFSET('Hijsmateriaal 1.4'!I$6:I$2926,M44+L44-2,0,1,1)</f>
        <v>4256</v>
      </c>
      <c r="F44" s="1164">
        <f t="shared" ref="F44" ca="1" si="13">E44/9.81</f>
        <v>433.84301732925582</v>
      </c>
      <c r="G44" s="1162">
        <f ca="1">OFFSET('Hijsmateriaal 1.4'!AB$6:AB$2926,M44+L44-2,0,1,1)</f>
        <v>3</v>
      </c>
      <c r="H44" s="1163" t="str">
        <f ca="1">OFFSET('Hijsmateriaal 1.4'!AJ$6:AJ$2926,M44+L44-2,0,1,1)</f>
        <v>HL2091</v>
      </c>
      <c r="I44" s="1165" t="str">
        <f ca="1">IF(OFFSET('Hijsmateriaal 1.4'!W$6:W$2926,M44+L44-2,0,1,1)="","",OFFSET('Hijsmateriaal 1.4'!W$6:W$2926,M44+L44-2,0,1,1))</f>
        <v>new slings Tapti (CSBL 390.6t)</v>
      </c>
      <c r="J44" s="89">
        <f ca="1">OFFSET('Hijsmateriaal 1.4'!AC$6:AC$2926,M44+L44-3,0,1,1)/1000</f>
        <v>0.54694229999999999</v>
      </c>
      <c r="K44" s="140">
        <f ca="1">(OFFSET('Hijsmateriaal 1.4'!Y$6:Y$2926,M44+L44-3,0,1,1))+365</f>
        <v>44770</v>
      </c>
      <c r="L44" s="121">
        <f>COUNTIF('Hijsmateriaal 1.4'!$D$6:$D$2926,'Vlaardingen-R''dam'!A44)</f>
        <v>2</v>
      </c>
      <c r="M44" s="124">
        <f>MATCH(A44,'Hijsmateriaal 1.4'!$D$6:$D$2926,0)</f>
        <v>840</v>
      </c>
      <c r="N44" s="882"/>
      <c r="O44" s="882"/>
      <c r="P44" s="882"/>
      <c r="Q44" s="882"/>
      <c r="R44" s="882"/>
      <c r="S44" s="882"/>
      <c r="T44" s="882"/>
      <c r="U44" s="882"/>
      <c r="V44" s="882"/>
    </row>
    <row r="45" spans="1:22" s="29" customFormat="1" ht="30" customHeight="1" x14ac:dyDescent="0.25">
      <c r="A45" s="141" t="s">
        <v>1452</v>
      </c>
      <c r="B45" s="76">
        <f ca="1">OFFSET('Hijsmateriaal 1.4'!E$6:E$2926,M45+L45-2,0,1,1)</f>
        <v>10</v>
      </c>
      <c r="C45" s="85">
        <f ca="1">OFFSET('Hijsmateriaal 1.4'!S$6:S$2926,M45+L45-2,0,1,1)</f>
        <v>5.6</v>
      </c>
      <c r="D45" s="82">
        <f ca="1">OFFSET('Hijsmateriaal 1.4'!H$6:H$2926,M45+L45-2,0,1,1)</f>
        <v>64</v>
      </c>
      <c r="E45" s="82" t="str">
        <f ca="1">OFFSET('Hijsmateriaal 1.4'!I$6:I$2926,M45+L45-2,0,1,1)</f>
        <v>2855</v>
      </c>
      <c r="F45" s="84">
        <f t="shared" ref="F45:F46" ca="1" si="14">E45/9.81</f>
        <v>291.02956167176347</v>
      </c>
      <c r="G45" s="85">
        <f ca="1">OFFSET('Hijsmateriaal 1.4'!AB$6:AB$2926,M45+L45-2,0,1,1)</f>
        <v>1.5</v>
      </c>
      <c r="H45" s="82" t="str">
        <f ca="1">OFFSET('Hijsmateriaal 1.4'!AJ$6:AJ$2926,M45+L45-2,0,1,1)</f>
        <v>HL2195-2204</v>
      </c>
      <c r="I45" s="631" t="str">
        <f ca="1">IF(OFFSET('Hijsmateriaal 1.4'!W$6:W$2926,M45+L45-2,0,1,1)="","",OFFSET('Hijsmateriaal 1.4'!W$6:W$2926,M45+L45-2,0,1,1))</f>
        <v>For 98/2 project - Used in Masterlink assembly - Superloop eye in one end, kous in other end</v>
      </c>
      <c r="J45" s="89">
        <f ca="1">OFFSET('Hijsmateriaal 1.4'!AC$6:AC$2926,M45+L45-3,0,1,1)/1000</f>
        <v>0.105</v>
      </c>
      <c r="K45" s="140">
        <f ca="1">(OFFSET('Hijsmateriaal 1.4'!Y$6:Y$2926,M45+L45-3,0,1,1))+365</f>
        <v>44540</v>
      </c>
      <c r="L45" s="121">
        <f>COUNTIF('Hijsmateriaal 1.4'!$D$6:$D$2926,'Vlaardingen-R''dam'!A45)</f>
        <v>11</v>
      </c>
      <c r="M45" s="124">
        <f>MATCH(A45,'Hijsmateriaal 1.4'!$D$6:$D$2926,0)</f>
        <v>901</v>
      </c>
      <c r="N45" s="882"/>
      <c r="O45" s="882"/>
      <c r="P45" s="882"/>
      <c r="Q45" s="882"/>
      <c r="R45" s="882"/>
      <c r="S45" s="882"/>
      <c r="T45" s="882"/>
      <c r="U45" s="882"/>
      <c r="V45" s="882"/>
    </row>
    <row r="46" spans="1:22" s="29" customFormat="1" ht="30" customHeight="1" x14ac:dyDescent="0.25">
      <c r="A46" s="141" t="s">
        <v>1467</v>
      </c>
      <c r="B46" s="76">
        <f ca="1">OFFSET('Hijsmateriaal 1.4'!E$6:E$2926,M46+L46-2,0,1,1)</f>
        <v>20</v>
      </c>
      <c r="C46" s="85">
        <f ca="1">OFFSET('Hijsmateriaal 1.4'!S$6:S$2926,M46+L46-2,0,1,1)</f>
        <v>5.26</v>
      </c>
      <c r="D46" s="82">
        <f ca="1">OFFSET('Hijsmateriaal 1.4'!H$6:H$2926,M46+L46-2,0,1,1)</f>
        <v>64</v>
      </c>
      <c r="E46" s="82" t="str">
        <f ca="1">OFFSET('Hijsmateriaal 1.4'!I$6:I$2926,M46+L46-2,0,1,1)</f>
        <v>2855</v>
      </c>
      <c r="F46" s="84">
        <f t="shared" ca="1" si="14"/>
        <v>291.02956167176347</v>
      </c>
      <c r="G46" s="85">
        <f ca="1">OFFSET('Hijsmateriaal 1.4'!AB$6:AB$2926,M46+L46-2,0,1,1)</f>
        <v>1.5</v>
      </c>
      <c r="H46" s="82" t="str">
        <f ca="1">OFFSET('Hijsmateriaal 1.4'!AJ$6:AJ$2926,M46+L46-2,0,1,1)</f>
        <v>HL2175-2194</v>
      </c>
      <c r="I46" s="631" t="str">
        <f ca="1">IF(OFFSET('Hijsmateriaal 1.4'!W$6:W$2926,M46+L46-2,0,1,1)="","",OFFSET('Hijsmateriaal 1.4'!W$6:W$2926,M46+L46-2,0,1,1))</f>
        <v>For 98/2 project - Used in Masterlink assembly - Superloop eye in one end, kous in other end</v>
      </c>
      <c r="J46" s="89">
        <f ca="1">OFFSET('Hijsmateriaal 1.4'!AC$6:AC$2926,M46+L46-3,0,1,1)/1000</f>
        <v>0.105</v>
      </c>
      <c r="K46" s="140">
        <f ca="1">(OFFSET('Hijsmateriaal 1.4'!Y$6:Y$2926,M46+L46-3,0,1,1))+365</f>
        <v>44540</v>
      </c>
      <c r="L46" s="121">
        <f>COUNTIF('Hijsmateriaal 1.4'!$D$6:$D$2926,'Vlaardingen-R''dam'!A46)</f>
        <v>21</v>
      </c>
      <c r="M46" s="124">
        <f>MATCH(A46,'Hijsmateriaal 1.4'!$D$6:$D$2926,0)</f>
        <v>913</v>
      </c>
      <c r="N46" s="882"/>
      <c r="O46" s="882"/>
      <c r="P46" s="882"/>
      <c r="Q46" s="882"/>
      <c r="R46" s="882"/>
      <c r="S46" s="882"/>
      <c r="T46" s="882"/>
      <c r="U46" s="882"/>
      <c r="V46" s="882"/>
    </row>
    <row r="47" spans="1:22" s="29" customFormat="1" ht="20.149999999999999" customHeight="1" x14ac:dyDescent="0.25">
      <c r="A47" s="141" t="s">
        <v>1536</v>
      </c>
      <c r="B47" s="76">
        <f ca="1">OFFSET('Hijsmateriaal 1.4'!E$6:E$2926,M47+L47-2,0,1,1)</f>
        <v>2</v>
      </c>
      <c r="C47" s="85">
        <f ca="1">OFFSET('Hijsmateriaal 1.4'!S$6:S$2926,M47+L47-2,0,1,1)</f>
        <v>25</v>
      </c>
      <c r="D47" s="82">
        <f ca="1">OFFSET('Hijsmateriaal 1.4'!H$6:H$2926,M47+L47-2,0,1,1)</f>
        <v>58</v>
      </c>
      <c r="E47" s="82" t="str">
        <f ca="1">OFFSET('Hijsmateriaal 1.4'!I$6:I$2926,M47+L47-2,0,1,1)</f>
        <v>2502</v>
      </c>
      <c r="F47" s="84">
        <f t="shared" ref="F47:F48" ca="1" si="15">E47/9.81</f>
        <v>255.04587155963301</v>
      </c>
      <c r="G47" s="85">
        <f ca="1">OFFSET('Hijsmateriaal 1.4'!AB$6:AB$2926,M47+L47-2,0,1,1)</f>
        <v>2</v>
      </c>
      <c r="H47" s="82" t="str">
        <f ca="1">OFFSET('Hijsmateriaal 1.4'!AJ$6:AJ$2926,M47+L47-2,0,1,1)</f>
        <v>HL2012-2013</v>
      </c>
      <c r="I47" s="505" t="str">
        <f ca="1">IF(OFFSET('Hijsmateriaal 1.4'!W$6:W$2926,M47+L47-2,0,1,1)="","",OFFSET('Hijsmateriaal 1.4'!W$6:W$2926,M47+L47-2,0,1,1))</f>
        <v/>
      </c>
      <c r="J47" s="89">
        <f ca="1">OFFSET('Hijsmateriaal 1.4'!AC$6:AC$2926,M47+L47-3,0,1,1)/1000</f>
        <v>0.4446</v>
      </c>
      <c r="K47" s="140" t="e">
        <f ca="1">(OFFSET('Hijsmateriaal 1.4'!Y$6:Y$2926,M47+L47-3,0,1,1))+365</f>
        <v>#VALUE!</v>
      </c>
      <c r="L47" s="121">
        <f>COUNTIF('Hijsmateriaal 1.4'!$D$6:$D$2926,'Vlaardingen-R''dam'!A47)</f>
        <v>3</v>
      </c>
      <c r="M47" s="124">
        <f>MATCH(A47,'Hijsmateriaal 1.4'!$D$6:$D$2926,0)</f>
        <v>969</v>
      </c>
      <c r="N47" s="882"/>
      <c r="O47" s="882"/>
      <c r="P47" s="882"/>
      <c r="Q47" s="882"/>
      <c r="R47" s="882"/>
      <c r="S47" s="882"/>
      <c r="T47" s="882"/>
      <c r="U47" s="882"/>
      <c r="V47" s="882"/>
    </row>
    <row r="48" spans="1:22" s="29" customFormat="1" ht="20.149999999999999" customHeight="1" x14ac:dyDescent="0.25">
      <c r="A48" s="141" t="s">
        <v>1544</v>
      </c>
      <c r="B48" s="76">
        <f ca="1">OFFSET('Hijsmateriaal 1.4'!E$6:E$2926,M48+L48-2,0,1,1)</f>
        <v>2</v>
      </c>
      <c r="C48" s="85">
        <f ca="1">OFFSET('Hijsmateriaal 1.4'!S$6:S$2926,M48+L48-2,0,1,1)</f>
        <v>22.5</v>
      </c>
      <c r="D48" s="82">
        <f ca="1">OFFSET('Hijsmateriaal 1.4'!H$6:H$2926,M48+L48-2,0,1,1)</f>
        <v>58</v>
      </c>
      <c r="E48" s="82" t="str">
        <f ca="1">OFFSET('Hijsmateriaal 1.4'!I$6:I$2926,M48+L48-2,0,1,1)</f>
        <v>2502</v>
      </c>
      <c r="F48" s="84">
        <f t="shared" ca="1" si="15"/>
        <v>255.04587155963301</v>
      </c>
      <c r="G48" s="85">
        <f ca="1">OFFSET('Hijsmateriaal 1.4'!AB$6:AB$2926,M48+L48-2,0,1,1)</f>
        <v>2</v>
      </c>
      <c r="H48" s="82" t="str">
        <f ca="1">OFFSET('Hijsmateriaal 1.4'!AJ$6:AJ$2926,M48+L48-2,0,1,1)</f>
        <v>HL2014-2015</v>
      </c>
      <c r="I48" s="505" t="str">
        <f ca="1">IF(OFFSET('Hijsmateriaal 1.4'!W$6:W$2926,M48+L48-2,0,1,1)="","",OFFSET('Hijsmateriaal 1.4'!W$6:W$2926,M48+L48-2,0,1,1))</f>
        <v/>
      </c>
      <c r="J48" s="89">
        <f ca="1">OFFSET('Hijsmateriaal 1.4'!AC$6:AC$2926,M48+L48-3,0,1,1)/1000</f>
        <v>0.40975</v>
      </c>
      <c r="K48" s="140" t="e">
        <f ca="1">(OFFSET('Hijsmateriaal 1.4'!Y$6:Y$2926,M48+L48-3,0,1,1))+365</f>
        <v>#VALUE!</v>
      </c>
      <c r="L48" s="121">
        <f>COUNTIF('Hijsmateriaal 1.4'!$D$6:$D$2926,'Vlaardingen-R''dam'!A48)</f>
        <v>3</v>
      </c>
      <c r="M48" s="124">
        <f>MATCH(A48,'Hijsmateriaal 1.4'!$D$6:$D$2926,0)</f>
        <v>973</v>
      </c>
      <c r="N48" s="882"/>
      <c r="O48" s="882"/>
      <c r="P48" s="882"/>
      <c r="Q48" s="882"/>
      <c r="R48" s="882"/>
      <c r="S48" s="882"/>
      <c r="T48" s="882"/>
      <c r="U48" s="882"/>
      <c r="V48" s="882"/>
    </row>
    <row r="49" spans="1:22" s="29" customFormat="1" ht="20.149999999999999" customHeight="1" x14ac:dyDescent="0.25">
      <c r="A49" s="141" t="s">
        <v>1556</v>
      </c>
      <c r="B49" s="76">
        <f ca="1">OFFSET('Hijsmateriaal 1.4'!E$6:E$2926,M49+L49-2,0,1,1)</f>
        <v>4</v>
      </c>
      <c r="C49" s="85">
        <f ca="1">OFFSET('Hijsmateriaal 1.4'!S$6:S$2926,M49+L49-2,0,1,1)</f>
        <v>20.05</v>
      </c>
      <c r="D49" s="82">
        <f ca="1">OFFSET('Hijsmateriaal 1.4'!H$6:H$2926,M49+L49-2,0,1,1)</f>
        <v>58</v>
      </c>
      <c r="E49" s="82" t="str">
        <f ca="1">OFFSET('Hijsmateriaal 1.4'!I$6:I$2926,M49+L49-2,0,1,1)</f>
        <v>2423</v>
      </c>
      <c r="F49" s="84">
        <f t="shared" ca="1" si="0"/>
        <v>246.99286442405707</v>
      </c>
      <c r="G49" s="85">
        <f ca="1">OFFSET('Hijsmateriaal 1.4'!AB$6:AB$2926,M49+L49-2,0,1,1)</f>
        <v>2</v>
      </c>
      <c r="H49" s="82" t="str">
        <f ca="1">OFFSET('Hijsmateriaal 1.4'!AJ$6:AJ$2926,M49+L49-2,0,1,1)</f>
        <v>HL1295-1298</v>
      </c>
      <c r="I49" s="505" t="str">
        <f ca="1">IF(OFFSET('Hijsmateriaal 1.4'!W$6:W$2926,M49+L49-2,0,1,1)="","",OFFSET('Hijsmateriaal 1.4'!W$6:W$2926,M49+L49-2,0,1,1))</f>
        <v/>
      </c>
      <c r="J49" s="89">
        <f ca="1">OFFSET('Hijsmateriaal 1.4'!AC$6:AC$2926,M49+L49-3,0,1,1)/1000</f>
        <v>0.33500000000000002</v>
      </c>
      <c r="K49" s="140">
        <f ca="1">(OFFSET('Hijsmateriaal 1.4'!Y$6:Y$2926,M49+L49-3,0,1,1))+365</f>
        <v>44008</v>
      </c>
      <c r="L49" s="121">
        <f>COUNTIF('Hijsmateriaal 1.4'!$D$6:$D$2926,'Vlaardingen-R''dam'!A49)</f>
        <v>5</v>
      </c>
      <c r="M49" s="124">
        <f>MATCH(A49,'Hijsmateriaal 1.4'!$D$6:$D$2926,0)</f>
        <v>983</v>
      </c>
      <c r="N49" s="882"/>
      <c r="O49" s="882"/>
      <c r="P49" s="882"/>
      <c r="Q49" s="882"/>
      <c r="R49" s="882"/>
      <c r="S49" s="882"/>
      <c r="T49" s="882"/>
      <c r="U49" s="882"/>
      <c r="V49" s="882"/>
    </row>
    <row r="50" spans="1:22" s="29" customFormat="1" ht="20.149999999999999" customHeight="1" x14ac:dyDescent="0.25">
      <c r="A50" s="141" t="s">
        <v>860</v>
      </c>
      <c r="B50" s="76">
        <f ca="1">OFFSET('Hijsmateriaal 1.4'!E$6:E$2926,M50+L50-2,0,1,1)</f>
        <v>4</v>
      </c>
      <c r="C50" s="85">
        <f ca="1">OFFSET('Hijsmateriaal 1.4'!S$6:S$2926,M50+L50-2,0,1,1)</f>
        <v>15.0025</v>
      </c>
      <c r="D50" s="82">
        <f ca="1">OFFSET('Hijsmateriaal 1.4'!H$6:H$2926,M50+L50-2,0,1,1)</f>
        <v>58</v>
      </c>
      <c r="E50" s="82" t="str">
        <f ca="1">OFFSET('Hijsmateriaal 1.4'!I$6:I$2926,M50+L50-2,0,1,1)</f>
        <v>2422</v>
      </c>
      <c r="F50" s="84">
        <f t="shared" ca="1" si="0"/>
        <v>246.89092762487257</v>
      </c>
      <c r="G50" s="85">
        <f ca="1">OFFSET('Hijsmateriaal 1.4'!AB$6:AB$2926,M50+L50-2,0,1,1)</f>
        <v>2</v>
      </c>
      <c r="H50" s="82" t="str">
        <f ca="1">OFFSET('Hijsmateriaal 1.4'!AJ$6:AJ$2926,M50+L50-2,0,1,1)</f>
        <v>HL1817-1820</v>
      </c>
      <c r="I50" s="505" t="str">
        <f ca="1">IF(OFFSET('Hijsmateriaal 1.4'!W$6:W$2926,M50+L50-2,0,1,1)="","",OFFSET('Hijsmateriaal 1.4'!W$6:W$2926,M50+L50-2,0,1,1))</f>
        <v/>
      </c>
      <c r="J50" s="89">
        <f ca="1">OFFSET('Hijsmateriaal 1.4'!AC$6:AC$2926,M50+L50-3,0,1,1)/1000</f>
        <v>0.26800000000000002</v>
      </c>
      <c r="K50" s="140">
        <f ca="1">(OFFSET('Hijsmateriaal 1.4'!Y$6:Y$2926,M50+L50-3,0,1,1))+365</f>
        <v>44001</v>
      </c>
      <c r="L50" s="121">
        <f>COUNTIF('Hijsmateriaal 1.4'!$D$6:$D$2926,'Vlaardingen-R''dam'!A50)</f>
        <v>5</v>
      </c>
      <c r="M50" s="124">
        <f>MATCH(A50,'Hijsmateriaal 1.4'!$D$6:$D$2926,0)</f>
        <v>994</v>
      </c>
      <c r="N50" s="882"/>
      <c r="O50" s="882"/>
      <c r="P50" s="882"/>
      <c r="Q50" s="882"/>
      <c r="R50" s="882"/>
      <c r="S50" s="882"/>
      <c r="T50" s="882"/>
      <c r="U50" s="882"/>
      <c r="V50" s="882"/>
    </row>
    <row r="51" spans="1:22" s="29" customFormat="1" ht="20.149999999999999" customHeight="1" x14ac:dyDescent="0.25">
      <c r="A51" s="1161" t="s">
        <v>1600</v>
      </c>
      <c r="B51" s="1157">
        <f ca="1">OFFSET('Hijsmateriaal 1.4'!E$6:E$2926,M51+L51-2,0,1,1)</f>
        <v>1</v>
      </c>
      <c r="C51" s="1162">
        <f ca="1">OFFSET('Hijsmateriaal 1.4'!S$6:S$2926,M51+L51-2,0,1,1)</f>
        <v>15.12</v>
      </c>
      <c r="D51" s="1163">
        <f ca="1">OFFSET('Hijsmateriaal 1.4'!H$6:H$2926,M51+L51-2,0,1,1)</f>
        <v>57</v>
      </c>
      <c r="E51" s="1163" t="str">
        <f ca="1">OFFSET('Hijsmateriaal 1.4'!I$6:I$2926,M51+L51-2,0,1,1)</f>
        <v>2550</v>
      </c>
      <c r="F51" s="1164">
        <f t="shared" ref="F51" ca="1" si="16">E51/9.81</f>
        <v>259.93883792048928</v>
      </c>
      <c r="G51" s="1162">
        <f ca="1">OFFSET('Hijsmateriaal 1.4'!AB$6:AB$2926,M51+L51-2,0,1,1)</f>
        <v>3</v>
      </c>
      <c r="H51" s="1163" t="str">
        <f ca="1">OFFSET('Hijsmateriaal 1.4'!AJ$6:AJ$2926,M51+L51-2,0,1,1)</f>
        <v>HL2090</v>
      </c>
      <c r="I51" s="1165" t="str">
        <f ca="1">IF(OFFSET('Hijsmateriaal 1.4'!W$6:W$2926,M51+L51-2,0,1,1)="","",OFFSET('Hijsmateriaal 1.4'!W$6:W$2926,M51+L51-2,0,1,1))</f>
        <v>new slings Tapti (CSBL 234t)</v>
      </c>
      <c r="J51" s="89">
        <f ca="1">OFFSET('Hijsmateriaal 1.4'!AC$6:AC$2926,M51+L51-3,0,1,1)/1000</f>
        <v>0.32934720000000001</v>
      </c>
      <c r="K51" s="140">
        <f ca="1">(OFFSET('Hijsmateriaal 1.4'!Y$6:Y$2926,M51+L51-3,0,1,1))+365</f>
        <v>44770</v>
      </c>
      <c r="L51" s="121">
        <f>COUNTIF('Hijsmateriaal 1.4'!$D$6:$D$2926,'Vlaardingen-R''dam'!A51)</f>
        <v>2</v>
      </c>
      <c r="M51" s="124">
        <f>MATCH(A51,'Hijsmateriaal 1.4'!$D$6:$D$2926,0)</f>
        <v>1012</v>
      </c>
      <c r="N51" s="882"/>
      <c r="O51" s="882"/>
      <c r="P51" s="882"/>
      <c r="Q51" s="882"/>
      <c r="R51" s="882"/>
      <c r="S51" s="882"/>
      <c r="T51" s="882"/>
      <c r="U51" s="882"/>
      <c r="V51" s="882"/>
    </row>
    <row r="52" spans="1:22" s="29" customFormat="1" ht="20.149999999999999" customHeight="1" x14ac:dyDescent="0.25">
      <c r="A52" s="1161" t="s">
        <v>204</v>
      </c>
      <c r="B52" s="1157">
        <f ca="1">OFFSET('Hijsmateriaal 1.4'!E$6:E$2926,M52+L52-2,0,1,1)</f>
        <v>1</v>
      </c>
      <c r="C52" s="1162">
        <f ca="1">OFFSET('Hijsmateriaal 1.4'!S$6:S$2926,M52+L52-2,0,1,1)</f>
        <v>15</v>
      </c>
      <c r="D52" s="1163">
        <f ca="1">OFFSET('Hijsmateriaal 1.4'!H$6:H$2926,M52+L52-2,0,1,1)</f>
        <v>57</v>
      </c>
      <c r="E52" s="1163" t="str">
        <f ca="1">OFFSET('Hijsmateriaal 1.4'!I$6:I$2926,M52+L52-2,0,1,1)</f>
        <v>2550</v>
      </c>
      <c r="F52" s="1164">
        <f t="shared" ref="F52" ca="1" si="17">E52/9.81</f>
        <v>259.93883792048928</v>
      </c>
      <c r="G52" s="1162">
        <f ca="1">OFFSET('Hijsmateriaal 1.4'!AB$6:AB$2926,M52+L52-2,0,1,1)</f>
        <v>3</v>
      </c>
      <c r="H52" s="1163" t="str">
        <f ca="1">OFFSET('Hijsmateriaal 1.4'!AJ$6:AJ$2926,M52+L52-2,0,1,1)</f>
        <v>HL2085</v>
      </c>
      <c r="I52" s="1165" t="str">
        <f ca="1">IF(OFFSET('Hijsmateriaal 1.4'!W$6:W$2926,M52+L52-2,0,1,1)="","",OFFSET('Hijsmateriaal 1.4'!W$6:W$2926,M52+L52-2,0,1,1))</f>
        <v>new slings Tapti (CSBL 234t)</v>
      </c>
      <c r="J52" s="89">
        <f ca="1">OFFSET('Hijsmateriaal 1.4'!AC$6:AC$2926,M52+L52-3,0,1,1)/1000</f>
        <v>0.3276</v>
      </c>
      <c r="K52" s="140">
        <f ca="1">(OFFSET('Hijsmateriaal 1.4'!Y$6:Y$2926,M52+L52-3,0,1,1))+365</f>
        <v>44770</v>
      </c>
      <c r="L52" s="121">
        <f>COUNTIF('Hijsmateriaal 1.4'!$D$6:$D$2926,'Vlaardingen-R''dam'!A52)</f>
        <v>2</v>
      </c>
      <c r="M52" s="124">
        <f>MATCH(A52,'Hijsmateriaal 1.4'!$D$6:$D$2926,0)</f>
        <v>1015</v>
      </c>
      <c r="N52" s="882"/>
      <c r="O52" s="882"/>
      <c r="P52" s="882"/>
      <c r="Q52" s="882"/>
      <c r="R52" s="882"/>
      <c r="S52" s="882"/>
      <c r="T52" s="882"/>
      <c r="U52" s="882"/>
      <c r="V52" s="882"/>
    </row>
    <row r="53" spans="1:22" s="29" customFormat="1" ht="20.149999999999999" customHeight="1" x14ac:dyDescent="0.25">
      <c r="A53" s="1161" t="s">
        <v>206</v>
      </c>
      <c r="B53" s="1157">
        <f ca="1">OFFSET('Hijsmateriaal 1.4'!E$6:E$2926,M53+L53-2,0,1,1)</f>
        <v>1</v>
      </c>
      <c r="C53" s="1162">
        <f ca="1">OFFSET('Hijsmateriaal 1.4'!S$6:S$2926,M53+L53-2,0,1,1)</f>
        <v>13.86</v>
      </c>
      <c r="D53" s="1163">
        <f ca="1">OFFSET('Hijsmateriaal 1.4'!H$6:H$2926,M53+L53-2,0,1,1)</f>
        <v>57</v>
      </c>
      <c r="E53" s="1163" t="str">
        <f ca="1">OFFSET('Hijsmateriaal 1.4'!I$6:I$2926,M53+L53-2,0,1,1)</f>
        <v>2550</v>
      </c>
      <c r="F53" s="1164">
        <f t="shared" ref="F53:F55" ca="1" si="18">E53/9.81</f>
        <v>259.93883792048928</v>
      </c>
      <c r="G53" s="1162">
        <f ca="1">OFFSET('Hijsmateriaal 1.4'!AB$6:AB$2926,M53+L53-2,0,1,1)</f>
        <v>3</v>
      </c>
      <c r="H53" s="1163" t="str">
        <f ca="1">OFFSET('Hijsmateriaal 1.4'!AJ$6:AJ$2926,M53+L53-2,0,1,1)</f>
        <v>HL2086</v>
      </c>
      <c r="I53" s="1165" t="str">
        <f ca="1">IF(OFFSET('Hijsmateriaal 1.4'!W$6:W$2926,M53+L53-2,0,1,1)="","",OFFSET('Hijsmateriaal 1.4'!W$6:W$2926,M53+L53-2,0,1,1))</f>
        <v>new slings Tapti (CSBL 234t)</v>
      </c>
      <c r="J53" s="89">
        <f ca="1">OFFSET('Hijsmateriaal 1.4'!AC$6:AC$2926,M53+L53-3,0,1,1)/1000</f>
        <v>0.30758400000000002</v>
      </c>
      <c r="K53" s="140">
        <f ca="1">(OFFSET('Hijsmateriaal 1.4'!Y$6:Y$2926,M53+L53-3,0,1,1))+365</f>
        <v>44770</v>
      </c>
      <c r="L53" s="121">
        <f>COUNTIF('Hijsmateriaal 1.4'!$D$6:$D$2926,'Vlaardingen-R''dam'!A53)</f>
        <v>2</v>
      </c>
      <c r="M53" s="124">
        <f>MATCH(A53,'Hijsmateriaal 1.4'!$D$6:$D$2926,0)</f>
        <v>1018</v>
      </c>
      <c r="N53" s="882"/>
      <c r="O53" s="882"/>
      <c r="P53" s="882"/>
      <c r="Q53" s="882"/>
      <c r="R53" s="882"/>
      <c r="S53" s="882"/>
      <c r="T53" s="882"/>
      <c r="U53" s="882"/>
      <c r="V53" s="882"/>
    </row>
    <row r="54" spans="1:22" s="29" customFormat="1" ht="20.149999999999999" customHeight="1" x14ac:dyDescent="0.25">
      <c r="A54" s="1161" t="s">
        <v>1608</v>
      </c>
      <c r="B54" s="1157">
        <f ca="1">OFFSET('Hijsmateriaal 1.4'!E$6:E$2926,M54+L54-2,0,1,1)</f>
        <v>1</v>
      </c>
      <c r="C54" s="1162">
        <f ca="1">OFFSET('Hijsmateriaal 1.4'!S$6:S$2926,M54+L54-2,0,1,1)</f>
        <v>13.2</v>
      </c>
      <c r="D54" s="1163">
        <f ca="1">OFFSET('Hijsmateriaal 1.4'!H$6:H$2926,M54+L54-2,0,1,1)</f>
        <v>57</v>
      </c>
      <c r="E54" s="1163" t="str">
        <f ca="1">OFFSET('Hijsmateriaal 1.4'!I$6:I$2926,M54+L54-2,0,1,1)</f>
        <v>2550</v>
      </c>
      <c r="F54" s="1164">
        <f t="shared" ca="1" si="18"/>
        <v>259.93883792048928</v>
      </c>
      <c r="G54" s="1162">
        <f ca="1">OFFSET('Hijsmateriaal 1.4'!AB$6:AB$2926,M54+L54-2,0,1,1)</f>
        <v>3</v>
      </c>
      <c r="H54" s="1163" t="str">
        <f ca="1">OFFSET('Hijsmateriaal 1.4'!AJ$6:AJ$2926,M54+L54-2,0,1,1)</f>
        <v>HL2088</v>
      </c>
      <c r="I54" s="1165" t="str">
        <f ca="1">IF(OFFSET('Hijsmateriaal 1.4'!W$6:W$2926,M54+L54-2,0,1,1)="","",OFFSET('Hijsmateriaal 1.4'!W$6:W$2926,M54+L54-2,0,1,1))</f>
        <v>new slings Tapti (CSBL 234t)</v>
      </c>
      <c r="J54" s="89">
        <f ca="1">OFFSET('Hijsmateriaal 1.4'!AC$6:AC$2926,M54+L54-3,0,1,1)/1000</f>
        <v>0.30139199999999999</v>
      </c>
      <c r="K54" s="140">
        <f ca="1">(OFFSET('Hijsmateriaal 1.4'!Y$6:Y$2926,M54+L54-3,0,1,1))+365</f>
        <v>44770</v>
      </c>
      <c r="L54" s="121">
        <f>COUNTIF('Hijsmateriaal 1.4'!$D$6:$D$2926,'Vlaardingen-R''dam'!A54)</f>
        <v>2</v>
      </c>
      <c r="M54" s="124">
        <f>MATCH(A54,'Hijsmateriaal 1.4'!$D$6:$D$2926,0)</f>
        <v>1021</v>
      </c>
      <c r="N54" s="882"/>
      <c r="O54" s="882"/>
      <c r="P54" s="882"/>
      <c r="Q54" s="882"/>
      <c r="R54" s="882"/>
      <c r="S54" s="882"/>
      <c r="T54" s="882"/>
      <c r="U54" s="882"/>
      <c r="V54" s="882"/>
    </row>
    <row r="55" spans="1:22" s="29" customFormat="1" ht="20.149999999999999" customHeight="1" x14ac:dyDescent="0.25">
      <c r="A55" s="1161" t="s">
        <v>1613</v>
      </c>
      <c r="B55" s="1157">
        <f ca="1">OFFSET('Hijsmateriaal 1.4'!E$6:E$2926,M55+L55-2,0,1,1)</f>
        <v>1</v>
      </c>
      <c r="C55" s="1162">
        <f ca="1">OFFSET('Hijsmateriaal 1.4'!S$6:S$2926,M55+L55-2,0,1,1)</f>
        <v>12.98</v>
      </c>
      <c r="D55" s="1163">
        <f ca="1">OFFSET('Hijsmateriaal 1.4'!H$6:H$2926,M55+L55-2,0,1,1)</f>
        <v>57</v>
      </c>
      <c r="E55" s="1163" t="str">
        <f ca="1">OFFSET('Hijsmateriaal 1.4'!I$6:I$2926,M55+L55-2,0,1,1)</f>
        <v>2550</v>
      </c>
      <c r="F55" s="1164">
        <f t="shared" ca="1" si="18"/>
        <v>259.93883792048928</v>
      </c>
      <c r="G55" s="1162">
        <f ca="1">OFFSET('Hijsmateriaal 1.4'!AB$6:AB$2926,M55+L55-2,0,1,1)</f>
        <v>3</v>
      </c>
      <c r="H55" s="1163" t="str">
        <f ca="1">OFFSET('Hijsmateriaal 1.4'!AJ$6:AJ$2926,M55+L55-2,0,1,1)</f>
        <v>HL2089</v>
      </c>
      <c r="I55" s="1165" t="str">
        <f ca="1">IF(OFFSET('Hijsmateriaal 1.4'!W$6:W$2926,M55+L55-2,0,1,1)="","",OFFSET('Hijsmateriaal 1.4'!W$6:W$2926,M55+L55-2,0,1,1))</f>
        <v>new slings Tapti (CSBL 234t)</v>
      </c>
      <c r="J55" s="89">
        <f ca="1">OFFSET('Hijsmateriaal 1.4'!AC$6:AC$2926,M55+L55-3,0,1,1)/1000</f>
        <v>0.29818880000000003</v>
      </c>
      <c r="K55" s="140">
        <f ca="1">(OFFSET('Hijsmateriaal 1.4'!Y$6:Y$2926,M55+L55-3,0,1,1))+365</f>
        <v>44770</v>
      </c>
      <c r="L55" s="121">
        <f>COUNTIF('Hijsmateriaal 1.4'!$D$6:$D$2926,'Vlaardingen-R''dam'!A55)</f>
        <v>2</v>
      </c>
      <c r="M55" s="124">
        <f>MATCH(A55,'Hijsmateriaal 1.4'!$D$6:$D$2926,0)</f>
        <v>1024</v>
      </c>
      <c r="N55" s="882"/>
      <c r="O55" s="882"/>
      <c r="P55" s="882"/>
      <c r="Q55" s="882"/>
      <c r="R55" s="882"/>
      <c r="S55" s="882"/>
      <c r="T55" s="882"/>
      <c r="U55" s="882"/>
      <c r="V55" s="882"/>
    </row>
    <row r="56" spans="1:22" s="29" customFormat="1" ht="20.149999999999999" customHeight="1" x14ac:dyDescent="0.25">
      <c r="A56" s="141" t="s">
        <v>1626</v>
      </c>
      <c r="B56" s="76">
        <f ca="1">OFFSET('Hijsmateriaal 1.4'!E$6:E$2926,M56+L56-2,0,1,1)</f>
        <v>4</v>
      </c>
      <c r="C56" s="85">
        <f ca="1">OFFSET('Hijsmateriaal 1.4'!S$6:S$2926,M56+L56-2,0,1,1)</f>
        <v>40.212499999999999</v>
      </c>
      <c r="D56" s="82">
        <f ca="1">OFFSET('Hijsmateriaal 1.4'!H$6:H$2926,M56+L56-2,0,1,1)</f>
        <v>52</v>
      </c>
      <c r="E56" s="82" t="str">
        <f ca="1">OFFSET('Hijsmateriaal 1.4'!I$6:I$2926,M56+L56-2,0,1,1)</f>
        <v>1894</v>
      </c>
      <c r="F56" s="84">
        <f t="shared" ca="1" si="0"/>
        <v>193.06829765545362</v>
      </c>
      <c r="G56" s="85">
        <f ca="1">OFFSET('Hijsmateriaal 1.4'!AB$6:AB$2926,M56+L56-2,0,1,1)</f>
        <v>2</v>
      </c>
      <c r="H56" s="82" t="str">
        <f ca="1">OFFSET('Hijsmateriaal 1.4'!AJ$6:AJ$2926,M56+L56-2,0,1,1)</f>
        <v>HL1339-1342</v>
      </c>
      <c r="I56" s="505" t="str">
        <f ca="1">IF(OFFSET('Hijsmateriaal 1.4'!W$6:W$2926,M56+L56-2,0,1,1)="","",OFFSET('Hijsmateriaal 1.4'!W$6:W$2926,M56+L56-2,0,1,1))</f>
        <v/>
      </c>
      <c r="J56" s="89">
        <f ca="1">OFFSET('Hijsmateriaal 1.4'!AC$6:AC$2926,M56+L56-3,0,1,1)/1000</f>
        <v>0.48600000000000004</v>
      </c>
      <c r="K56" s="140">
        <f ca="1">(OFFSET('Hijsmateriaal 1.4'!Y$6:Y$2926,M56+L56-3,0,1,1))+365</f>
        <v>43426</v>
      </c>
      <c r="L56" s="121">
        <f>COUNTIF('Hijsmateriaal 1.4'!$D$6:$D$2926,'Vlaardingen-R''dam'!A56)</f>
        <v>5</v>
      </c>
      <c r="M56" s="124">
        <f>MATCH(A56,'Hijsmateriaal 1.4'!$D$6:$D$2926,0)</f>
        <v>1034</v>
      </c>
      <c r="N56" s="882"/>
      <c r="O56" s="882"/>
      <c r="P56" s="882"/>
      <c r="Q56" s="882"/>
      <c r="R56" s="882"/>
      <c r="S56" s="882"/>
      <c r="T56" s="882"/>
      <c r="U56" s="882"/>
      <c r="V56" s="882"/>
    </row>
    <row r="57" spans="1:22" s="29" customFormat="1" ht="20.149999999999999" customHeight="1" x14ac:dyDescent="0.25">
      <c r="A57" s="141" t="s">
        <v>1637</v>
      </c>
      <c r="B57" s="76">
        <f ca="1">OFFSET('Hijsmateriaal 1.4'!E$6:E$2926,M57+L57-2,0,1,1)</f>
        <v>4</v>
      </c>
      <c r="C57" s="85">
        <f ca="1">OFFSET('Hijsmateriaal 1.4'!S$6:S$2926,M57+L57-2,0,1,1)</f>
        <v>40.18</v>
      </c>
      <c r="D57" s="82">
        <f ca="1">OFFSET('Hijsmateriaal 1.4'!H$6:H$2926,M57+L57-2,0,1,1)</f>
        <v>52</v>
      </c>
      <c r="E57" s="82" t="str">
        <f ca="1">OFFSET('Hijsmateriaal 1.4'!I$6:I$2926,M57+L57-2,0,1,1)</f>
        <v>1894</v>
      </c>
      <c r="F57" s="84">
        <f t="shared" ca="1" si="0"/>
        <v>193.06829765545362</v>
      </c>
      <c r="G57" s="85">
        <f ca="1">OFFSET('Hijsmateriaal 1.4'!AB$6:AB$2926,M57+L57-2,0,1,1)</f>
        <v>2</v>
      </c>
      <c r="H57" s="82" t="str">
        <f ca="1">OFFSET('Hijsmateriaal 1.4'!AJ$6:AJ$2926,M57+L57-2,0,1,1)</f>
        <v>HL1497-1500</v>
      </c>
      <c r="I57" s="505" t="str">
        <f ca="1">IF(OFFSET('Hijsmateriaal 1.4'!W$6:W$2926,M57+L57-2,0,1,1)="","",OFFSET('Hijsmateriaal 1.4'!W$6:W$2926,M57+L57-2,0,1,1))</f>
        <v>Only for double use</v>
      </c>
      <c r="J57" s="89">
        <f ca="1">OFFSET('Hijsmateriaal 1.4'!AC$6:AC$2926,M57+L57-3,0,1,1)/1000</f>
        <v>0.48600000000000004</v>
      </c>
      <c r="K57" s="140">
        <f ca="1">(OFFSET('Hijsmateriaal 1.4'!Y$6:Y$2926,M57+L57-3,0,1,1))+365</f>
        <v>42718</v>
      </c>
      <c r="L57" s="121">
        <f>COUNTIF('Hijsmateriaal 1.4'!$D$6:$D$2926,'Vlaardingen-R''dam'!A57)</f>
        <v>5</v>
      </c>
      <c r="M57" s="124">
        <f>MATCH(A57,'Hijsmateriaal 1.4'!$D$6:$D$2926,0)</f>
        <v>1040</v>
      </c>
      <c r="N57" s="882"/>
      <c r="O57" s="882"/>
      <c r="P57" s="882"/>
      <c r="Q57" s="882"/>
      <c r="R57" s="882"/>
      <c r="S57" s="882"/>
      <c r="T57" s="882"/>
      <c r="U57" s="882"/>
      <c r="V57" s="882"/>
    </row>
    <row r="58" spans="1:22" s="29" customFormat="1" ht="20.149999999999999" customHeight="1" x14ac:dyDescent="0.25">
      <c r="A58" s="141" t="s">
        <v>1659</v>
      </c>
      <c r="B58" s="76">
        <f ca="1">OFFSET('Hijsmateriaal 1.4'!E$6:E$2926,M58+L58-2,0,1,1)</f>
        <v>4</v>
      </c>
      <c r="C58" s="85">
        <f ca="1">OFFSET('Hijsmateriaal 1.4'!S$6:S$2926,M58+L58-2,0,1,1)</f>
        <v>20.015000000000001</v>
      </c>
      <c r="D58" s="82">
        <f ca="1">OFFSET('Hijsmateriaal 1.4'!H$6:H$2926,M58+L58-2,0,1,1)</f>
        <v>52</v>
      </c>
      <c r="E58" s="82" t="str">
        <f ca="1">OFFSET('Hijsmateriaal 1.4'!I$6:I$2926,M58+L58-2,0,1,1)</f>
        <v>1894</v>
      </c>
      <c r="F58" s="84">
        <f t="shared" ca="1" si="0"/>
        <v>193.06829765545362</v>
      </c>
      <c r="G58" s="85">
        <f ca="1">OFFSET('Hijsmateriaal 1.4'!AB$6:AB$2926,M58+L58-2,0,1,1)</f>
        <v>2</v>
      </c>
      <c r="H58" s="82" t="str">
        <f ca="1">OFFSET('Hijsmateriaal 1.4'!AJ$6:AJ$2926,M58+L58-2,0,1,1)</f>
        <v>HL1024-1027</v>
      </c>
      <c r="I58" s="505" t="str">
        <f ca="1">IF(OFFSET('Hijsmateriaal 1.4'!W$6:W$2926,M58+L58-2,0,1,1)="","",OFFSET('Hijsmateriaal 1.4'!W$6:W$2926,M58+L58-2,0,1,1))</f>
        <v>HL 1024 &amp; 1025 only for double use !!</v>
      </c>
      <c r="J58" s="89">
        <f ca="1">OFFSET('Hijsmateriaal 1.4'!AC$6:AC$2926,M58+L58-3,0,1,1)/1000</f>
        <v>0.27</v>
      </c>
      <c r="K58" s="140">
        <f ca="1">(OFFSET('Hijsmateriaal 1.4'!Y$6:Y$2926,M58+L58-3,0,1,1))+365</f>
        <v>44096</v>
      </c>
      <c r="L58" s="121">
        <f>COUNTIF('Hijsmateriaal 1.4'!$D$6:$D$2926,'Vlaardingen-R''dam'!A58)</f>
        <v>5</v>
      </c>
      <c r="M58" s="124">
        <f>MATCH(A58,'Hijsmateriaal 1.4'!$D$6:$D$2926,0)</f>
        <v>1052</v>
      </c>
      <c r="N58" s="882"/>
      <c r="O58" s="882"/>
      <c r="P58" s="882"/>
      <c r="Q58" s="882"/>
      <c r="R58" s="882"/>
      <c r="S58" s="882"/>
      <c r="T58" s="882"/>
      <c r="U58" s="882"/>
      <c r="V58" s="882"/>
    </row>
    <row r="59" spans="1:22" s="29" customFormat="1" ht="20.149999999999999" customHeight="1" x14ac:dyDescent="0.25">
      <c r="A59" s="141" t="s">
        <v>1681</v>
      </c>
      <c r="B59" s="76">
        <f ca="1">OFFSET('Hijsmateriaal 1.4'!E$6:E$2926,M59+L59-2,0,1,1)</f>
        <v>4</v>
      </c>
      <c r="C59" s="85">
        <f ca="1">OFFSET('Hijsmateriaal 1.4'!S$6:S$2926,M59+L59-2,0,1,1)</f>
        <v>15.0075</v>
      </c>
      <c r="D59" s="82">
        <f ca="1">OFFSET('Hijsmateriaal 1.4'!H$6:H$2926,M59+L59-2,0,1,1)</f>
        <v>52</v>
      </c>
      <c r="E59" s="82" t="str">
        <f ca="1">OFFSET('Hijsmateriaal 1.4'!I$6:I$2926,M59+L59-2,0,1,1)</f>
        <v>1894</v>
      </c>
      <c r="F59" s="84">
        <f t="shared" ca="1" si="0"/>
        <v>193.06829765545362</v>
      </c>
      <c r="G59" s="85">
        <f ca="1">OFFSET('Hijsmateriaal 1.4'!AB$6:AB$2926,M59+L59-2,0,1,1)</f>
        <v>2</v>
      </c>
      <c r="H59" s="82" t="str">
        <f ca="1">OFFSET('Hijsmateriaal 1.4'!AJ$6:AJ$2926,M59+L59-2,0,1,1)</f>
        <v>HL1028-1031</v>
      </c>
      <c r="I59" s="505" t="str">
        <f ca="1">IF(OFFSET('Hijsmateriaal 1.4'!W$6:W$2926,M59+L59-2,0,1,1)="","",OFFSET('Hijsmateriaal 1.4'!W$6:W$2926,M59+L59-2,0,1,1))</f>
        <v/>
      </c>
      <c r="J59" s="89">
        <f ca="1">OFFSET('Hijsmateriaal 1.4'!AC$6:AC$2926,M59+L59-3,0,1,1)/1000</f>
        <v>0.216</v>
      </c>
      <c r="K59" s="140">
        <f ca="1">(OFFSET('Hijsmateriaal 1.4'!Y$6:Y$2926,M59+L59-3,0,1,1))+365</f>
        <v>42718</v>
      </c>
      <c r="L59" s="121">
        <f>COUNTIF('Hijsmateriaal 1.4'!$D$6:$D$2926,'Vlaardingen-R''dam'!A59)</f>
        <v>5</v>
      </c>
      <c r="M59" s="124">
        <f>MATCH(A59,'Hijsmateriaal 1.4'!$D$6:$D$2926,0)</f>
        <v>1064</v>
      </c>
      <c r="N59" s="882"/>
      <c r="O59" s="882"/>
      <c r="P59" s="882"/>
      <c r="Q59" s="882"/>
      <c r="R59" s="882"/>
      <c r="S59" s="882"/>
      <c r="T59" s="882"/>
      <c r="U59" s="882"/>
      <c r="V59" s="882"/>
    </row>
    <row r="60" spans="1:22" s="29" customFormat="1" ht="20.149999999999999" customHeight="1" x14ac:dyDescent="0.25">
      <c r="A60" s="141" t="s">
        <v>1701</v>
      </c>
      <c r="B60" s="76">
        <f ca="1">OFFSET('Hijsmateriaal 1.4'!E$6:E$2926,M60+L60-2,0,1,1)</f>
        <v>4</v>
      </c>
      <c r="C60" s="85">
        <f ca="1">OFFSET('Hijsmateriaal 1.4'!S$6:S$2926,M60+L60-2,0,1,1)</f>
        <v>10.0025</v>
      </c>
      <c r="D60" s="82">
        <f ca="1">OFFSET('Hijsmateriaal 1.4'!H$6:H$2926,M60+L60-2,0,1,1)</f>
        <v>52</v>
      </c>
      <c r="E60" s="82" t="str">
        <f ca="1">OFFSET('Hijsmateriaal 1.4'!I$6:I$2926,M60+L60-2,0,1,1)</f>
        <v>1894</v>
      </c>
      <c r="F60" s="84">
        <f t="shared" ca="1" si="0"/>
        <v>193.06829765545362</v>
      </c>
      <c r="G60" s="85">
        <f ca="1">OFFSET('Hijsmateriaal 1.4'!AB$6:AB$2926,M60+L60-2,0,1,1)</f>
        <v>2</v>
      </c>
      <c r="H60" s="82" t="str">
        <f ca="1">OFFSET('Hijsmateriaal 1.4'!AJ$6:AJ$2926,M60+L60-2,0,1,1)</f>
        <v>HL1032-1035</v>
      </c>
      <c r="I60" s="505" t="str">
        <f ca="1">IF(OFFSET('Hijsmateriaal 1.4'!W$6:W$2926,M60+L60-2,0,1,1)="","",OFFSET('Hijsmateriaal 1.4'!W$6:W$2926,M60+L60-2,0,1,1))</f>
        <v/>
      </c>
      <c r="J60" s="89">
        <f ca="1">OFFSET('Hijsmateriaal 1.4'!AC$6:AC$2926,M60+L60-3,0,1,1)/1000</f>
        <v>0.16200000000000001</v>
      </c>
      <c r="K60" s="140">
        <f ca="1">(OFFSET('Hijsmateriaal 1.4'!Y$6:Y$2926,M60+L60-3,0,1,1))+365</f>
        <v>44096</v>
      </c>
      <c r="L60" s="121">
        <f>COUNTIF('Hijsmateriaal 1.4'!$D$6:$D$2926,'Vlaardingen-R''dam'!A60)</f>
        <v>5</v>
      </c>
      <c r="M60" s="124">
        <f>MATCH(A60,'Hijsmateriaal 1.4'!$D$6:$D$2926,0)</f>
        <v>1076</v>
      </c>
      <c r="N60" s="882"/>
      <c r="O60" s="882"/>
      <c r="P60" s="882"/>
      <c r="Q60" s="882"/>
      <c r="R60" s="882"/>
      <c r="S60" s="882"/>
      <c r="T60" s="882"/>
      <c r="U60" s="882"/>
      <c r="V60" s="882"/>
    </row>
    <row r="61" spans="1:22" s="29" customFormat="1" ht="20.149999999999999" customHeight="1" x14ac:dyDescent="0.25">
      <c r="A61" s="141" t="s">
        <v>1754</v>
      </c>
      <c r="B61" s="76">
        <f ca="1">OFFSET('Hijsmateriaal 1.4'!E$6:E$2926,M61+L61-2,0,1,1)</f>
        <v>2</v>
      </c>
      <c r="C61" s="85">
        <f ca="1">OFFSET('Hijsmateriaal 1.4'!S$6:S$2926,M61+L61-2,0,1,1)</f>
        <v>26.5</v>
      </c>
      <c r="D61" s="82">
        <f ca="1">OFFSET('Hijsmateriaal 1.4'!H$6:H$2926,M61+L61-2,0,1,1)</f>
        <v>48</v>
      </c>
      <c r="E61" s="82" t="str">
        <f ca="1">OFFSET('Hijsmateriaal 1.4'!I$6:I$2926,M61+L61-2,0,1,1)</f>
        <v>1665</v>
      </c>
      <c r="F61" s="84">
        <f ca="1">E61/9.81</f>
        <v>169.72477064220183</v>
      </c>
      <c r="G61" s="85">
        <f ca="1">OFFSET('Hijsmateriaal 1.4'!AB$6:AB$2926,M61+L61-2,0,1,1)</f>
        <v>1.5</v>
      </c>
      <c r="H61" s="82" t="str">
        <f ca="1">OFFSET('Hijsmateriaal 1.4'!AJ$6:AJ$2926,M61+L61-2,0,1,1)</f>
        <v>HL2454-2455</v>
      </c>
      <c r="I61" s="630" t="str">
        <f ca="1">IF(OFFSET('Hijsmateriaal 1.4'!W$6:W$2926,M61+L61-2,0,1,1)="","",OFFSET('Hijsmateriaal 1.4'!W$6:W$2926,M61+L61-2,0,1,1))</f>
        <v>New slings for Fly-jib BL2</v>
      </c>
      <c r="J61" s="89">
        <f ca="1">OFFSET('Hijsmateriaal 1.4'!AC$6:AC$2926,M61+L61-3,0,1,1)/1000</f>
        <v>0.3049</v>
      </c>
      <c r="K61" s="140" t="e">
        <f ca="1">(OFFSET('Hijsmateriaal 1.4'!Y$6:Y$2926,M61+L61-3,0,1,1))+365</f>
        <v>#VALUE!</v>
      </c>
      <c r="L61" s="121">
        <f>COUNTIF('Hijsmateriaal 1.4'!$D$6:$D$2926,'Vlaardingen-R''dam'!A61)</f>
        <v>3</v>
      </c>
      <c r="M61" s="124">
        <f>MATCH(A61,'Hijsmateriaal 1.4'!$D$6:$D$2926,0)</f>
        <v>1112</v>
      </c>
      <c r="N61" s="882"/>
      <c r="O61" s="882"/>
      <c r="P61" s="882"/>
      <c r="Q61" s="882"/>
      <c r="R61" s="882"/>
      <c r="S61" s="882"/>
      <c r="T61" s="882"/>
      <c r="U61" s="882"/>
      <c r="V61" s="882"/>
    </row>
    <row r="62" spans="1:22" s="29" customFormat="1" ht="20.149999999999999" customHeight="1" x14ac:dyDescent="0.25">
      <c r="A62" s="141" t="s">
        <v>1748</v>
      </c>
      <c r="B62" s="76">
        <f ca="1">OFFSET('Hijsmateriaal 1.4'!E$6:E$2926,M62+L62-2,0,1,1)</f>
        <v>2</v>
      </c>
      <c r="C62" s="85">
        <f ca="1">OFFSET('Hijsmateriaal 1.4'!S$6:S$2926,M62+L62-2,0,1,1)</f>
        <v>28.32</v>
      </c>
      <c r="D62" s="82">
        <f ca="1">OFFSET('Hijsmateriaal 1.4'!H$6:H$2926,M62+L62-2,0,1,1)</f>
        <v>48</v>
      </c>
      <c r="E62" s="82" t="str">
        <f ca="1">OFFSET('Hijsmateriaal 1.4'!I$6:I$2926,M62+L62-2,0,1,1)</f>
        <v>1665</v>
      </c>
      <c r="F62" s="84">
        <f ca="1">E62/9.81</f>
        <v>169.72477064220183</v>
      </c>
      <c r="G62" s="85">
        <f ca="1">OFFSET('Hijsmateriaal 1.4'!AB$6:AB$2926,M62+L62-2,0,1,1)</f>
        <v>1.5</v>
      </c>
      <c r="H62" s="82" t="str">
        <f ca="1">OFFSET('Hijsmateriaal 1.4'!AJ$6:AJ$2926,M62+L62-2,0,1,1)</f>
        <v>HL2456-2457</v>
      </c>
      <c r="I62" s="630" t="str">
        <f ca="1">IF(OFFSET('Hijsmateriaal 1.4'!W$6:W$2926,M62+L62-2,0,1,1)="","",OFFSET('Hijsmateriaal 1.4'!W$6:W$2926,M62+L62-2,0,1,1))</f>
        <v>New slings for Fly-jib BL2</v>
      </c>
      <c r="J62" s="89">
        <f ca="1">OFFSET('Hijsmateriaal 1.4'!AC$6:AC$2926,M62+L62-3,0,1,1)/1000</f>
        <v>0.32069999999999999</v>
      </c>
      <c r="K62" s="140" t="e">
        <f ca="1">(OFFSET('Hijsmateriaal 1.4'!Y$6:Y$2926,M62+L62-3,0,1,1))+365</f>
        <v>#VALUE!</v>
      </c>
      <c r="L62" s="121">
        <f>COUNTIF('Hijsmateriaal 1.4'!$D$6:$D$2926,'Vlaardingen-R''dam'!A62)</f>
        <v>3</v>
      </c>
      <c r="M62" s="124">
        <f>MATCH(A62,'Hijsmateriaal 1.4'!$D$6:$D$2926,0)</f>
        <v>1108</v>
      </c>
      <c r="N62" s="882"/>
      <c r="O62" s="882"/>
      <c r="P62" s="882"/>
      <c r="Q62" s="882"/>
      <c r="R62" s="882"/>
      <c r="S62" s="882"/>
      <c r="T62" s="882"/>
      <c r="U62" s="882"/>
      <c r="V62" s="882"/>
    </row>
    <row r="63" spans="1:22" s="29" customFormat="1" ht="20.149999999999999" customHeight="1" x14ac:dyDescent="0.25">
      <c r="A63" s="141" t="s">
        <v>1849</v>
      </c>
      <c r="B63" s="76">
        <f ca="1">OFFSET('Hijsmateriaal 1.4'!E$6:E$2926,M63+L63-2,0,1,1)</f>
        <v>6</v>
      </c>
      <c r="C63" s="85">
        <f ca="1">OFFSET('Hijsmateriaal 1.4'!S$6:S$2926,M63+L63-2,0,1,1)</f>
        <v>12</v>
      </c>
      <c r="D63" s="82">
        <f ca="1">OFFSET('Hijsmateriaal 1.4'!H$6:H$2926,M63+L63-2,0,1,1)</f>
        <v>40</v>
      </c>
      <c r="E63" s="82" t="str">
        <f ca="1">OFFSET('Hijsmateriaal 1.4'!I$6:I$2926,M63+L63-2,0,1,1)</f>
        <v>1120</v>
      </c>
      <c r="F63" s="84">
        <f t="shared" ca="1" si="0"/>
        <v>114.16921508664628</v>
      </c>
      <c r="G63" s="85">
        <f ca="1">OFFSET('Hijsmateriaal 1.4'!AB$6:AB$2926,M63+L63-2,0,1,1)</f>
        <v>1.5</v>
      </c>
      <c r="H63" s="82" t="str">
        <f ca="1">OFFSET('Hijsmateriaal 1.4'!AJ$6:AJ$2926,M63+L63-2,0,1,1)</f>
        <v>HL1964-1969</v>
      </c>
      <c r="I63" s="505" t="str">
        <f ca="1">IF(OFFSET('Hijsmateriaal 1.4'!W$6:W$2926,M63+L63-2,0,1,1)="","",OFFSET('Hijsmateriaal 1.4'!W$6:W$2926,M63+L63-2,0,1,1))</f>
        <v/>
      </c>
      <c r="J63" s="89">
        <f ca="1">OFFSET('Hijsmateriaal 1.4'!AC$6:AC$2926,M63+L63-3,0,1,1)/1000</f>
        <v>8.3474999999999994E-2</v>
      </c>
      <c r="K63" s="140">
        <f ca="1">(OFFSET('Hijsmateriaal 1.4'!Y$6:Y$2926,M63+L63-3,0,1,1))+365</f>
        <v>44070</v>
      </c>
      <c r="L63" s="121">
        <f>COUNTIF('Hijsmateriaal 1.4'!$D$6:$D$2926,'Vlaardingen-R''dam'!A63)</f>
        <v>7</v>
      </c>
      <c r="M63" s="124">
        <f>MATCH(A63,'Hijsmateriaal 1.4'!$D$6:$D$2926,0)</f>
        <v>1208</v>
      </c>
      <c r="N63" s="882"/>
      <c r="O63" s="882"/>
      <c r="P63" s="882"/>
      <c r="Q63" s="882"/>
      <c r="R63" s="882"/>
      <c r="S63" s="882"/>
      <c r="T63" s="882"/>
      <c r="U63" s="882"/>
      <c r="V63" s="882"/>
    </row>
    <row r="64" spans="1:22" s="29" customFormat="1" ht="20.149999999999999" customHeight="1" x14ac:dyDescent="0.25">
      <c r="A64" s="141" t="s">
        <v>1864</v>
      </c>
      <c r="B64" s="76">
        <f ca="1">OFFSET('Hijsmateriaal 1.4'!E$6:E$2926,M64+L64-2,0,1,1)</f>
        <v>5</v>
      </c>
      <c r="C64" s="85">
        <f ca="1">OFFSET('Hijsmateriaal 1.4'!S$6:S$2926,M64+L64-2,0,1,1)</f>
        <v>7</v>
      </c>
      <c r="D64" s="82">
        <f ca="1">OFFSET('Hijsmateriaal 1.4'!H$6:H$2926,M64+L64-2,0,1,1)</f>
        <v>40</v>
      </c>
      <c r="E64" s="82" t="str">
        <f ca="1">OFFSET('Hijsmateriaal 1.4'!I$6:I$2926,M64+L64-2,0,1,1)</f>
        <v>1120</v>
      </c>
      <c r="F64" s="84">
        <f t="shared" ref="F64:F65" ca="1" si="19">E64/9.81</f>
        <v>114.16921508664628</v>
      </c>
      <c r="G64" s="85">
        <f ca="1">OFFSET('Hijsmateriaal 1.4'!AB$6:AB$2926,M64+L64-2,0,1,1)</f>
        <v>1</v>
      </c>
      <c r="H64" s="82" t="str">
        <f ca="1">OFFSET('Hijsmateriaal 1.4'!AJ$6:AJ$2926,M64+L64-2,0,1,1)</f>
        <v>HL1970-1974</v>
      </c>
      <c r="I64" s="505" t="str">
        <f ca="1">IF(OFFSET('Hijsmateriaal 1.4'!W$6:W$2926,M64+L64-2,0,1,1)="","",OFFSET('Hijsmateriaal 1.4'!W$6:W$2926,M64+L64-2,0,1,1))</f>
        <v/>
      </c>
      <c r="J64" s="89">
        <f ca="1">OFFSET('Hijsmateriaal 1.4'!AC$6:AC$2926,M64+L64-3,0,1,1)/1000</f>
        <v>5.0349999999999999E-2</v>
      </c>
      <c r="K64" s="140">
        <f ca="1">(OFFSET('Hijsmateriaal 1.4'!Y$6:Y$2926,M64+L64-3,0,1,1))+365</f>
        <v>44070</v>
      </c>
      <c r="L64" s="121">
        <f>COUNTIF('Hijsmateriaal 1.4'!$D$6:$D$2926,'Vlaardingen-R''dam'!A64)</f>
        <v>6</v>
      </c>
      <c r="M64" s="124">
        <f>MATCH(A64,'Hijsmateriaal 1.4'!$D$6:$D$2926,0)</f>
        <v>1216</v>
      </c>
      <c r="N64" s="882"/>
      <c r="O64" s="882"/>
      <c r="P64" s="882"/>
      <c r="Q64" s="882"/>
      <c r="R64" s="882"/>
      <c r="S64" s="882"/>
      <c r="T64" s="882"/>
      <c r="U64" s="882"/>
      <c r="V64" s="882"/>
    </row>
    <row r="65" spans="1:22" s="29" customFormat="1" ht="19.5" customHeight="1" x14ac:dyDescent="0.25">
      <c r="A65" s="141" t="s">
        <v>1914</v>
      </c>
      <c r="B65" s="76">
        <f ca="1">OFFSET('Hijsmateriaal 1.4'!E$6:E$2926,M65+L65-2,0,1,1)</f>
        <v>4</v>
      </c>
      <c r="C65" s="85">
        <f ca="1">OFFSET('Hijsmateriaal 1.4'!S$6:S$2926,M65+L65-2,0,1,1)</f>
        <v>30.045000000000002</v>
      </c>
      <c r="D65" s="82">
        <f ca="1">OFFSET('Hijsmateriaal 1.4'!H$6:H$2926,M65+L65-2,0,1,1)</f>
        <v>32</v>
      </c>
      <c r="E65" s="82" t="str">
        <f ca="1">OFFSET('Hijsmateriaal 1.4'!I$6:I$2926,M65+L65-2,0,1,1)</f>
        <v>715</v>
      </c>
      <c r="F65" s="84">
        <f t="shared" ca="1" si="19"/>
        <v>72.884811416921508</v>
      </c>
      <c r="G65" s="85">
        <f ca="1">OFFSET('Hijsmateriaal 1.4'!AB$6:AB$2926,M65+L65-2,0,1,1)</f>
        <v>2</v>
      </c>
      <c r="H65" s="82" t="str">
        <f ca="1">OFFSET('Hijsmateriaal 1.4'!AJ$6:AJ$2926,M65+L65-2,0,1,1)</f>
        <v>HL1351-1354</v>
      </c>
      <c r="I65" s="505" t="str">
        <f ca="1">IF(OFFSET('Hijsmateriaal 1.4'!W$6:W$2926,M65+L65-2,0,1,1)="","",OFFSET('Hijsmateriaal 1.4'!W$6:W$2926,M65+L65-2,0,1,1))</f>
        <v>(4 of 12 slings left)</v>
      </c>
      <c r="J65" s="89">
        <f ca="1">OFFSET('Hijsmateriaal 1.4'!AC$6:AC$2926,M65+L65-3,0,1,1)/1000</f>
        <v>0.14280000000000001</v>
      </c>
      <c r="K65" s="140">
        <f ca="1">(OFFSET('Hijsmateriaal 1.4'!Y$6:Y$2926,M65+L65-3,0,1,1))+365</f>
        <v>43204</v>
      </c>
      <c r="L65" s="121">
        <f>COUNTIF('Hijsmateriaal 1.4'!$D$6:$D$2926,'Vlaardingen-R''dam'!A65)</f>
        <v>5</v>
      </c>
      <c r="M65" s="124">
        <f>MATCH(A65,'Hijsmateriaal 1.4'!$D$6:$D$2926,0)</f>
        <v>1259</v>
      </c>
      <c r="N65" s="882"/>
      <c r="O65" s="882"/>
      <c r="P65" s="882"/>
      <c r="Q65" s="882"/>
      <c r="R65" s="882"/>
      <c r="S65" s="882"/>
      <c r="T65" s="882"/>
      <c r="U65" s="882"/>
      <c r="V65" s="882"/>
    </row>
    <row r="66" spans="1:22" s="29" customFormat="1" ht="20.149999999999999" customHeight="1" x14ac:dyDescent="0.25">
      <c r="A66" s="141" t="s">
        <v>1923</v>
      </c>
      <c r="B66" s="76">
        <f ca="1">OFFSET('Hijsmateriaal 1.4'!E$6:E$2926,M66+L66-2,0,1,1)</f>
        <v>5</v>
      </c>
      <c r="C66" s="85">
        <f ca="1">OFFSET('Hijsmateriaal 1.4'!S$6:S$2926,M66+L66-2,0,1,1)</f>
        <v>20</v>
      </c>
      <c r="D66" s="82">
        <f ca="1">OFFSET('Hijsmateriaal 1.4'!H$6:H$2926,M66+L66-2,0,1,1)</f>
        <v>32</v>
      </c>
      <c r="E66" s="82" t="str">
        <f ca="1">OFFSET('Hijsmateriaal 1.4'!I$6:I$2926,M66+L66-2,0,1,1)</f>
        <v>792</v>
      </c>
      <c r="F66" s="84">
        <f t="shared" ca="1" si="0"/>
        <v>80.733944954128432</v>
      </c>
      <c r="G66" s="85">
        <f ca="1">OFFSET('Hijsmateriaal 1.4'!AB$6:AB$2926,M66+L66-2,0,1,1)</f>
        <v>1.5</v>
      </c>
      <c r="H66" s="82" t="str">
        <f ca="1">OFFSET('Hijsmateriaal 1.4'!AJ$6:AJ$2926,M66+L66-2,0,1,1)</f>
        <v>HL1901-1905</v>
      </c>
      <c r="I66" s="505" t="str">
        <f ca="1">IF(OFFSET('Hijsmateriaal 1.4'!W$6:W$2926,M66+L66-2,0,1,1)="","",OFFSET('Hijsmateriaal 1.4'!W$6:W$2926,M66+L66-2,0,1,1))</f>
        <v/>
      </c>
      <c r="J66" s="89">
        <f ca="1">OFFSET('Hijsmateriaal 1.4'!AC$6:AC$2926,M66+L66-3,0,1,1)/1000</f>
        <v>9.69E-2</v>
      </c>
      <c r="K66" s="140">
        <f ca="1">(OFFSET('Hijsmateriaal 1.4'!Y$6:Y$2926,M66+L66-3,0,1,1))+365</f>
        <v>44680</v>
      </c>
      <c r="L66" s="121">
        <f>COUNTIF('Hijsmateriaal 1.4'!$D$6:$D$2926,'Vlaardingen-R''dam'!A66)</f>
        <v>6</v>
      </c>
      <c r="M66" s="124">
        <f>MATCH(A66,'Hijsmateriaal 1.4'!$D$6:$D$2926,0)</f>
        <v>1265</v>
      </c>
      <c r="N66" s="882"/>
      <c r="O66" s="882"/>
      <c r="P66" s="882"/>
      <c r="Q66" s="882"/>
      <c r="R66" s="882"/>
      <c r="S66" s="882"/>
      <c r="T66" s="882"/>
      <c r="U66" s="882"/>
      <c r="V66" s="882"/>
    </row>
    <row r="67" spans="1:22" s="29" customFormat="1" ht="20.149999999999999" customHeight="1" x14ac:dyDescent="0.25">
      <c r="A67" s="141" t="s">
        <v>1936</v>
      </c>
      <c r="B67" s="76">
        <f ca="1">OFFSET('Hijsmateriaal 1.4'!E$6:E$2926,M67+L67-2,0,1,1)</f>
        <v>4</v>
      </c>
      <c r="C67" s="85">
        <f ca="1">OFFSET('Hijsmateriaal 1.4'!S$6:S$2926,M67+L67-2,0,1,1)</f>
        <v>9.9574999999999996</v>
      </c>
      <c r="D67" s="82">
        <f ca="1">OFFSET('Hijsmateriaal 1.4'!H$6:H$2926,M67+L67-2,0,1,1)</f>
        <v>32</v>
      </c>
      <c r="E67" s="82" t="str">
        <f ca="1">OFFSET('Hijsmateriaal 1.4'!I$6:I$2926,M67+L67-2,0,1,1)</f>
        <v>715</v>
      </c>
      <c r="F67" s="84">
        <f t="shared" ca="1" si="0"/>
        <v>72.884811416921508</v>
      </c>
      <c r="G67" s="85">
        <f ca="1">OFFSET('Hijsmateriaal 1.4'!AB$6:AB$2926,M67+L67-2,0,1,1)</f>
        <v>2</v>
      </c>
      <c r="H67" s="82" t="str">
        <f ca="1">OFFSET('Hijsmateriaal 1.4'!AJ$6:AJ$2926,M67+L67-2,0,1,1)</f>
        <v>HL1960-1963</v>
      </c>
      <c r="I67" s="505" t="str">
        <f ca="1">IF(OFFSET('Hijsmateriaal 1.4'!W$6:W$2926,M67+L67-2,0,1,1)="","",OFFSET('Hijsmateriaal 1.4'!W$6:W$2926,M67+L67-2,0,1,1))</f>
        <v/>
      </c>
      <c r="J67" s="89">
        <f ca="1">OFFSET('Hijsmateriaal 1.4'!AC$6:AC$2926,M67+L67-3,0,1,1)/1000</f>
        <v>6.1200000000000004E-2</v>
      </c>
      <c r="K67" s="140">
        <f ca="1">(OFFSET('Hijsmateriaal 1.4'!Y$6:Y$2926,M67+L67-3,0,1,1))+365</f>
        <v>44043</v>
      </c>
      <c r="L67" s="121">
        <f>COUNTIF('Hijsmateriaal 1.4'!$D$6:$D$2926,'Vlaardingen-R''dam'!A67)</f>
        <v>5</v>
      </c>
      <c r="M67" s="124">
        <f>MATCH(A67,'Hijsmateriaal 1.4'!$D$6:$D$2926,0)</f>
        <v>1272</v>
      </c>
      <c r="N67" s="882"/>
      <c r="O67" s="882"/>
      <c r="P67" s="882"/>
      <c r="Q67" s="882"/>
      <c r="R67" s="882"/>
      <c r="S67" s="882"/>
      <c r="T67" s="882"/>
      <c r="U67" s="882"/>
      <c r="V67" s="882"/>
    </row>
    <row r="68" spans="1:22" s="29" customFormat="1" ht="20.149999999999999" customHeight="1" x14ac:dyDescent="0.25">
      <c r="A68" s="141" t="s">
        <v>1946</v>
      </c>
      <c r="B68" s="76">
        <f ca="1">OFFSET('Hijsmateriaal 1.4'!E$6:E$2926,M68+L68-2,0,1,1)</f>
        <v>4</v>
      </c>
      <c r="C68" s="85">
        <f ca="1">OFFSET('Hijsmateriaal 1.4'!S$6:S$2926,M68+L68-2,0,1,1)</f>
        <v>9.9600000000000009</v>
      </c>
      <c r="D68" s="82">
        <f ca="1">OFFSET('Hijsmateriaal 1.4'!H$6:H$2926,M68+L68-2,0,1,1)</f>
        <v>32</v>
      </c>
      <c r="E68" s="82" t="str">
        <f ca="1">OFFSET('Hijsmateriaal 1.4'!I$6:I$2926,M68+L68-2,0,1,1)</f>
        <v>715</v>
      </c>
      <c r="F68" s="84">
        <f t="shared" ca="1" si="0"/>
        <v>72.884811416921508</v>
      </c>
      <c r="G68" s="85">
        <f ca="1">OFFSET('Hijsmateriaal 1.4'!AB$6:AB$2926,M68+L68-2,0,1,1)</f>
        <v>2</v>
      </c>
      <c r="H68" s="82" t="str">
        <f ca="1">OFFSET('Hijsmateriaal 1.4'!AJ$6:AJ$2926,M68+L68-2,0,1,1)</f>
        <v>HL1359-1362</v>
      </c>
      <c r="I68" s="505" t="str">
        <f ca="1">IF(OFFSET('Hijsmateriaal 1.4'!W$6:W$2926,M68+L68-2,0,1,1)="","",OFFSET('Hijsmateriaal 1.4'!W$6:W$2926,M68+L68-2,0,1,1))</f>
        <v>HL 1362 is a new sling</v>
      </c>
      <c r="J68" s="89">
        <f ca="1">OFFSET('Hijsmateriaal 1.4'!AC$6:AC$2926,M68+L68-3,0,1,1)/1000</f>
        <v>6.1200000000000004E-2</v>
      </c>
      <c r="K68" s="140">
        <f ca="1">(OFFSET('Hijsmateriaal 1.4'!Y$6:Y$2926,M68+L68-3,0,1,1))+365</f>
        <v>44096</v>
      </c>
      <c r="L68" s="121">
        <f>COUNTIF('Hijsmateriaal 1.4'!$D$6:$D$2926,'Vlaardingen-R''dam'!A68)</f>
        <v>5</v>
      </c>
      <c r="M68" s="124">
        <f>MATCH(A68,'Hijsmateriaal 1.4'!$D$6:$D$2926,0)</f>
        <v>1278</v>
      </c>
      <c r="N68" s="882"/>
      <c r="O68" s="882"/>
      <c r="P68" s="882"/>
      <c r="Q68" s="882"/>
      <c r="R68" s="882"/>
      <c r="S68" s="882"/>
      <c r="T68" s="882"/>
      <c r="U68" s="882"/>
      <c r="V68" s="882"/>
    </row>
    <row r="69" spans="1:22" s="29" customFormat="1" ht="20.149999999999999" customHeight="1" x14ac:dyDescent="0.25">
      <c r="A69" s="141" t="s">
        <v>1996</v>
      </c>
      <c r="B69" s="76">
        <f ca="1">OFFSET('Hijsmateriaal 1.4'!E$6:E$2926,M69+L69-2,0,1,1)</f>
        <v>6</v>
      </c>
      <c r="C69" s="85">
        <f ca="1">OFFSET('Hijsmateriaal 1.4'!S$6:S$2926,M69+L69-2,0,1,1)</f>
        <v>15</v>
      </c>
      <c r="D69" s="82">
        <f ca="1">OFFSET('Hijsmateriaal 1.4'!H$6:H$2926,M69+L69-2,0,1,1)</f>
        <v>28</v>
      </c>
      <c r="E69" s="82" t="str">
        <f ca="1">OFFSET('Hijsmateriaal 1.4'!I$6:I$2926,M69+L69-2,0,1,1)</f>
        <v>547</v>
      </c>
      <c r="F69" s="84">
        <f t="shared" ca="1" si="0"/>
        <v>55.759429153924565</v>
      </c>
      <c r="G69" s="85">
        <f ca="1">OFFSET('Hijsmateriaal 1.4'!AB$6:AB$2926,M69+L69-2,0,1,1)</f>
        <v>1.5</v>
      </c>
      <c r="H69" s="82" t="str">
        <f ca="1">OFFSET('Hijsmateriaal 1.4'!AJ$6:AJ$2926,M69+L69-2,0,1,1)</f>
        <v>HL1924-1929</v>
      </c>
      <c r="I69" s="505" t="str">
        <f ca="1">IF(OFFSET('Hijsmateriaal 1.4'!W$6:W$2926,M69+L69-2,0,1,1)="","",OFFSET('Hijsmateriaal 1.4'!W$6:W$2926,M69+L69-2,0,1,1))</f>
        <v/>
      </c>
      <c r="J69" s="89">
        <f ca="1">OFFSET('Hijsmateriaal 1.4'!AC$6:AC$2926,M69+L69-3,0,1,1)/1000</f>
        <v>4.8000000000000001E-2</v>
      </c>
      <c r="K69" s="140">
        <f ca="1">(OFFSET('Hijsmateriaal 1.4'!Y$6:Y$2926,M69+L69-3,0,1,1))+365</f>
        <v>44070</v>
      </c>
      <c r="L69" s="121">
        <f>COUNTIF('Hijsmateriaal 1.4'!$D$6:$D$2926,'Vlaardingen-R''dam'!A69)</f>
        <v>7</v>
      </c>
      <c r="M69" s="124">
        <f>MATCH(A69,'Hijsmateriaal 1.4'!$D$6:$D$2926,0)</f>
        <v>1324</v>
      </c>
      <c r="N69" s="882"/>
      <c r="O69" s="882"/>
      <c r="P69" s="882"/>
      <c r="Q69" s="882"/>
      <c r="R69" s="882"/>
      <c r="S69" s="882"/>
      <c r="T69" s="882"/>
      <c r="U69" s="882"/>
      <c r="V69" s="882"/>
    </row>
    <row r="70" spans="1:22" s="29" customFormat="1" ht="20.149999999999999" customHeight="1" x14ac:dyDescent="0.25">
      <c r="A70" s="141" t="s">
        <v>2012</v>
      </c>
      <c r="B70" s="76">
        <f ca="1">OFFSET('Hijsmateriaal 1.4'!E$6:E$2926,M70+L70-2,0,1,1)</f>
        <v>4</v>
      </c>
      <c r="C70" s="85">
        <f ca="1">OFFSET('Hijsmateriaal 1.4'!S$6:S$2926,M70+L70-2,0,1,1)</f>
        <v>10</v>
      </c>
      <c r="D70" s="82">
        <f ca="1">OFFSET('Hijsmateriaal 1.4'!H$6:H$2926,M70+L70-2,0,1,1)</f>
        <v>28</v>
      </c>
      <c r="E70" s="82" t="str">
        <f ca="1">OFFSET('Hijsmateriaal 1.4'!I$6:I$2926,M70+L70-2,0,1,1)</f>
        <v>547</v>
      </c>
      <c r="F70" s="84">
        <f t="shared" ca="1" si="0"/>
        <v>55.759429153924565</v>
      </c>
      <c r="G70" s="85">
        <f ca="1">OFFSET('Hijsmateriaal 1.4'!AB$6:AB$2926,M70+L70-2,0,1,1)</f>
        <v>1.5</v>
      </c>
      <c r="H70" s="82" t="str">
        <f ca="1">OFFSET('Hijsmateriaal 1.4'!AJ$6:AJ$2926,M70+L70-2,0,1,1)</f>
        <v>HL1930-1933</v>
      </c>
      <c r="I70" s="505" t="str">
        <f ca="1">IF(OFFSET('Hijsmateriaal 1.4'!W$6:W$2926,M70+L70-2,0,1,1)="","",OFFSET('Hijsmateriaal 1.4'!W$6:W$2926,M70+L70-2,0,1,1))</f>
        <v/>
      </c>
      <c r="J70" s="89">
        <f ca="1">OFFSET('Hijsmateriaal 1.4'!AC$6:AC$2926,M70+L70-3,0,1,1)/1000</f>
        <v>3.2000000000000001E-2</v>
      </c>
      <c r="K70" s="140">
        <f ca="1">(OFFSET('Hijsmateriaal 1.4'!Y$6:Y$2926,M70+L70-3,0,1,1))+365</f>
        <v>44070</v>
      </c>
      <c r="L70" s="121">
        <f>COUNTIF('Hijsmateriaal 1.4'!$D$6:$D$2926,'Vlaardingen-R''dam'!A70)</f>
        <v>5</v>
      </c>
      <c r="M70" s="124">
        <f>MATCH(A70,'Hijsmateriaal 1.4'!$D$6:$D$2926,0)</f>
        <v>1332</v>
      </c>
      <c r="N70" s="882"/>
      <c r="O70" s="882"/>
      <c r="P70" s="882"/>
      <c r="Q70" s="882"/>
      <c r="R70" s="882"/>
      <c r="S70" s="882"/>
      <c r="T70" s="882"/>
      <c r="U70" s="882"/>
      <c r="V70" s="882"/>
    </row>
    <row r="71" spans="1:22" s="29" customFormat="1" ht="20.149999999999999" customHeight="1" thickBot="1" x14ac:dyDescent="0.3">
      <c r="A71" s="131" t="s">
        <v>2021</v>
      </c>
      <c r="B71" s="91">
        <f ca="1">OFFSET('Hijsmateriaal 1.4'!E$6:E$2926,M71+L71-2,0,1,1)</f>
        <v>4</v>
      </c>
      <c r="C71" s="94">
        <f ca="1">OFFSET('Hijsmateriaal 1.4'!S$6:S$2926,M71+L71-2,0,1,1)</f>
        <v>5</v>
      </c>
      <c r="D71" s="91">
        <f ca="1">OFFSET('Hijsmateriaal 1.4'!H$6:H$2926,M71+L71-2,0,1,1)</f>
        <v>28</v>
      </c>
      <c r="E71" s="91" t="str">
        <f ca="1">OFFSET('Hijsmateriaal 1.4'!I$6:I$2926,M71+L71-2,0,1,1)</f>
        <v>547</v>
      </c>
      <c r="F71" s="506">
        <f t="shared" ca="1" si="0"/>
        <v>55.759429153924565</v>
      </c>
      <c r="G71" s="94">
        <f ca="1">OFFSET('Hijsmateriaal 1.4'!AB$6:AB$2926,M71+L71-2,0,1,1)</f>
        <v>1.5</v>
      </c>
      <c r="H71" s="91" t="str">
        <f ca="1">OFFSET('Hijsmateriaal 1.4'!AJ$6:AJ$2926,M71+L71-2,0,1,1)</f>
        <v>HL1934-1937</v>
      </c>
      <c r="I71" s="130" t="str">
        <f ca="1">IF(OFFSET('Hijsmateriaal 1.4'!W$6:W$2926,M71+L71-2,0,1,1)="","",OFFSET('Hijsmateriaal 1.4'!W$6:W$2926,M71+L71-2,0,1,1))</f>
        <v/>
      </c>
      <c r="J71" s="488">
        <f ca="1">OFFSET('Hijsmateriaal 1.4'!AC$6:AC$2926,M71+L71-3,0,1,1)/1000</f>
        <v>1.6E-2</v>
      </c>
      <c r="K71" s="142">
        <f ca="1">(OFFSET('Hijsmateriaal 1.4'!Y$6:Y$2926,M71+L71-3,0,1,1))+365</f>
        <v>44070</v>
      </c>
      <c r="L71" s="121">
        <f>COUNTIF('Hijsmateriaal 1.4'!$D$6:$D$2926,'Vlaardingen-R''dam'!A71)</f>
        <v>5</v>
      </c>
      <c r="M71" s="124">
        <f>MATCH(A71,'Hijsmateriaal 1.4'!$D$6:$D$2926,0)</f>
        <v>1338</v>
      </c>
      <c r="N71" s="882"/>
      <c r="O71" s="882"/>
      <c r="P71" s="882"/>
      <c r="Q71" s="882"/>
      <c r="R71" s="882"/>
      <c r="S71" s="882"/>
      <c r="T71" s="882"/>
      <c r="U71" s="882"/>
      <c r="V71" s="882"/>
    </row>
    <row r="72" spans="1:22" ht="24" customHeight="1" x14ac:dyDescent="0.25">
      <c r="A72" s="1294" t="s">
        <v>3873</v>
      </c>
      <c r="B72" s="1295"/>
      <c r="C72" s="1295"/>
      <c r="D72" s="1295"/>
      <c r="E72" s="1295"/>
      <c r="F72" s="1295"/>
      <c r="G72" s="1295"/>
      <c r="H72" s="1295"/>
      <c r="I72" s="1295"/>
      <c r="J72" s="137"/>
      <c r="K72" s="138"/>
      <c r="O72" s="45"/>
      <c r="P72" s="46" t="e">
        <f ca="1">(P73&lt;H74)</f>
        <v>#N/A</v>
      </c>
    </row>
    <row r="73" spans="1:22" ht="24" customHeight="1" x14ac:dyDescent="0.25">
      <c r="A73" s="1297"/>
      <c r="B73" s="1298"/>
      <c r="C73" s="1298"/>
      <c r="D73" s="1298"/>
      <c r="E73" s="1298"/>
      <c r="F73" s="1298"/>
      <c r="G73" s="1298"/>
      <c r="H73" s="1298"/>
      <c r="I73" s="570" t="s">
        <v>3919</v>
      </c>
      <c r="J73" s="1323"/>
      <c r="K73" s="139"/>
      <c r="L73" s="119"/>
      <c r="O73" s="45" t="s">
        <v>3913</v>
      </c>
      <c r="P73" s="46" t="e">
        <f ca="1">MIN(G71:G355)</f>
        <v>#N/A</v>
      </c>
    </row>
    <row r="74" spans="1:22" ht="24" customHeight="1" thickBot="1" x14ac:dyDescent="0.3">
      <c r="A74" s="573" t="s">
        <v>19</v>
      </c>
      <c r="B74" s="54" t="s">
        <v>61</v>
      </c>
      <c r="C74" s="55"/>
      <c r="D74" s="55"/>
      <c r="E74" s="56" t="s">
        <v>3876</v>
      </c>
      <c r="F74" s="1306">
        <f ca="1">NOW()</f>
        <v>44925.936029629629</v>
      </c>
      <c r="G74" s="1306"/>
      <c r="H74" s="67">
        <f ca="1">F74+60</f>
        <v>44985.936029629629</v>
      </c>
      <c r="I74" s="571" t="s">
        <v>3921</v>
      </c>
      <c r="J74" s="1323"/>
      <c r="K74" s="139"/>
      <c r="O74" s="47" t="s">
        <v>3914</v>
      </c>
      <c r="P74" s="48" t="e">
        <f ca="1">MAX(G291:G393)</f>
        <v>#N/A</v>
      </c>
    </row>
    <row r="75" spans="1:22" ht="21" customHeight="1" thickBot="1" x14ac:dyDescent="0.3">
      <c r="A75" s="1343" t="s">
        <v>3924</v>
      </c>
      <c r="B75" s="1344"/>
      <c r="C75" s="1344"/>
      <c r="D75" s="1344"/>
      <c r="E75" s="1344"/>
      <c r="F75" s="1344"/>
      <c r="G75" s="1344"/>
      <c r="H75" s="1344"/>
      <c r="I75" s="1344"/>
      <c r="J75" s="1344"/>
      <c r="K75" s="1345"/>
    </row>
    <row r="76" spans="1:22" s="34" customFormat="1" ht="40" customHeight="1" x14ac:dyDescent="0.25">
      <c r="A76" s="99" t="s">
        <v>3879</v>
      </c>
      <c r="B76" s="57" t="s">
        <v>3880</v>
      </c>
      <c r="C76" s="80" t="s">
        <v>3917</v>
      </c>
      <c r="D76" s="58" t="s">
        <v>3882</v>
      </c>
      <c r="E76" s="58" t="s">
        <v>3883</v>
      </c>
      <c r="F76" s="69" t="s">
        <v>3884</v>
      </c>
      <c r="G76" s="81" t="s">
        <v>3891</v>
      </c>
      <c r="H76" s="57" t="s">
        <v>3886</v>
      </c>
      <c r="I76" s="71" t="s">
        <v>21</v>
      </c>
      <c r="J76" s="58" t="s">
        <v>3888</v>
      </c>
      <c r="K76" s="100" t="s">
        <v>3923</v>
      </c>
      <c r="L76" s="120"/>
      <c r="M76" s="123"/>
    </row>
    <row r="77" spans="1:22" s="34" customFormat="1" ht="30" customHeight="1" x14ac:dyDescent="0.25">
      <c r="A77" s="141" t="s">
        <v>59</v>
      </c>
      <c r="B77" s="76">
        <f ca="1">OFFSET('Hijsmateriaal 1.4'!E$6:E$2926,M77+L77-2,0,1,1)</f>
        <v>2</v>
      </c>
      <c r="C77" s="83" t="str">
        <f ca="1">OFFSET('Hijsmateriaal 1.4'!S$6:S$2926,M77+L77-2,0,1,1)</f>
        <v>-</v>
      </c>
      <c r="D77" s="82">
        <f ca="1">OFFSET('Hijsmateriaal 1.4'!H$6:H$2926,M77+L77-2,0,1,1)</f>
        <v>213</v>
      </c>
      <c r="E77" s="82" t="str">
        <f ca="1">OFFSET('Hijsmateriaal 1.4'!I$6:I$2926,M77+L77-2,0,1,1)</f>
        <v>42046</v>
      </c>
      <c r="F77" s="84">
        <f t="shared" ref="F77:F118" ca="1" si="20">E77/9.81</f>
        <v>4286.0346585117222</v>
      </c>
      <c r="G77" s="85">
        <f ca="1">OFFSET('Hijsmateriaal 1.4'!G$6:G$2926,M77+L77-2,0,1,1)</f>
        <v>20.8</v>
      </c>
      <c r="H77" s="82" t="str">
        <f ca="1">OFFSET('Hijsmateriaal 1.4'!AJ$6:AJ$2926,M77+L77-2,0,1,1)</f>
        <v>HL1724-1725</v>
      </c>
      <c r="I77" s="505" t="str">
        <f ca="1">IF(OFFSET('Hijsmateriaal 1.4'!W$6:W$2926,M77+L77-2,0,1,1)="","",OFFSET('Hijsmateriaal 1.4'!W$6:W$2926,M77+L77-2,0,1,1))</f>
        <v>Grommet from AOWF, HL nrs still to be added</v>
      </c>
      <c r="J77" s="89">
        <f ca="1">OFFSET('Hijsmateriaal 1.4'!AC$6:AC$2926,M77+L77-3,0,1,1)/1000</f>
        <v>3.3279999999999998</v>
      </c>
      <c r="K77" s="140">
        <f ca="1">(OFFSET('Hijsmateriaal 1.4'!Y$6:Y$2926,M77+L77-3,0,1,1))+365</f>
        <v>43412</v>
      </c>
      <c r="L77" s="121">
        <f>COUNTIF('Hijsmateriaal 1.4'!$D$6:$D$2926,'Vlaardingen-R''dam'!A77)</f>
        <v>3</v>
      </c>
      <c r="M77" s="124">
        <f>MATCH(A77,'Hijsmateriaal 1.4'!$D$6:$D$2926,0)</f>
        <v>11</v>
      </c>
    </row>
    <row r="78" spans="1:22" s="34" customFormat="1" ht="30" customHeight="1" x14ac:dyDescent="0.25">
      <c r="A78" s="141" t="s">
        <v>86</v>
      </c>
      <c r="B78" s="76">
        <f ca="1">OFFSET('Hijsmateriaal 1.4'!E$6:E$2926,M78+L78-2,0,1,1)</f>
        <v>3</v>
      </c>
      <c r="C78" s="83" t="str">
        <f ca="1">OFFSET('Hijsmateriaal 1.4'!S$6:S$2926,M78+L78-2,0,1,1)</f>
        <v>-</v>
      </c>
      <c r="D78" s="82">
        <f ca="1">OFFSET('Hijsmateriaal 1.4'!H$6:H$2926,M78+L78-2,0,1,1)</f>
        <v>192</v>
      </c>
      <c r="E78" s="82" t="str">
        <f ca="1">OFFSET('Hijsmateriaal 1.4'!I$6:I$2926,M78+L78-2,0,1,1)</f>
        <v>34300</v>
      </c>
      <c r="F78" s="84">
        <f t="shared" ca="1" si="20"/>
        <v>3496.4322120285419</v>
      </c>
      <c r="G78" s="85">
        <f ca="1">OFFSET('Hijsmateriaal 1.4'!G$6:G$2926,M78+L78-2,0,1,1)</f>
        <v>20.170000000000002</v>
      </c>
      <c r="H78" s="82" t="str">
        <f ca="1">OFFSET('Hijsmateriaal 1.4'!AJ$6:AJ$2926,M78+L78-2,0,1,1)</f>
        <v>HL1721-1723</v>
      </c>
      <c r="I78" s="505" t="str">
        <f ca="1">IF(OFFSET('Hijsmateriaal 1.4'!W$6:W$2926,M78+L78-2,0,1,1)="","",OFFSET('Hijsmateriaal 1.4'!W$6:W$2926,M78+L78-2,0,1,1))</f>
        <v>Grommet from AOWF, HL nrs still to be added</v>
      </c>
      <c r="J78" s="89">
        <f ca="1">OFFSET('Hijsmateriaal 1.4'!AC$6:AC$2926,M78+L78-3,0,1,1)/1000</f>
        <v>2.5242499999999999</v>
      </c>
      <c r="K78" s="140">
        <f ca="1">(OFFSET('Hijsmateriaal 1.4'!Y$6:Y$2926,M78+L78-3,0,1,1))+365</f>
        <v>43412</v>
      </c>
      <c r="L78" s="121">
        <f>COUNTIF('Hijsmateriaal 1.4'!$D$6:$D$2926,'Vlaardingen-R''dam'!A78)</f>
        <v>4</v>
      </c>
      <c r="M78" s="124">
        <f>MATCH(A78,'Hijsmateriaal 1.4'!$D$6:$D$2926,0)</f>
        <v>29</v>
      </c>
    </row>
    <row r="79" spans="1:22" s="34" customFormat="1" ht="20.149999999999999" customHeight="1" x14ac:dyDescent="0.25">
      <c r="A79" s="141" t="s">
        <v>126</v>
      </c>
      <c r="B79" s="76">
        <f ca="1">OFFSET('Hijsmateriaal 1.4'!E$6:E$2926,M79+L79-2,0,1,1)</f>
        <v>1</v>
      </c>
      <c r="C79" s="83" t="str">
        <f ca="1">OFFSET('Hijsmateriaal 1.4'!S$6:S$2926,M79+L79-2,0,1,1)</f>
        <v>-</v>
      </c>
      <c r="D79" s="82">
        <f ca="1">OFFSET('Hijsmateriaal 1.4'!H$6:H$2926,M79+L79-2,0,1,1)</f>
        <v>171</v>
      </c>
      <c r="E79" s="82" t="str">
        <f ca="1">OFFSET('Hijsmateriaal 1.4'!I$6:I$2926,M79+L79-2,0,1,1)</f>
        <v>28763</v>
      </c>
      <c r="F79" s="84">
        <f t="shared" ca="1" si="20"/>
        <v>2932.0081549439346</v>
      </c>
      <c r="G79" s="85">
        <f ca="1">OFFSET('Hijsmateriaal 1.4'!G$6:G$2926,M79+L79-2,0,1,1)</f>
        <v>81.290000000000006</v>
      </c>
      <c r="H79" s="82" t="str">
        <f ca="1">OFFSET('Hijsmateriaal 1.4'!AJ$6:AJ$2926,M79+L79-2,0,1,1)</f>
        <v>HL2010</v>
      </c>
      <c r="I79" s="603" t="str">
        <f ca="1">IF(OFFSET('Hijsmateriaal 1.4'!W$6:W$2926,M79+L79-2,0,1,1)="","",OFFSET('Hijsmateriaal 1.4'!W$6:W$2926,M79+L79-2,0,1,1))</f>
        <v/>
      </c>
      <c r="J79" s="89">
        <f ca="1">OFFSET('Hijsmateriaal 1.4'!AC$6:AC$2926,M79+L79-3,0,1,1)/1000</f>
        <v>8.779320000000002</v>
      </c>
      <c r="K79" s="140">
        <f ca="1">(OFFSET('Hijsmateriaal 1.4'!Y$6:Y$2926,M79+L79-3,0,1,1))+365</f>
        <v>44272</v>
      </c>
      <c r="L79" s="121">
        <f>COUNTIF('Hijsmateriaal 1.4'!$D$6:$D$2926,'Vlaardingen-R''dam'!A79)</f>
        <v>2</v>
      </c>
      <c r="M79" s="124">
        <f>MATCH(A79,'Hijsmateriaal 1.4'!$D$6:$D$2926,0)</f>
        <v>69</v>
      </c>
    </row>
    <row r="80" spans="1:22" s="34" customFormat="1" ht="20.149999999999999" customHeight="1" x14ac:dyDescent="0.25">
      <c r="A80" s="1151" t="s">
        <v>120</v>
      </c>
      <c r="B80" s="863">
        <f ca="1">OFFSET('Hijsmateriaal 1.4'!E$6:E$2926,M80+L80-2,0,1,1)</f>
        <v>2</v>
      </c>
      <c r="C80" s="1166" t="str">
        <f ca="1">OFFSET('Hijsmateriaal 1.4'!S$6:S$2926,M80+L80-2,0,1,1)</f>
        <v>-</v>
      </c>
      <c r="D80" s="1152">
        <f ca="1">OFFSET('Hijsmateriaal 1.4'!H$6:H$2926,M80+L80-2,0,1,1)</f>
        <v>171</v>
      </c>
      <c r="E80" s="1152" t="str">
        <f ca="1">OFFSET('Hijsmateriaal 1.4'!I$6:I$2926,M80+L80-2,0,1,1)</f>
        <v>28763</v>
      </c>
      <c r="F80" s="1153">
        <f t="shared" ref="F80:F83" ca="1" si="21">E80/9.81</f>
        <v>2932.0081549439346</v>
      </c>
      <c r="G80" s="1147">
        <f ca="1">OFFSET('Hijsmateriaal 1.4'!G$6:G$2926,M80+L80-2,0,1,1)</f>
        <v>58.5</v>
      </c>
      <c r="H80" s="1152" t="str">
        <f ca="1">OFFSET('Hijsmateriaal 1.4'!AJ$6:AJ$2926,M80+L80-2,0,1,1)</f>
        <v>HL2006-2007</v>
      </c>
      <c r="I80" s="1154" t="str">
        <f ca="1">IF(OFFSET('Hijsmateriaal 1.4'!W$6:W$2926,M80+L80-2,0,1,1)="","",OFFSET('Hijsmateriaal 1.4'!W$6:W$2926,M80+L80-2,0,1,1))</f>
        <v>Reserved for Tapti</v>
      </c>
      <c r="J80" s="89">
        <f ca="1">OFFSET('Hijsmateriaal 1.4'!AC$6:AC$2926,M80+L80-3,0,1,1)/1000</f>
        <v>5.85</v>
      </c>
      <c r="K80" s="140">
        <f ca="1">(OFFSET('Hijsmateriaal 1.4'!Y$6:Y$2926,M80+L80-3,0,1,1))+365</f>
        <v>44434</v>
      </c>
      <c r="L80" s="121">
        <f>COUNTIF('Hijsmateriaal 1.4'!$D$6:$D$2926,'Vlaardingen-R''dam'!A80)</f>
        <v>3</v>
      </c>
      <c r="M80" s="124">
        <f>MATCH(A80,'Hijsmateriaal 1.4'!$D$6:$D$2926,0)</f>
        <v>65</v>
      </c>
    </row>
    <row r="81" spans="1:13" s="34" customFormat="1" ht="20.149999999999999" customHeight="1" x14ac:dyDescent="0.25">
      <c r="A81" s="141" t="s">
        <v>131</v>
      </c>
      <c r="B81" s="76">
        <f ca="1">OFFSET('Hijsmateriaal 1.4'!E$6:E$2926,M81+L81-2,0,1,1)</f>
        <v>2</v>
      </c>
      <c r="C81" s="83" t="str">
        <f ca="1">OFFSET('Hijsmateriaal 1.4'!S$6:S$2926,M81+L81-2,0,1,1)</f>
        <v>-</v>
      </c>
      <c r="D81" s="82">
        <f ca="1">OFFSET('Hijsmateriaal 1.4'!H$6:H$2926,M81+L81-2,0,1,1)</f>
        <v>168</v>
      </c>
      <c r="E81" s="82" t="str">
        <f ca="1">OFFSET('Hijsmateriaal 1.4'!I$6:I$2926,M81+L81-2,0,1,1)</f>
        <v>24711</v>
      </c>
      <c r="F81" s="84">
        <f t="shared" ref="F81" ca="1" si="22">E81/9.81</f>
        <v>2518.9602446483177</v>
      </c>
      <c r="G81" s="85">
        <f ca="1">OFFSET('Hijsmateriaal 1.4'!G$6:G$2926,M81+L81-2,0,1,1)</f>
        <v>12.9</v>
      </c>
      <c r="H81" s="82" t="str">
        <f ca="1">OFFSET('Hijsmateriaal 1.4'!AJ$6:AJ$2926,M81+L81-2,0,1,1)</f>
        <v>HL1651-1652</v>
      </c>
      <c r="I81" s="505" t="str">
        <f ca="1">IF(OFFSET('Hijsmateriaal 1.4'!W$6:W$2926,M81+L81-2,0,1,1)="","",OFFSET('Hijsmateriaal 1.4'!W$6:W$2926,M81+L81-2,0,1,1))</f>
        <v>Ex Taklift 4</v>
      </c>
      <c r="J81" s="89">
        <f ca="1">OFFSET('Hijsmateriaal 1.4'!AC$6:AC$2926,M81+L81-3,0,1,1)/1000</f>
        <v>1.267425</v>
      </c>
      <c r="K81" s="140">
        <f ca="1">(OFFSET('Hijsmateriaal 1.4'!Y$6:Y$2926,M81+L81-3,0,1,1))+365</f>
        <v>44336</v>
      </c>
      <c r="L81" s="121">
        <f>COUNTIF('Hijsmateriaal 1.4'!$D$6:$D$2926,'Vlaardingen-R''dam'!A81)</f>
        <v>3</v>
      </c>
      <c r="M81" s="124">
        <f>MATCH(A81,'Hijsmateriaal 1.4'!$D$6:$D$2926,0)</f>
        <v>72</v>
      </c>
    </row>
    <row r="82" spans="1:13" s="34" customFormat="1" ht="20.149999999999999" customHeight="1" x14ac:dyDescent="0.25">
      <c r="A82" s="141" t="s">
        <v>148</v>
      </c>
      <c r="B82" s="76">
        <f ca="1">OFFSET('Hijsmateriaal 1.4'!E$6:E$2926,M82+L82-2,0,1,1)</f>
        <v>1</v>
      </c>
      <c r="C82" s="83" t="str">
        <f ca="1">OFFSET('Hijsmateriaal 1.4'!S$6:S$2926,M82+L82-2,0,1,1)</f>
        <v>-</v>
      </c>
      <c r="D82" s="82">
        <f ca="1">OFFSET('Hijsmateriaal 1.4'!H$6:H$2926,M82+L82-2,0,1,1)</f>
        <v>162</v>
      </c>
      <c r="E82" s="82" t="str">
        <f ca="1">OFFSET('Hijsmateriaal 1.4'!I$6:I$2926,M82+L82-2,0,1,1)</f>
        <v>25771</v>
      </c>
      <c r="F82" s="84">
        <f t="shared" ca="1" si="21"/>
        <v>2627.0132517838938</v>
      </c>
      <c r="G82" s="85">
        <f ca="1">OFFSET('Hijsmateriaal 1.4'!G$6:G$2926,M82+L82-2,0,1,1)</f>
        <v>111.1</v>
      </c>
      <c r="H82" s="82" t="str">
        <f ca="1">OFFSET('Hijsmateriaal 1.4'!AJ$6:AJ$2926,M82+L82-2,0,1,1)</f>
        <v>HL2009</v>
      </c>
      <c r="I82" s="505" t="str">
        <f ca="1">IF(OFFSET('Hijsmateriaal 1.4'!W$6:W$2926,M82+L82-2,0,1,1)="","",OFFSET('Hijsmateriaal 1.4'!W$6:W$2926,M82+L82-2,0,1,1))</f>
        <v/>
      </c>
      <c r="J82" s="89">
        <f ca="1">OFFSET('Hijsmateriaal 1.4'!AC$6:AC$2926,M82+L82-3,0,1,1)/1000</f>
        <v>10.165649999999999</v>
      </c>
      <c r="K82" s="140" t="e">
        <f ca="1">(OFFSET('Hijsmateriaal 1.4'!Y$6:Y$2926,M82+L82-3,0,1,1))+365</f>
        <v>#VALUE!</v>
      </c>
      <c r="L82" s="121">
        <f>COUNTIF('Hijsmateriaal 1.4'!$D$6:$D$2926,'Vlaardingen-R''dam'!A82)</f>
        <v>2</v>
      </c>
      <c r="M82" s="124">
        <f>MATCH(A82,'Hijsmateriaal 1.4'!$D$6:$D$2926,0)</f>
        <v>80</v>
      </c>
    </row>
    <row r="83" spans="1:13" s="34" customFormat="1" ht="20.149999999999999" customHeight="1" x14ac:dyDescent="0.25">
      <c r="A83" s="141" t="s">
        <v>209</v>
      </c>
      <c r="B83" s="76">
        <f ca="1">OFFSET('Hijsmateriaal 1.4'!E$6:E$2926,M83+L83-2,0,1,1)</f>
        <v>2</v>
      </c>
      <c r="C83" s="83" t="str">
        <f ca="1">OFFSET('Hijsmateriaal 1.4'!S$6:S$2926,M83+L83-2,0,1,1)</f>
        <v>-</v>
      </c>
      <c r="D83" s="82">
        <f ca="1">OFFSET('Hijsmateriaal 1.4'!H$6:H$2926,M83+L83-2,0,1,1)</f>
        <v>156</v>
      </c>
      <c r="E83" s="82" t="str">
        <f ca="1">OFFSET('Hijsmateriaal 1.4'!I$6:I$2926,M83+L83-2,0,1,1)</f>
        <v>20645</v>
      </c>
      <c r="F83" s="84">
        <f t="shared" ca="1" si="21"/>
        <v>2104.485219164118</v>
      </c>
      <c r="G83" s="85">
        <f ca="1">OFFSET('Hijsmateriaal 1.4'!G$6:G$2926,M83+L83-2,0,1,1)</f>
        <v>40.74</v>
      </c>
      <c r="H83" s="82" t="str">
        <f ca="1">OFFSET('Hijsmateriaal 1.4'!AJ$6:AJ$2926,M83+L83-2,0,1,1)</f>
        <v>HL1134-1135</v>
      </c>
      <c r="I83" s="505" t="str">
        <f ca="1">IF(OFFSET('Hijsmateriaal 1.4'!W$6:W$2926,M83+L83-2,0,1,1)="","",OFFSET('Hijsmateriaal 1.4'!W$6:W$2926,M83+L83-2,0,1,1))</f>
        <v>Ex Taklift 4</v>
      </c>
      <c r="J83" s="89">
        <f ca="1">OFFSET('Hijsmateriaal 1.4'!AC$6:AC$2926,M83+L83-3,0,1,1)/1000</f>
        <v>3.452715</v>
      </c>
      <c r="K83" s="140">
        <f ca="1">(OFFSET('Hijsmateriaal 1.4'!Y$6:Y$2926,M83+L83-3,0,1,1))+365</f>
        <v>44336</v>
      </c>
      <c r="L83" s="121">
        <f>COUNTIF('Hijsmateriaal 1.4'!$D$6:$D$2926,'Vlaardingen-R''dam'!A83)</f>
        <v>3</v>
      </c>
      <c r="M83" s="124">
        <f>MATCH(A83,'Hijsmateriaal 1.4'!$D$6:$D$2926,0)</f>
        <v>110</v>
      </c>
    </row>
    <row r="84" spans="1:13" s="1265" customFormat="1" ht="20.149999999999999" customHeight="1" x14ac:dyDescent="0.25">
      <c r="A84" s="141" t="s">
        <v>201</v>
      </c>
      <c r="B84" s="76">
        <f ca="1">OFFSET('Hijsmateriaal 1.4'!E$6:E$2926,M84+L84-2,0,1,1)</f>
        <v>2</v>
      </c>
      <c r="C84" s="83" t="str">
        <f ca="1">OFFSET('Hijsmateriaal 1.4'!S$6:S$2926,M84+L84-2,0,1,1)</f>
        <v>-</v>
      </c>
      <c r="D84" s="82">
        <f ca="1">OFFSET('Hijsmateriaal 1.4'!H$6:H$2926,M84+L84-2,0,1,1)</f>
        <v>156</v>
      </c>
      <c r="E84" s="82" t="str">
        <f ca="1">OFFSET('Hijsmateriaal 1.4'!I$6:I$2926,M84+L84-2,0,1,1)</f>
        <v>23789</v>
      </c>
      <c r="F84" s="84">
        <f t="shared" ca="1" si="20"/>
        <v>2424.9745158002038</v>
      </c>
      <c r="G84" s="85">
        <f ca="1">OFFSET('Hijsmateriaal 1.4'!G$6:G$2926,M84+L84-2,0,1,1)</f>
        <v>40.683</v>
      </c>
      <c r="H84" s="82" t="str">
        <f ca="1">OFFSET('Hijsmateriaal 1.4'!AJ$6:AJ$2926,M84+L84-2,0,1,1)</f>
        <v>HL1702-1703</v>
      </c>
      <c r="I84" s="505" t="str">
        <f ca="1">IF(OFFSET('Hijsmateriaal 1.4'!W$6:W$2926,M84+L84-2,0,1,1)="","",OFFSET('Hijsmateriaal 1.4'!W$6:W$2926,M84+L84-2,0,1,1))</f>
        <v/>
      </c>
      <c r="J84" s="89">
        <f ca="1">OFFSET('Hijsmateriaal 1.4'!AC$6:AC$2926,M84+L84-3,0,1,1)/1000</f>
        <v>3.44788425</v>
      </c>
      <c r="K84" s="1262">
        <f ca="1">(OFFSET('Hijsmateriaal 1.4'!Y$6:Y$2926,M84+L84-3,0,1,1))+365</f>
        <v>44000</v>
      </c>
      <c r="L84" s="1263">
        <f>COUNTIF('Hijsmateriaal 1.4'!$D$6:$D$2926,'Vlaardingen-R''dam'!A84)</f>
        <v>3</v>
      </c>
      <c r="M84" s="1264">
        <f>MATCH(A84,'Hijsmateriaal 1.4'!$D$6:$D$2926,0)</f>
        <v>106</v>
      </c>
    </row>
    <row r="85" spans="1:13" s="34" customFormat="1" ht="20.149999999999999" customHeight="1" x14ac:dyDescent="0.25">
      <c r="A85" s="141" t="s">
        <v>216</v>
      </c>
      <c r="B85" s="76">
        <f ca="1">OFFSET('Hijsmateriaal 1.4'!E$6:E$2926,M85+L85-2,0,1,1)</f>
        <v>2</v>
      </c>
      <c r="C85" s="83" t="str">
        <f ca="1">OFFSET('Hijsmateriaal 1.4'!S$6:S$2926,M85+L85-2,0,1,1)</f>
        <v>-</v>
      </c>
      <c r="D85" s="82">
        <f ca="1">OFFSET('Hijsmateriaal 1.4'!H$6:H$2926,M85+L85-2,0,1,1)</f>
        <v>156</v>
      </c>
      <c r="E85" s="82" t="str">
        <f ca="1">OFFSET('Hijsmateriaal 1.4'!I$6:I$2926,M85+L85-2,0,1,1)</f>
        <v>21319</v>
      </c>
      <c r="F85" s="84">
        <f t="shared" ref="F85:F86" ca="1" si="23">E85/9.81</f>
        <v>2173.190621814475</v>
      </c>
      <c r="G85" s="85">
        <f ca="1">OFFSET('Hijsmateriaal 1.4'!G$6:G$2926,M85+L85-2,0,1,1)</f>
        <v>35.42</v>
      </c>
      <c r="H85" s="82" t="str">
        <f ca="1">OFFSET('Hijsmateriaal 1.4'!AJ$6:AJ$2926,M85+L85-2,0,1,1)</f>
        <v>HL1509-1510</v>
      </c>
      <c r="I85" s="505" t="str">
        <f ca="1">IF(OFFSET('Hijsmateriaal 1.4'!W$6:W$2926,M85+L85-2,0,1,1)="","",OFFSET('Hijsmateriaal 1.4'!W$6:W$2926,M85+L85-2,0,1,1))</f>
        <v>Ex Taklift 4</v>
      </c>
      <c r="J85" s="89">
        <f ca="1">OFFSET('Hijsmateriaal 1.4'!AC$6:AC$2926,M85+L85-3,0,1,1)/1000</f>
        <v>3.0018450000000003</v>
      </c>
      <c r="K85" s="140">
        <f ca="1">(OFFSET('Hijsmateriaal 1.4'!Y$6:Y$2926,M85+L85-3,0,1,1))+365</f>
        <v>44336</v>
      </c>
      <c r="L85" s="121">
        <f>COUNTIF('Hijsmateriaal 1.4'!$D$6:$D$2926,'Vlaardingen-R''dam'!A85)</f>
        <v>3</v>
      </c>
      <c r="M85" s="124">
        <f>MATCH(A85,'Hijsmateriaal 1.4'!$D$6:$D$2926,0)</f>
        <v>114</v>
      </c>
    </row>
    <row r="86" spans="1:13" s="34" customFormat="1" ht="20.149999999999999" customHeight="1" x14ac:dyDescent="0.25">
      <c r="A86" s="141" t="s">
        <v>223</v>
      </c>
      <c r="B86" s="76">
        <f ca="1">OFFSET('Hijsmateriaal 1.4'!E$6:E$2926,M86+L86-2,0,1,1)</f>
        <v>2</v>
      </c>
      <c r="C86" s="83" t="str">
        <f ca="1">OFFSET('Hijsmateriaal 1.4'!S$6:S$2926,M86+L86-2,0,1,1)</f>
        <v>-</v>
      </c>
      <c r="D86" s="82">
        <f ca="1">OFFSET('Hijsmateriaal 1.4'!H$6:H$2926,M86+L86-2,0,1,1)</f>
        <v>156</v>
      </c>
      <c r="E86" s="82" t="str">
        <f ca="1">OFFSET('Hijsmateriaal 1.4'!I$6:I$2926,M86+L86-2,0,1,1)</f>
        <v>20645</v>
      </c>
      <c r="F86" s="84">
        <f t="shared" ca="1" si="23"/>
        <v>2104.485219164118</v>
      </c>
      <c r="G86" s="85">
        <f ca="1">OFFSET('Hijsmateriaal 1.4'!G$6:G$2926,M86+L86-2,0,1,1)</f>
        <v>35.42</v>
      </c>
      <c r="H86" s="82" t="str">
        <f ca="1">OFFSET('Hijsmateriaal 1.4'!AJ$6:AJ$2926,M86+L86-2,0,1,1)</f>
        <v>HL1136-1137</v>
      </c>
      <c r="I86" s="505" t="str">
        <f ca="1">IF(OFFSET('Hijsmateriaal 1.4'!W$6:W$2926,M86+L86-2,0,1,1)="","",OFFSET('Hijsmateriaal 1.4'!W$6:W$2926,M86+L86-2,0,1,1))</f>
        <v>Ex Taklift 4</v>
      </c>
      <c r="J86" s="89">
        <f ca="1">OFFSET('Hijsmateriaal 1.4'!AC$6:AC$2926,M86+L86-3,0,1,1)/1000</f>
        <v>3.0018450000000003</v>
      </c>
      <c r="K86" s="140">
        <f ca="1">(OFFSET('Hijsmateriaal 1.4'!Y$6:Y$2926,M86+L86-3,0,1,1))+365</f>
        <v>44336</v>
      </c>
      <c r="L86" s="121">
        <f>COUNTIF('Hijsmateriaal 1.4'!$D$6:$D$2926,'Vlaardingen-R''dam'!A86)</f>
        <v>3</v>
      </c>
      <c r="M86" s="124">
        <f>MATCH(A86,'Hijsmateriaal 1.4'!$D$6:$D$2926,0)</f>
        <v>118</v>
      </c>
    </row>
    <row r="87" spans="1:13" s="34" customFormat="1" ht="20.149999999999999" customHeight="1" x14ac:dyDescent="0.25">
      <c r="A87" s="141" t="s">
        <v>229</v>
      </c>
      <c r="B87" s="76">
        <f ca="1">OFFSET('Hijsmateriaal 1.4'!E$6:E$2926,M87+L87-2,0,1,1)</f>
        <v>1</v>
      </c>
      <c r="C87" s="83" t="str">
        <f ca="1">OFFSET('Hijsmateriaal 1.4'!S$6:S$2926,M87+L87-2,0,1,1)</f>
        <v>-</v>
      </c>
      <c r="D87" s="82">
        <f ca="1">OFFSET('Hijsmateriaal 1.4'!H$6:H$2926,M87+L87-2,0,1,1)</f>
        <v>156</v>
      </c>
      <c r="E87" s="82" t="str">
        <f ca="1">OFFSET('Hijsmateriaal 1.4'!I$6:I$2926,M87+L87-2,0,1,1)</f>
        <v>23790</v>
      </c>
      <c r="F87" s="84">
        <f t="shared" ca="1" si="20"/>
        <v>2425.0764525993882</v>
      </c>
      <c r="G87" s="85">
        <f ca="1">OFFSET('Hijsmateriaal 1.4'!G$6:G$2926,M87+L87-2,0,1,1)</f>
        <v>35.405000000000001</v>
      </c>
      <c r="H87" s="82" t="str">
        <f ca="1">OFFSET('Hijsmateriaal 1.4'!AJ$6:AJ$2926,M87+L87-2,0,1,1)</f>
        <v>HL1804</v>
      </c>
      <c r="I87" s="505" t="str">
        <f ca="1">IF(OFFSET('Hijsmateriaal 1.4'!W$6:W$2926,M87+L87-2,0,1,1)="","",OFFSET('Hijsmateriaal 1.4'!W$6:W$2926,M87+L87-2,0,1,1))</f>
        <v/>
      </c>
      <c r="J87" s="89">
        <f ca="1">OFFSET('Hijsmateriaal 1.4'!AC$6:AC$2926,M87+L87-3,0,1,1)/1000</f>
        <v>3.00057375</v>
      </c>
      <c r="K87" s="140">
        <f ca="1">(OFFSET('Hijsmateriaal 1.4'!Y$6:Y$2926,M87+L87-3,0,1,1))+365</f>
        <v>44030</v>
      </c>
      <c r="L87" s="121">
        <f>COUNTIF('Hijsmateriaal 1.4'!$D$6:$D$2926,'Vlaardingen-R''dam'!A87)</f>
        <v>2</v>
      </c>
      <c r="M87" s="124">
        <f>MATCH(A87,'Hijsmateriaal 1.4'!$D$6:$D$2926,0)</f>
        <v>122</v>
      </c>
    </row>
    <row r="88" spans="1:13" s="34" customFormat="1" ht="20.149999999999999" customHeight="1" x14ac:dyDescent="0.25">
      <c r="A88" s="1161" t="s">
        <v>232</v>
      </c>
      <c r="B88" s="1157">
        <f ca="1">OFFSET('Hijsmateriaal 1.4'!E$6:E$2926,M88+L88-2,0,1,1)</f>
        <v>1</v>
      </c>
      <c r="C88" s="1167" t="str">
        <f ca="1">OFFSET('Hijsmateriaal 1.4'!S$6:S$2926,M88+L88-2,0,1,1)</f>
        <v>-</v>
      </c>
      <c r="D88" s="1163">
        <f ca="1">OFFSET('Hijsmateriaal 1.4'!H$6:H$2926,M88+L88-2,0,1,1)</f>
        <v>156</v>
      </c>
      <c r="E88" s="1163" t="str">
        <f ca="1">OFFSET('Hijsmateriaal 1.4'!I$6:I$2926,M88+L88-2,0,1,1)</f>
        <v>23240</v>
      </c>
      <c r="F88" s="1164">
        <f t="shared" ref="F88" ca="1" si="24">E88/9.81</f>
        <v>2369.0112130479101</v>
      </c>
      <c r="G88" s="1162">
        <f ca="1">OFFSET('Hijsmateriaal 1.4'!G$6:G$2926,M88+L88-2,0,1,1)</f>
        <v>27.78</v>
      </c>
      <c r="H88" s="1163" t="str">
        <f ca="1">OFFSET('Hijsmateriaal 1.4'!AJ$6:AJ$2926,M88+L88-2,0,1,1)</f>
        <v>HL2114</v>
      </c>
      <c r="I88" s="1165" t="str">
        <f ca="1">IF(OFFSET('Hijsmateriaal 1.4'!W$6:W$2926,M88+L88-2,0,1,1)="","",OFFSET('Hijsmateriaal 1.4'!W$6:W$2926,M88+L88-2,0,1,1))</f>
        <v>new grommet Tapti</v>
      </c>
      <c r="J88" s="89">
        <f ca="1">OFFSET('Hijsmateriaal 1.4'!AC$6:AC$2926,M88+L88-3,0,1,1)/1000</f>
        <v>2.3751899999999999</v>
      </c>
      <c r="K88" s="140">
        <f ca="1">(OFFSET('Hijsmateriaal 1.4'!Y$6:Y$2926,M88+L88-3,0,1,1))+365</f>
        <v>44433</v>
      </c>
      <c r="L88" s="121">
        <f>COUNTIF('Hijsmateriaal 1.4'!$D$6:$D$2926,'Vlaardingen-R''dam'!A88)</f>
        <v>2</v>
      </c>
      <c r="M88" s="124">
        <f>MATCH(A88,'Hijsmateriaal 1.4'!$D$6:$D$2926,0)</f>
        <v>125</v>
      </c>
    </row>
    <row r="89" spans="1:13" s="34" customFormat="1" ht="20.149999999999999" customHeight="1" x14ac:dyDescent="0.25">
      <c r="A89" s="1151" t="s">
        <v>238</v>
      </c>
      <c r="B89" s="863">
        <f ca="1">OFFSET('Hijsmateriaal 1.4'!E$6:E$2926,M89+L89-2,0,1,1)</f>
        <v>2</v>
      </c>
      <c r="C89" s="1166" t="str">
        <f ca="1">OFFSET('Hijsmateriaal 1.4'!S$6:S$2926,M89+L89-2,0,1,1)</f>
        <v>-</v>
      </c>
      <c r="D89" s="1152">
        <f ca="1">OFFSET('Hijsmateriaal 1.4'!H$6:H$2926,M89+L89-2,0,1,1)</f>
        <v>156</v>
      </c>
      <c r="E89" s="1152" t="str">
        <f ca="1">OFFSET('Hijsmateriaal 1.4'!I$6:I$2926,M89+L89-2,0,1,1)</f>
        <v>21327</v>
      </c>
      <c r="F89" s="1153">
        <f t="shared" ref="F89" ca="1" si="25">E89/9.81</f>
        <v>2174.006116207951</v>
      </c>
      <c r="G89" s="1147">
        <f ca="1">OFFSET('Hijsmateriaal 1.4'!G$6:G$2926,M89+L89-2,0,1,1)</f>
        <v>18.75</v>
      </c>
      <c r="H89" s="1152" t="str">
        <f ca="1">OFFSET('Hijsmateriaal 1.4'!AJ$6:AJ$2926,M89+L89-2,0,1,1)</f>
        <v>HL2093-2094</v>
      </c>
      <c r="I89" s="1154" t="str">
        <f ca="1">IF(OFFSET('Hijsmateriaal 1.4'!W$6:W$2926,M89+L89-2,0,1,1)="","",OFFSET('Hijsmateriaal 1.4'!W$6:W$2926,M89+L89-2,0,1,1))</f>
        <v>new grommets Tapti</v>
      </c>
      <c r="J89" s="89">
        <f ca="1">OFFSET('Hijsmateriaal 1.4'!AC$6:AC$2926,M89+L89-3,0,1,1)/1000</f>
        <v>1.6056900000000001</v>
      </c>
      <c r="K89" s="140">
        <f ca="1">(OFFSET('Hijsmateriaal 1.4'!Y$6:Y$2926,M89+L89-3,0,1,1))+365</f>
        <v>44770</v>
      </c>
      <c r="L89" s="121">
        <f>COUNTIF('Hijsmateriaal 1.4'!$D$6:$D$2926,'Vlaardingen-R''dam'!A89)</f>
        <v>3</v>
      </c>
      <c r="M89" s="124">
        <f>MATCH(A89,'Hijsmateriaal 1.4'!$D$6:$D$2926,0)</f>
        <v>128</v>
      </c>
    </row>
    <row r="90" spans="1:13" s="34" customFormat="1" ht="20.149999999999999" customHeight="1" x14ac:dyDescent="0.25">
      <c r="A90" s="141" t="s">
        <v>245</v>
      </c>
      <c r="B90" s="76">
        <f ca="1">OFFSET('Hijsmateriaal 1.4'!E$6:E$2926,M90+L90-2,0,1,1)</f>
        <v>2</v>
      </c>
      <c r="C90" s="83" t="str">
        <f ca="1">OFFSET('Hijsmateriaal 1.4'!S$6:S$2926,M90+L90-2,0,1,1)</f>
        <v>-</v>
      </c>
      <c r="D90" s="82">
        <f ca="1">OFFSET('Hijsmateriaal 1.4'!H$6:H$2926,M90+L90-2,0,1,1)</f>
        <v>156</v>
      </c>
      <c r="E90" s="82" t="str">
        <f ca="1">OFFSET('Hijsmateriaal 1.4'!I$6:I$2926,M90+L90-2,0,1,1)</f>
        <v>23790</v>
      </c>
      <c r="F90" s="84">
        <f t="shared" ca="1" si="20"/>
        <v>2425.0764525993882</v>
      </c>
      <c r="G90" s="85">
        <f ca="1">OFFSET('Hijsmateriaal 1.4'!G$6:G$2926,M90+L90-2,0,1,1)</f>
        <v>17.067</v>
      </c>
      <c r="H90" s="82" t="str">
        <f ca="1">OFFSET('Hijsmateriaal 1.4'!AJ$6:AJ$2926,M90+L90-2,0,1,1)</f>
        <v>HL1628-1629</v>
      </c>
      <c r="I90" s="505" t="str">
        <f ca="1">IF(OFFSET('Hijsmateriaal 1.4'!W$6:W$2926,M90+L90-2,0,1,1)="","",OFFSET('Hijsmateriaal 1.4'!W$6:W$2926,M90+L90-2,0,1,1))</f>
        <v/>
      </c>
      <c r="J90" s="89">
        <f ca="1">OFFSET('Hijsmateriaal 1.4'!AC$6:AC$2926,M90+L90-3,0,1,1)/1000</f>
        <v>1.44880125</v>
      </c>
      <c r="K90" s="140">
        <f ca="1">(OFFSET('Hijsmateriaal 1.4'!Y$6:Y$2926,M90+L90-3,0,1,1))+365</f>
        <v>44008</v>
      </c>
      <c r="L90" s="121">
        <f>COUNTIF('Hijsmateriaal 1.4'!$D$6:$D$2926,'Vlaardingen-R''dam'!A90)</f>
        <v>3</v>
      </c>
      <c r="M90" s="124">
        <f>MATCH(A90,'Hijsmateriaal 1.4'!$D$6:$D$2926,0)</f>
        <v>132</v>
      </c>
    </row>
    <row r="91" spans="1:13" s="34" customFormat="1" ht="20.149999999999999" customHeight="1" x14ac:dyDescent="0.25">
      <c r="A91" s="1151" t="s">
        <v>251</v>
      </c>
      <c r="B91" s="863">
        <f ca="1">OFFSET('Hijsmateriaal 1.4'!E$6:E$2926,M91+L91-2,0,1,1)</f>
        <v>2</v>
      </c>
      <c r="C91" s="1166" t="str">
        <f ca="1">OFFSET('Hijsmateriaal 1.4'!S$6:S$2926,M91+L91-2,0,1,1)</f>
        <v>-</v>
      </c>
      <c r="D91" s="1152">
        <f ca="1">OFFSET('Hijsmateriaal 1.4'!H$6:H$2926,M91+L91-2,0,1,1)</f>
        <v>156</v>
      </c>
      <c r="E91" s="1152" t="str">
        <f ca="1">OFFSET('Hijsmateriaal 1.4'!I$6:I$2926,M91+L91-2,0,1,1)</f>
        <v>23789</v>
      </c>
      <c r="F91" s="1153">
        <f t="shared" ca="1" si="20"/>
        <v>2424.9745158002038</v>
      </c>
      <c r="G91" s="1147">
        <f ca="1">OFFSET('Hijsmateriaal 1.4'!G$6:G$2926,M91+L91-2,0,1,1)</f>
        <v>12.917999999999999</v>
      </c>
      <c r="H91" s="1152" t="str">
        <f ca="1">OFFSET('Hijsmateriaal 1.4'!AJ$6:AJ$2926,M91+L91-2,0,1,1)</f>
        <v>HL1837-1838</v>
      </c>
      <c r="I91" s="1154" t="str">
        <f ca="1">IF(OFFSET('Hijsmateriaal 1.4'!W$6:W$2926,M91+L91-2,0,1,1)="","",OFFSET('Hijsmateriaal 1.4'!W$6:W$2926,M91+L91-2,0,1,1))</f>
        <v>HL 1837 reserved for Tapti (Vis insp 26-aug 2020)</v>
      </c>
      <c r="J91" s="89">
        <f ca="1">OFFSET('Hijsmateriaal 1.4'!AC$6:AC$2926,M91+L91-3,0,1,1)/1000</f>
        <v>1.0943767500000001</v>
      </c>
      <c r="K91" s="140">
        <f ca="1">(OFFSET('Hijsmateriaal 1.4'!Y$6:Y$2926,M91+L91-3,0,1,1))+365</f>
        <v>44770</v>
      </c>
      <c r="L91" s="121">
        <f>COUNTIF('Hijsmateriaal 1.4'!$D$6:$D$2926,'Vlaardingen-R''dam'!A91)</f>
        <v>3</v>
      </c>
      <c r="M91" s="124">
        <f>MATCH(A91,'Hijsmateriaal 1.4'!$D$6:$D$2926,0)</f>
        <v>136</v>
      </c>
    </row>
    <row r="92" spans="1:13" s="34" customFormat="1" ht="20.149999999999999" customHeight="1" x14ac:dyDescent="0.25">
      <c r="A92" s="141" t="s">
        <v>258</v>
      </c>
      <c r="B92" s="76">
        <f ca="1">OFFSET('Hijsmateriaal 1.4'!E$6:E$2926,M92+L92-2,0,1,1)</f>
        <v>2</v>
      </c>
      <c r="C92" s="83" t="str">
        <f ca="1">OFFSET('Hijsmateriaal 1.4'!S$6:S$2926,M92+L92-2,0,1,1)</f>
        <v>-</v>
      </c>
      <c r="D92" s="82">
        <f ca="1">OFFSET('Hijsmateriaal 1.4'!H$6:H$2926,M92+L92-2,0,1,1)</f>
        <v>156</v>
      </c>
      <c r="E92" s="82" t="str">
        <f ca="1">OFFSET('Hijsmateriaal 1.4'!I$6:I$2926,M92+L92-2,0,1,1)</f>
        <v>23789</v>
      </c>
      <c r="F92" s="84">
        <f t="shared" ref="F92" ca="1" si="26">E92/9.81</f>
        <v>2424.9745158002038</v>
      </c>
      <c r="G92" s="85">
        <f ca="1">OFFSET('Hijsmateriaal 1.4'!G$6:G$2926,M92+L92-2,0,1,1)</f>
        <v>12.9</v>
      </c>
      <c r="H92" s="82" t="str">
        <f ca="1">OFFSET('Hijsmateriaal 1.4'!AJ$6:AJ$2926,M92+L92-2,0,1,1)</f>
        <v>HL1518-1519</v>
      </c>
      <c r="I92" s="505" t="str">
        <f ca="1">IF(OFFSET('Hijsmateriaal 1.4'!W$6:W$2926,M92+L92-2,0,1,1)="","",OFFSET('Hijsmateriaal 1.4'!W$6:W$2926,M92+L92-2,0,1,1))</f>
        <v>Ex Taklift 4</v>
      </c>
      <c r="J92" s="89">
        <f ca="1">OFFSET('Hijsmateriaal 1.4'!AC$6:AC$2926,M92+L92-3,0,1,1)/1000</f>
        <v>1.0916647499999999</v>
      </c>
      <c r="K92" s="140">
        <f ca="1">(OFFSET('Hijsmateriaal 1.4'!Y$6:Y$2926,M92+L92-3,0,1,1))+365</f>
        <v>44336</v>
      </c>
      <c r="L92" s="121">
        <f>COUNTIF('Hijsmateriaal 1.4'!$D$6:$D$2926,'Vlaardingen-R''dam'!A92)</f>
        <v>3</v>
      </c>
      <c r="M92" s="124">
        <f>MATCH(A92,'Hijsmateriaal 1.4'!$D$6:$D$2926,0)</f>
        <v>140</v>
      </c>
    </row>
    <row r="93" spans="1:13" s="34" customFormat="1" ht="20.149999999999999" customHeight="1" x14ac:dyDescent="0.25">
      <c r="A93" s="1161" t="s">
        <v>265</v>
      </c>
      <c r="B93" s="1157">
        <f ca="1">OFFSET('Hijsmateriaal 1.4'!E$6:E$2926,M93+L93-2,0,1,1)</f>
        <v>1</v>
      </c>
      <c r="C93" s="1167" t="str">
        <f ca="1">OFFSET('Hijsmateriaal 1.4'!S$6:S$2926,M93+L93-2,0,1,1)</f>
        <v>-</v>
      </c>
      <c r="D93" s="1163">
        <f ca="1">OFFSET('Hijsmateriaal 1.4'!H$6:H$2926,M93+L93-2,0,1,1)</f>
        <v>156</v>
      </c>
      <c r="E93" s="1163" t="str">
        <f ca="1">OFFSET('Hijsmateriaal 1.4'!I$6:I$2926,M93+L93-2,0,1,1)</f>
        <v>23240</v>
      </c>
      <c r="F93" s="1164">
        <f t="shared" ref="F93:F95" ca="1" si="27">E93/9.81</f>
        <v>2369.0112130479101</v>
      </c>
      <c r="G93" s="1162">
        <f ca="1">OFFSET('Hijsmateriaal 1.4'!G$6:G$2926,M93+L93-2,0,1,1)</f>
        <v>12</v>
      </c>
      <c r="H93" s="1163" t="str">
        <f ca="1">OFFSET('Hijsmateriaal 1.4'!AJ$6:AJ$2926,M93+L93-2,0,1,1)</f>
        <v>HL2096</v>
      </c>
      <c r="I93" s="1165" t="str">
        <f ca="1">IF(OFFSET('Hijsmateriaal 1.4'!W$6:W$2926,M93+L93-2,0,1,1)="","",OFFSET('Hijsmateriaal 1.4'!W$6:W$2926,M93+L93-2,0,1,1))</f>
        <v>new grommet Tapti</v>
      </c>
      <c r="J93" s="89">
        <f ca="1">OFFSET('Hijsmateriaal 1.4'!AC$6:AC$2926,M93+L93-3,0,1,1)/1000</f>
        <v>1.026</v>
      </c>
      <c r="K93" s="140">
        <f ca="1">(OFFSET('Hijsmateriaal 1.4'!Y$6:Y$2926,M93+L93-3,0,1,1))+365</f>
        <v>44770</v>
      </c>
      <c r="L93" s="121">
        <f>COUNTIF('Hijsmateriaal 1.4'!$D$6:$D$2926,'Vlaardingen-R''dam'!A93)</f>
        <v>2</v>
      </c>
      <c r="M93" s="124">
        <f>MATCH(A93,'Hijsmateriaal 1.4'!$D$6:$D$2926,0)</f>
        <v>144</v>
      </c>
    </row>
    <row r="94" spans="1:13" s="34" customFormat="1" ht="20.149999999999999" customHeight="1" x14ac:dyDescent="0.25">
      <c r="A94" s="1161" t="s">
        <v>269</v>
      </c>
      <c r="B94" s="1157">
        <f ca="1">OFFSET('Hijsmateriaal 1.4'!E$6:E$2926,M94+L94-2,0,1,1)</f>
        <v>1</v>
      </c>
      <c r="C94" s="1167" t="str">
        <f ca="1">OFFSET('Hijsmateriaal 1.4'!S$6:S$2926,M94+L94-2,0,1,1)</f>
        <v>-</v>
      </c>
      <c r="D94" s="1163">
        <f ca="1">OFFSET('Hijsmateriaal 1.4'!H$6:H$2926,M94+L94-2,0,1,1)</f>
        <v>156</v>
      </c>
      <c r="E94" s="1163" t="str">
        <f ca="1">OFFSET('Hijsmateriaal 1.4'!I$6:I$2926,M94+L94-2,0,1,1)</f>
        <v>21327</v>
      </c>
      <c r="F94" s="1164">
        <f t="shared" ref="F94" ca="1" si="28">E94/9.81</f>
        <v>2174.006116207951</v>
      </c>
      <c r="G94" s="1162">
        <f ca="1">OFFSET('Hijsmateriaal 1.4'!G$6:G$2926,M94+L94-2,0,1,1)</f>
        <v>11.56</v>
      </c>
      <c r="H94" s="1163" t="str">
        <f ca="1">OFFSET('Hijsmateriaal 1.4'!AJ$6:AJ$2926,M94+L94-2,0,1,1)</f>
        <v>HL2098</v>
      </c>
      <c r="I94" s="1165" t="str">
        <f ca="1">IF(OFFSET('Hijsmateriaal 1.4'!W$6:W$2926,M94+L94-2,0,1,1)="","",OFFSET('Hijsmateriaal 1.4'!W$6:W$2926,M94+L94-2,0,1,1))</f>
        <v>new grommet Tapti</v>
      </c>
      <c r="J94" s="89">
        <f ca="1">OFFSET('Hijsmateriaal 1.4'!AC$6:AC$2926,M94+L94-3,0,1,1)/1000</f>
        <v>0.98838000000000004</v>
      </c>
      <c r="K94" s="140">
        <f ca="1">(OFFSET('Hijsmateriaal 1.4'!Y$6:Y$2926,M94+L94-3,0,1,1))+365</f>
        <v>44770</v>
      </c>
      <c r="L94" s="121">
        <f>COUNTIF('Hijsmateriaal 1.4'!$D$6:$D$2926,'Vlaardingen-R''dam'!A94)</f>
        <v>2</v>
      </c>
      <c r="M94" s="124">
        <f>MATCH(A94,'Hijsmateriaal 1.4'!$D$6:$D$2926,0)</f>
        <v>147</v>
      </c>
    </row>
    <row r="95" spans="1:13" s="34" customFormat="1" ht="20.149999999999999" customHeight="1" x14ac:dyDescent="0.25">
      <c r="A95" s="1161" t="s">
        <v>271</v>
      </c>
      <c r="B95" s="1157">
        <f ca="1">OFFSET('Hijsmateriaal 1.4'!E$6:E$2926,M95+L95-2,0,1,1)</f>
        <v>1</v>
      </c>
      <c r="C95" s="1167" t="str">
        <f ca="1">OFFSET('Hijsmateriaal 1.4'!S$6:S$2926,M95+L95-2,0,1,1)</f>
        <v>-</v>
      </c>
      <c r="D95" s="1163">
        <f ca="1">OFFSET('Hijsmateriaal 1.4'!H$6:H$2926,M95+L95-2,0,1,1)</f>
        <v>156</v>
      </c>
      <c r="E95" s="1163" t="str">
        <f ca="1">OFFSET('Hijsmateriaal 1.4'!I$6:I$2926,M95+L95-2,0,1,1)</f>
        <v>23240</v>
      </c>
      <c r="F95" s="1164">
        <f t="shared" ca="1" si="27"/>
        <v>2369.0112130479101</v>
      </c>
      <c r="G95" s="1162">
        <f ca="1">OFFSET('Hijsmateriaal 1.4'!G$6:G$2926,M95+L95-2,0,1,1)</f>
        <v>10.98</v>
      </c>
      <c r="H95" s="1163" t="str">
        <f ca="1">OFFSET('Hijsmateriaal 1.4'!AJ$6:AJ$2926,M95+L95-2,0,1,1)</f>
        <v>HL2097</v>
      </c>
      <c r="I95" s="1165" t="str">
        <f ca="1">IF(OFFSET('Hijsmateriaal 1.4'!W$6:W$2926,M95+L95-2,0,1,1)="","",OFFSET('Hijsmateriaal 1.4'!W$6:W$2926,M95+L95-2,0,1,1))</f>
        <v>new grommet Tapti</v>
      </c>
      <c r="J95" s="89">
        <f ca="1">OFFSET('Hijsmateriaal 1.4'!AC$6:AC$2926,M95+L95-3,0,1,1)/1000</f>
        <v>0.93879000000000012</v>
      </c>
      <c r="K95" s="140">
        <f ca="1">(OFFSET('Hijsmateriaal 1.4'!Y$6:Y$2926,M95+L95-3,0,1,1))+365</f>
        <v>44770</v>
      </c>
      <c r="L95" s="121">
        <f>COUNTIF('Hijsmateriaal 1.4'!$D$6:$D$2926,'Vlaardingen-R''dam'!A95)</f>
        <v>2</v>
      </c>
      <c r="M95" s="124">
        <f>MATCH(A95,'Hijsmateriaal 1.4'!$D$6:$D$2926,0)</f>
        <v>150</v>
      </c>
    </row>
    <row r="96" spans="1:13" s="34" customFormat="1" ht="20.149999999999999" customHeight="1" x14ac:dyDescent="0.25">
      <c r="A96" s="141" t="s">
        <v>293</v>
      </c>
      <c r="B96" s="76">
        <f ca="1">OFFSET('Hijsmateriaal 1.4'!E$6:E$2926,M96+L96-2,0,1,1)</f>
        <v>3</v>
      </c>
      <c r="C96" s="83" t="str">
        <f ca="1">OFFSET('Hijsmateriaal 1.4'!S$6:S$2926,M96+L96-2,0,1,1)</f>
        <v>-</v>
      </c>
      <c r="D96" s="82">
        <f ca="1">OFFSET('Hijsmateriaal 1.4'!H$6:H$2926,M96+L96-2,0,1,1)</f>
        <v>144</v>
      </c>
      <c r="E96" s="82" t="str">
        <f ca="1">OFFSET('Hijsmateriaal 1.4'!I$6:I$2926,M96+L96-2,0,1,1)</f>
        <v>18139</v>
      </c>
      <c r="F96" s="84">
        <f t="shared" ca="1" si="20"/>
        <v>1849.0316004077472</v>
      </c>
      <c r="G96" s="85">
        <f ca="1">OFFSET('Hijsmateriaal 1.4'!G$6:G$2926,M96+L96-2,0,1,1)</f>
        <v>110.044</v>
      </c>
      <c r="H96" s="82" t="str">
        <f ca="1">OFFSET('Hijsmateriaal 1.4'!AJ$6:AJ$2926,M96+L96-2,0,1,1)</f>
        <v>HL1513-1515</v>
      </c>
      <c r="I96" s="505" t="str">
        <f ca="1">IF(OFFSET('Hijsmateriaal 1.4'!W$6:W$2926,M96+L96-2,0,1,1)="","",OFFSET('Hijsmateriaal 1.4'!W$6:W$2926,M96+L96-2,0,1,1))</f>
        <v/>
      </c>
      <c r="J96" s="89">
        <f ca="1">OFFSET('Hijsmateriaal 1.4'!AC$6:AC$2926,M96+L96-3,0,1,1)/1000</f>
        <v>7.9485837500000001</v>
      </c>
      <c r="K96" s="140">
        <f ca="1">(OFFSET('Hijsmateriaal 1.4'!Y$6:Y$2926,M96+L96-3,0,1,1))+365</f>
        <v>44309</v>
      </c>
      <c r="L96" s="121">
        <f>COUNTIF('Hijsmateriaal 1.4'!$D$6:$D$2926,'Vlaardingen-R''dam'!A96)</f>
        <v>4</v>
      </c>
      <c r="M96" s="124">
        <f>MATCH(A96,'Hijsmateriaal 1.4'!$D$6:$D$2926,0)</f>
        <v>161</v>
      </c>
    </row>
    <row r="97" spans="1:13" s="34" customFormat="1" ht="19.5" customHeight="1" x14ac:dyDescent="0.25">
      <c r="A97" s="141" t="s">
        <v>302</v>
      </c>
      <c r="B97" s="76">
        <f ca="1">OFFSET('Hijsmateriaal 1.4'!E$6:E$2926,M97+L97-2,0,1,1)</f>
        <v>1</v>
      </c>
      <c r="C97" s="83" t="str">
        <f ca="1">OFFSET('Hijsmateriaal 1.4'!S$6:S$2926,M97+L97-2,0,1,1)</f>
        <v>-</v>
      </c>
      <c r="D97" s="82">
        <f ca="1">OFFSET('Hijsmateriaal 1.4'!H$6:H$2926,M97+L97-2,0,1,1)</f>
        <v>144</v>
      </c>
      <c r="E97" s="82" t="str">
        <f ca="1">OFFSET('Hijsmateriaal 1.4'!I$6:I$2926,M97+L97-2,0,1,1)</f>
        <v>18158</v>
      </c>
      <c r="F97" s="84">
        <f t="shared" ref="F97:F98" ca="1" si="29">E97/9.81</f>
        <v>1850.9683995922528</v>
      </c>
      <c r="G97" s="85">
        <f ca="1">OFFSET('Hijsmateriaal 1.4'!G$6:G$2926,M97+L97-2,0,1,1)</f>
        <v>95.32</v>
      </c>
      <c r="H97" s="82" t="str">
        <f ca="1">OFFSET('Hijsmateriaal 1.4'!AJ$6:AJ$2926,M97+L97-2,0,1,1)</f>
        <v>HL2008</v>
      </c>
      <c r="I97" s="505" t="str">
        <f ca="1">IF(OFFSET('Hijsmateriaal 1.4'!W$6:W$2926,M97+L97-2,0,1,1)="","",OFFSET('Hijsmateriaal 1.4'!W$6:W$2926,M97+L97-2,0,1,1))</f>
        <v/>
      </c>
      <c r="J97" s="89">
        <f ca="1">OFFSET('Hijsmateriaal 1.4'!AC$6:AC$2926,M97+L97-3,0,1,1)/1000</f>
        <v>6.8916359999999992</v>
      </c>
      <c r="K97" s="140" t="e">
        <f ca="1">(OFFSET('Hijsmateriaal 1.4'!Y$6:Y$2926,M97+L97-3,0,1,1))+365</f>
        <v>#VALUE!</v>
      </c>
      <c r="L97" s="121">
        <f>COUNTIF('Hijsmateriaal 1.4'!$D$6:$D$2926,'Vlaardingen-R''dam'!A97)</f>
        <v>2</v>
      </c>
      <c r="M97" s="124">
        <f>MATCH(A97,'Hijsmateriaal 1.4'!$D$6:$D$2926,0)</f>
        <v>166</v>
      </c>
    </row>
    <row r="98" spans="1:13" s="34" customFormat="1" ht="19.5" customHeight="1" x14ac:dyDescent="0.25">
      <c r="A98" s="1151" t="s">
        <v>305</v>
      </c>
      <c r="B98" s="863">
        <f ca="1">OFFSET('Hijsmateriaal 1.4'!E$6:E$2926,M98+L98-2,0,1,1)</f>
        <v>2</v>
      </c>
      <c r="C98" s="1166" t="str">
        <f ca="1">OFFSET('Hijsmateriaal 1.4'!S$6:S$2926,M98+L98-2,0,1,1)</f>
        <v>-</v>
      </c>
      <c r="D98" s="1152">
        <f ca="1">OFFSET('Hijsmateriaal 1.4'!H$6:H$2926,M98+L98-2,0,1,1)</f>
        <v>144</v>
      </c>
      <c r="E98" s="1152" t="str">
        <f ca="1">OFFSET('Hijsmateriaal 1.4'!I$6:I$2926,M98+L98-2,0,1,1)</f>
        <v>18168</v>
      </c>
      <c r="F98" s="1153">
        <f t="shared" ca="1" si="29"/>
        <v>1851.9877675840978</v>
      </c>
      <c r="G98" s="1147">
        <f ca="1">OFFSET('Hijsmateriaal 1.4'!G$6:G$2926,M98+L98-2,0,1,1)</f>
        <v>46.78</v>
      </c>
      <c r="H98" s="1152" t="str">
        <f ca="1">OFFSET('Hijsmateriaal 1.4'!AJ$6:AJ$2926,M98+L98-2,0,1,1)</f>
        <v>HL2109-2110</v>
      </c>
      <c r="I98" s="1154" t="str">
        <f ca="1">IF(OFFSET('Hijsmateriaal 1.4'!W$6:W$2926,M98+L98-2,0,1,1)="","",OFFSET('Hijsmateriaal 1.4'!W$6:W$2926,M98+L98-2,0,1,1))</f>
        <v>new grommet Tapti</v>
      </c>
      <c r="J98" s="89">
        <f ca="1">OFFSET('Hijsmateriaal 1.4'!AC$6:AC$2926,M98+L98-3,0,1,1)/1000</f>
        <v>3.3134399999999995</v>
      </c>
      <c r="K98" s="140">
        <f ca="1">(OFFSET('Hijsmateriaal 1.4'!Y$6:Y$2926,M98+L98-3,0,1,1))+365</f>
        <v>44433</v>
      </c>
      <c r="L98" s="121">
        <f>COUNTIF('Hijsmateriaal 1.4'!$D$6:$D$2926,'Vlaardingen-R''dam'!A98)</f>
        <v>3</v>
      </c>
      <c r="M98" s="124">
        <f>MATCH(A98,'Hijsmateriaal 1.4'!$D$6:$D$2926,0)</f>
        <v>169</v>
      </c>
    </row>
    <row r="99" spans="1:13" s="34" customFormat="1" ht="19.5" customHeight="1" x14ac:dyDescent="0.25">
      <c r="A99" s="141" t="s">
        <v>313</v>
      </c>
      <c r="B99" s="76">
        <f ca="1">OFFSET('Hijsmateriaal 1.4'!E$6:E$2926,M99+L99-2,0,1,1)</f>
        <v>2</v>
      </c>
      <c r="C99" s="83" t="str">
        <f ca="1">OFFSET('Hijsmateriaal 1.4'!S$6:S$2926,M99+L99-2,0,1,1)</f>
        <v>-</v>
      </c>
      <c r="D99" s="82">
        <f ca="1">OFFSET('Hijsmateriaal 1.4'!H$6:H$2926,M99+L99-2,0,1,1)</f>
        <v>144</v>
      </c>
      <c r="E99" s="82" t="str">
        <f ca="1">OFFSET('Hijsmateriaal 1.4'!I$6:I$2926,M99+L99-2,0,1,1)</f>
        <v>18134</v>
      </c>
      <c r="F99" s="84">
        <f t="shared" ca="1" si="20"/>
        <v>1848.5219164118246</v>
      </c>
      <c r="G99" s="85">
        <f ca="1">OFFSET('Hijsmateriaal 1.4'!G$6:G$2926,M99+L99-2,0,1,1)</f>
        <v>45.948</v>
      </c>
      <c r="H99" s="82" t="str">
        <f ca="1">OFFSET('Hijsmateriaal 1.4'!AJ$6:AJ$2926,M99+L99-2,0,1,1)</f>
        <v>HL1811-1812</v>
      </c>
      <c r="I99" s="505" t="str">
        <f ca="1">IF(OFFSET('Hijsmateriaal 1.4'!W$6:W$2926,M99+L99-2,0,1,1)="","",OFFSET('Hijsmateriaal 1.4'!W$6:W$2926,M99+L99-2,0,1,1))</f>
        <v/>
      </c>
      <c r="J99" s="89">
        <f ca="1">OFFSET('Hijsmateriaal 1.4'!AC$6:AC$2926,M99+L99-3,0,1,1)/1000</f>
        <v>3.3224019000000005</v>
      </c>
      <c r="K99" s="140">
        <f ca="1">(OFFSET('Hijsmateriaal 1.4'!Y$6:Y$2926,M99+L99-3,0,1,1))+365</f>
        <v>44000</v>
      </c>
      <c r="L99" s="121">
        <f>COUNTIF('Hijsmateriaal 1.4'!$D$6:$D$2926,'Vlaardingen-R''dam'!A99)</f>
        <v>3</v>
      </c>
      <c r="M99" s="124">
        <f>MATCH(A99,'Hijsmateriaal 1.4'!$D$6:$D$2926,0)</f>
        <v>173</v>
      </c>
    </row>
    <row r="100" spans="1:13" s="34" customFormat="1" ht="20.149999999999999" customHeight="1" x14ac:dyDescent="0.25">
      <c r="A100" s="141" t="s">
        <v>319</v>
      </c>
      <c r="B100" s="76">
        <f ca="1">OFFSET('Hijsmateriaal 1.4'!E$6:E$2926,M100+L100-2,0,1,1)</f>
        <v>1</v>
      </c>
      <c r="C100" s="83" t="str">
        <f ca="1">OFFSET('Hijsmateriaal 1.4'!S$6:S$2926,M100+L100-2,0,1,1)</f>
        <v>-</v>
      </c>
      <c r="D100" s="82">
        <f ca="1">OFFSET('Hijsmateriaal 1.4'!H$6:H$2926,M100+L100-2,0,1,1)</f>
        <v>144</v>
      </c>
      <c r="E100" s="82" t="str">
        <f ca="1">OFFSET('Hijsmateriaal 1.4'!I$6:I$2926,M100+L100-2,0,1,1)</f>
        <v>20140</v>
      </c>
      <c r="F100" s="84">
        <f t="shared" ca="1" si="20"/>
        <v>2053.0071355759428</v>
      </c>
      <c r="G100" s="85">
        <f ca="1">OFFSET('Hijsmateriaal 1.4'!G$6:G$2926,M100+L100-2,0,1,1)</f>
        <v>43.46</v>
      </c>
      <c r="H100" s="82" t="str">
        <f ca="1">OFFSET('Hijsmateriaal 1.4'!AJ$6:AJ$2926,M100+L100-2,0,1,1)</f>
        <v>HL1720</v>
      </c>
      <c r="I100" s="505" t="str">
        <f ca="1">IF(OFFSET('Hijsmateriaal 1.4'!W$6:W$2926,M100+L100-2,0,1,1)="","",OFFSET('Hijsmateriaal 1.4'!W$6:W$2926,M100+L100-2,0,1,1))</f>
        <v>Grommet from AOWF, HL nrs still to be added</v>
      </c>
      <c r="J100" s="89">
        <f ca="1">OFFSET('Hijsmateriaal 1.4'!AC$6:AC$2926,M100+L100-3,0,1,1)/1000</f>
        <v>3.1421579999999998</v>
      </c>
      <c r="K100" s="140">
        <f ca="1">(OFFSET('Hijsmateriaal 1.4'!Y$6:Y$2926,M100+L100-3,0,1,1))+365</f>
        <v>43426</v>
      </c>
      <c r="L100" s="121">
        <f>COUNTIF('Hijsmateriaal 1.4'!$D$6:$D$2926,'Vlaardingen-R''dam'!A100)</f>
        <v>2</v>
      </c>
      <c r="M100" s="124">
        <f>MATCH(A100,'Hijsmateriaal 1.4'!$D$6:$D$2926,0)</f>
        <v>177</v>
      </c>
    </row>
    <row r="101" spans="1:13" s="34" customFormat="1" ht="20.149999999999999" customHeight="1" x14ac:dyDescent="0.25">
      <c r="A101" s="141" t="s">
        <v>337</v>
      </c>
      <c r="B101" s="76">
        <f ca="1">OFFSET('Hijsmateriaal 1.4'!E$6:E$2926,M101+L101-2,0,1,1)</f>
        <v>1</v>
      </c>
      <c r="C101" s="83" t="str">
        <f ca="1">OFFSET('Hijsmateriaal 1.4'!S$6:S$2926,M101+L101-2,0,1,1)</f>
        <v>-</v>
      </c>
      <c r="D101" s="82">
        <f ca="1">OFFSET('Hijsmateriaal 1.4'!H$6:H$2926,M101+L101-2,0,1,1)</f>
        <v>144</v>
      </c>
      <c r="E101" s="82" t="str">
        <f ca="1">OFFSET('Hijsmateriaal 1.4'!I$6:I$2926,M101+L101-2,0,1,1)</f>
        <v>18158</v>
      </c>
      <c r="F101" s="84">
        <f t="shared" ref="F101:F102" ca="1" si="30">E101/9.81</f>
        <v>1850.9683995922528</v>
      </c>
      <c r="G101" s="85">
        <f ca="1">OFFSET('Hijsmateriaal 1.4'!G$6:G$2926,M101+L101-2,0,1,1)</f>
        <v>23.35</v>
      </c>
      <c r="H101" s="82" t="str">
        <f ca="1">OFFSET('Hijsmateriaal 1.4'!AJ$6:AJ$2926,M101+L101-2,0,1,1)</f>
        <v>HL2011</v>
      </c>
      <c r="I101" s="505" t="str">
        <f ca="1">IF(OFFSET('Hijsmateriaal 1.4'!W$6:W$2926,M101+L101-2,0,1,1)="","",OFFSET('Hijsmateriaal 1.4'!W$6:W$2926,M101+L101-2,0,1,1))</f>
        <v/>
      </c>
      <c r="J101" s="89">
        <f ca="1">OFFSET('Hijsmateriaal 1.4'!AC$6:AC$2926,M101+L101-3,0,1,1)/1000</f>
        <v>1.688205</v>
      </c>
      <c r="K101" s="140">
        <f ca="1">(OFFSET('Hijsmateriaal 1.4'!Y$6:Y$2926,M101+L101-3,0,1,1))+365</f>
        <v>44279</v>
      </c>
      <c r="L101" s="121">
        <f>COUNTIF('Hijsmateriaal 1.4'!$D$6:$D$2926,'Vlaardingen-R''dam'!A101)</f>
        <v>2</v>
      </c>
      <c r="M101" s="124">
        <f>MATCH(A101,'Hijsmateriaal 1.4'!$D$6:$D$2926,0)</f>
        <v>186</v>
      </c>
    </row>
    <row r="102" spans="1:13" s="34" customFormat="1" ht="20.149999999999999" customHeight="1" x14ac:dyDescent="0.25">
      <c r="A102" s="1161" t="s">
        <v>373</v>
      </c>
      <c r="B102" s="1157">
        <f ca="1">OFFSET('Hijsmateriaal 1.4'!E$6:E$2926,M102+L102-2,0,1,1)</f>
        <v>1</v>
      </c>
      <c r="C102" s="1167" t="str">
        <f ca="1">OFFSET('Hijsmateriaal 1.4'!S$6:S$2926,M102+L102-2,0,1,1)</f>
        <v>-</v>
      </c>
      <c r="D102" s="1163">
        <f ca="1">OFFSET('Hijsmateriaal 1.4'!H$6:H$2926,M102+L102-2,0,1,1)</f>
        <v>132</v>
      </c>
      <c r="E102" s="1163" t="str">
        <f ca="1">OFFSET('Hijsmateriaal 1.4'!I$6:I$2926,M102+L102-2,0,1,1)</f>
        <v>13244</v>
      </c>
      <c r="F102" s="1164">
        <f t="shared" ca="1" si="30"/>
        <v>1350.0509683995922</v>
      </c>
      <c r="G102" s="1162">
        <f ca="1">OFFSET('Hijsmateriaal 1.4'!G$6:G$2926,M102+L102-2,0,1,1)</f>
        <v>36</v>
      </c>
      <c r="H102" s="1163" t="str">
        <f ca="1">OFFSET('Hijsmateriaal 1.4'!AJ$6:AJ$2926,M102+L102-2,0,1,1)</f>
        <v>HL2390</v>
      </c>
      <c r="I102" s="1165" t="str">
        <f ca="1">IF(OFFSET('Hijsmateriaal 1.4'!W$6:W$2926,M102+L102-2,0,1,1)="","",OFFSET('Hijsmateriaal 1.4'!W$6:W$2926,M102+L102-2,0,1,1))</f>
        <v>Container COLU 243586 2 HOT oranje</v>
      </c>
      <c r="J102" s="89">
        <f ca="1">OFFSET('Hijsmateriaal 1.4'!AC$6:AC$2926,M102+L102-3,0,1,1)/1000</f>
        <v>2.6027999999999998</v>
      </c>
      <c r="K102" s="140">
        <f ca="1">(OFFSET('Hijsmateriaal 1.4'!Y$6:Y$2926,M102+L102-3,0,1,1))+365</f>
        <v>43113</v>
      </c>
      <c r="L102" s="121">
        <f>COUNTIF('Hijsmateriaal 1.4'!$D$6:$D$2926,'Vlaardingen-R''dam'!A102)</f>
        <v>2</v>
      </c>
      <c r="M102" s="124">
        <f>MATCH(A102,'Hijsmateriaal 1.4'!$D$6:$D$2926,0)</f>
        <v>210</v>
      </c>
    </row>
    <row r="103" spans="1:13" s="34" customFormat="1" ht="20.149999999999999" customHeight="1" x14ac:dyDescent="0.25">
      <c r="A103" s="1161" t="s">
        <v>438</v>
      </c>
      <c r="B103" s="1157">
        <f ca="1">OFFSET('Hijsmateriaal 1.4'!E$6:E$2926,M103+L103-2,0,1,1)</f>
        <v>1</v>
      </c>
      <c r="C103" s="1167" t="str">
        <f ca="1">OFFSET('Hijsmateriaal 1.4'!S$6:S$2926,M103+L103-2,0,1,1)</f>
        <v>-</v>
      </c>
      <c r="D103" s="1163">
        <f ca="1">OFFSET('Hijsmateriaal 1.4'!H$6:H$2926,M103+L103-2,0,1,1)</f>
        <v>120</v>
      </c>
      <c r="E103" s="1163" t="str">
        <f ca="1">OFFSET('Hijsmateriaal 1.4'!I$6:I$2926,M103+L103-2,0,1,1)</f>
        <v>12616</v>
      </c>
      <c r="F103" s="1164">
        <f t="shared" ca="1" si="20"/>
        <v>1286.0346585117227</v>
      </c>
      <c r="G103" s="1162">
        <f ca="1">OFFSET('Hijsmateriaal 1.4'!G$6:G$2926,M103+L103-2,0,1,1)</f>
        <v>41.09</v>
      </c>
      <c r="H103" s="1163" t="str">
        <f ca="1">OFFSET('Hijsmateriaal 1.4'!AJ$6:AJ$2926,M103+L103-2,0,1,1)</f>
        <v>HL2113</v>
      </c>
      <c r="I103" s="1165" t="str">
        <f ca="1">IF(OFFSET('Hijsmateriaal 1.4'!W$6:W$2926,M103+L103-2,0,1,1)="","",OFFSET('Hijsmateriaal 1.4'!W$6:W$2926,M103+L103-2,0,1,1))</f>
        <v>new grommet Tapti</v>
      </c>
      <c r="J103" s="89">
        <f ca="1">OFFSET('Hijsmateriaal 1.4'!AC$6:AC$2926,M103+L103-3,0,1,1)/1000</f>
        <v>2.0199844000000002</v>
      </c>
      <c r="K103" s="140">
        <f ca="1">(OFFSET('Hijsmateriaal 1.4'!Y$6:Y$2926,M103+L103-3,0,1,1))+365</f>
        <v>44433</v>
      </c>
      <c r="L103" s="121">
        <f>COUNTIF('Hijsmateriaal 1.4'!$D$6:$D$2926,'Vlaardingen-R''dam'!A103)</f>
        <v>2</v>
      </c>
      <c r="M103" s="124">
        <f>MATCH(A103,'Hijsmateriaal 1.4'!$D$6:$D$2926,0)</f>
        <v>254</v>
      </c>
    </row>
    <row r="104" spans="1:13" s="34" customFormat="1" ht="20.149999999999999" customHeight="1" x14ac:dyDescent="0.25">
      <c r="A104" s="1151" t="s">
        <v>442</v>
      </c>
      <c r="B104" s="863">
        <f ca="1">OFFSET('Hijsmateriaal 1.4'!E$6:E$2926,M104+L104-2,0,1,1)</f>
        <v>2</v>
      </c>
      <c r="C104" s="1166" t="str">
        <f ca="1">OFFSET('Hijsmateriaal 1.4'!S$6:S$2926,M104+L104-2,0,1,1)</f>
        <v>-</v>
      </c>
      <c r="D104" s="1152">
        <f ca="1">OFFSET('Hijsmateriaal 1.4'!H$6:H$2926,M104+L104-2,0,1,1)</f>
        <v>120</v>
      </c>
      <c r="E104" s="1152" t="str">
        <f ca="1">OFFSET('Hijsmateriaal 1.4'!I$6:I$2926,M104+L104-2,0,1,1)</f>
        <v>12616</v>
      </c>
      <c r="F104" s="1153">
        <f t="shared" ref="F104" ca="1" si="31">E104/9.81</f>
        <v>1286.0346585117227</v>
      </c>
      <c r="G104" s="1147">
        <f ca="1">OFFSET('Hijsmateriaal 1.4'!G$6:G$2926,M104+L104-2,0,1,1)</f>
        <v>40.4465</v>
      </c>
      <c r="H104" s="1152" t="str">
        <f ca="1">OFFSET('Hijsmateriaal 1.4'!AJ$6:AJ$2926,M104+L104-2,0,1,1)</f>
        <v>HL1866-1867</v>
      </c>
      <c r="I104" s="1154" t="str">
        <f ca="1">IF(OFFSET('Hijsmateriaal 1.4'!W$6:W$2926,M104+L104-2,0,1,1)="","",OFFSET('Hijsmateriaal 1.4'!W$6:W$2926,M104+L104-2,0,1,1))</f>
        <v>Reserved for Tapti</v>
      </c>
      <c r="J104" s="89">
        <f ca="1">OFFSET('Hijsmateriaal 1.4'!AC$6:AC$2926,M104+L104-3,0,1,1)/1000</f>
        <v>2.0302828000000002</v>
      </c>
      <c r="K104" s="140">
        <f ca="1">(OFFSET('Hijsmateriaal 1.4'!Y$6:Y$2926,M104+L104-3,0,1,1))+365</f>
        <v>44434</v>
      </c>
      <c r="L104" s="121">
        <f>COUNTIF('Hijsmateriaal 1.4'!$D$6:$D$2926,'Vlaardingen-R''dam'!A104)</f>
        <v>3</v>
      </c>
      <c r="M104" s="124">
        <f>MATCH(A104,'Hijsmateriaal 1.4'!$D$6:$D$2926,0)</f>
        <v>257</v>
      </c>
    </row>
    <row r="105" spans="1:13" s="34" customFormat="1" ht="20.149999999999999" customHeight="1" x14ac:dyDescent="0.25">
      <c r="A105" s="141" t="s">
        <v>449</v>
      </c>
      <c r="B105" s="76">
        <f ca="1">OFFSET('Hijsmateriaal 1.4'!E$6:E$2926,M105+L105-2,0,1,1)</f>
        <v>1</v>
      </c>
      <c r="C105" s="83" t="str">
        <f ca="1">OFFSET('Hijsmateriaal 1.4'!S$6:S$2926,M105+L105-2,0,1,1)</f>
        <v>-</v>
      </c>
      <c r="D105" s="82">
        <f ca="1">OFFSET('Hijsmateriaal 1.4'!H$6:H$2926,M105+L105-2,0,1,1)</f>
        <v>120</v>
      </c>
      <c r="E105" s="82" t="str">
        <f ca="1">OFFSET('Hijsmateriaal 1.4'!I$6:I$2926,M105+L105-2,0,1,1)</f>
        <v>12635</v>
      </c>
      <c r="F105" s="84">
        <f t="shared" ref="F105" ca="1" si="32">E105/9.81</f>
        <v>1287.9714576962283</v>
      </c>
      <c r="G105" s="85">
        <f ca="1">OFFSET('Hijsmateriaal 1.4'!G$6:G$2926,M105+L105-2,0,1,1)</f>
        <v>11.68</v>
      </c>
      <c r="H105" s="82" t="str">
        <f ca="1">OFFSET('Hijsmateriaal 1.4'!AJ$6:AJ$2926,M105+L105-2,0,1,1)</f>
        <v>HL1845-1846</v>
      </c>
      <c r="I105" s="505" t="str">
        <f ca="1">IF(OFFSET('Hijsmateriaal 1.4'!W$6:W$2926,M105+L105-2,0,1,1)="","",OFFSET('Hijsmateriaal 1.4'!W$6:W$2926,M105+L105-2,0,1,1))</f>
        <v>Grommets from Stock. HL 1845 damaged</v>
      </c>
      <c r="J105" s="89">
        <f ca="1">OFFSET('Hijsmateriaal 1.4'!AC$6:AC$2926,M105+L105-3,0,1,1)/1000</f>
        <v>0.58610240000000002</v>
      </c>
      <c r="K105" s="140">
        <f ca="1">(OFFSET('Hijsmateriaal 1.4'!Y$6:Y$2926,M105+L105-3,0,1,1))+365</f>
        <v>44336</v>
      </c>
      <c r="L105" s="121">
        <f>COUNTIF('Hijsmateriaal 1.4'!$D$6:$D$2926,'Vlaardingen-R''dam'!A105)</f>
        <v>3</v>
      </c>
      <c r="M105" s="124">
        <f>MATCH(A105,'Hijsmateriaal 1.4'!$D$6:$D$2926,0)</f>
        <v>261</v>
      </c>
    </row>
    <row r="106" spans="1:13" s="34" customFormat="1" ht="20.149999999999999" customHeight="1" x14ac:dyDescent="0.25">
      <c r="A106" s="1151" t="s">
        <v>463</v>
      </c>
      <c r="B106" s="863">
        <f ca="1">OFFSET('Hijsmateriaal 1.4'!E$6:E$2926,M106+L106-2,0,1,1)</f>
        <v>2</v>
      </c>
      <c r="C106" s="1166" t="str">
        <f ca="1">OFFSET('Hijsmateriaal 1.4'!S$6:S$2926,M106+L106-2,0,1,1)</f>
        <v>-</v>
      </c>
      <c r="D106" s="1152">
        <f ca="1">OFFSET('Hijsmateriaal 1.4'!H$6:H$2926,M106+L106-2,0,1,1)</f>
        <v>114</v>
      </c>
      <c r="E106" s="1152" t="str">
        <f ca="1">OFFSET('Hijsmateriaal 1.4'!I$6:I$2926,M106+L106-2,0,1,1)</f>
        <v>11390</v>
      </c>
      <c r="F106" s="1153">
        <f t="shared" ca="1" si="20"/>
        <v>1161.0601427115189</v>
      </c>
      <c r="G106" s="1147">
        <f ca="1">OFFSET('Hijsmateriaal 1.4'!G$6:G$2926,M106+L106-2,0,1,1)</f>
        <v>55.47</v>
      </c>
      <c r="H106" s="1152" t="str">
        <f ca="1">OFFSET('Hijsmateriaal 1.4'!AJ$6:AJ$2926,M106+L106-2,0,1,1)</f>
        <v>HL1870-1871</v>
      </c>
      <c r="I106" s="1154" t="str">
        <f ca="1">IF(OFFSET('Hijsmateriaal 1.4'!W$6:W$2926,M106+L106-2,0,1,1)="","",OFFSET('Hijsmateriaal 1.4'!W$6:W$2926,M106+L106-2,0,1,1))</f>
        <v>Reserved for Tapti</v>
      </c>
      <c r="J106" s="89">
        <f ca="1">OFFSET('Hijsmateriaal 1.4'!AC$6:AC$2926,M106+L106-3,0,1,1)/1000</f>
        <v>2.5136970000000001</v>
      </c>
      <c r="K106" s="140">
        <f ca="1">(OFFSET('Hijsmateriaal 1.4'!Y$6:Y$2926,M106+L106-3,0,1,1))+365</f>
        <v>44434</v>
      </c>
      <c r="L106" s="121">
        <f>COUNTIF('Hijsmateriaal 1.4'!$D$6:$D$2926,'Vlaardingen-R''dam'!A106)</f>
        <v>3</v>
      </c>
      <c r="M106" s="124">
        <f>MATCH(A106,'Hijsmateriaal 1.4'!$D$6:$D$2926,0)</f>
        <v>269</v>
      </c>
    </row>
    <row r="107" spans="1:13" s="34" customFormat="1" ht="20.149999999999999" customHeight="1" x14ac:dyDescent="0.25">
      <c r="A107" s="141" t="s">
        <v>468</v>
      </c>
      <c r="B107" s="76">
        <f ca="1">OFFSET('Hijsmateriaal 1.4'!E$6:E$2926,M107+L107-2,0,1,1)</f>
        <v>1</v>
      </c>
      <c r="C107" s="83" t="str">
        <f ca="1">OFFSET('Hijsmateriaal 1.4'!S$6:S$2926,M107+L107-2,0,1,1)</f>
        <v>-</v>
      </c>
      <c r="D107" s="82">
        <f ca="1">OFFSET('Hijsmateriaal 1.4'!H$6:H$2926,M107+L107-2,0,1,1)</f>
        <v>114</v>
      </c>
      <c r="E107" s="82" t="str">
        <f ca="1">OFFSET('Hijsmateriaal 1.4'!I$6:I$2926,M107+L107-2,0,1,1)</f>
        <v>11360</v>
      </c>
      <c r="F107" s="84">
        <f t="shared" ca="1" si="20"/>
        <v>1158.0020387359837</v>
      </c>
      <c r="G107" s="85">
        <f ca="1">OFFSET('Hijsmateriaal 1.4'!G$6:G$2926,M107+L107-2,0,1,1)</f>
        <v>30.795000000000002</v>
      </c>
      <c r="H107" s="82" t="str">
        <f ca="1">OFFSET('Hijsmateriaal 1.4'!AJ$6:AJ$2926,M107+L107-2,0,1,1)</f>
        <v>HL1616</v>
      </c>
      <c r="I107" s="505" t="str">
        <f ca="1">IF(OFFSET('Hijsmateriaal 1.4'!W$6:W$2926,M107+L107-2,0,1,1)="","",OFFSET('Hijsmateriaal 1.4'!W$6:W$2926,M107+L107-2,0,1,1))</f>
        <v/>
      </c>
      <c r="J107" s="89">
        <f ca="1">OFFSET('Hijsmateriaal 1.4'!AC$6:AC$2926,M107+L107-3,0,1,1)/1000</f>
        <v>1.3950135000000001</v>
      </c>
      <c r="K107" s="140">
        <f ca="1">(OFFSET('Hijsmateriaal 1.4'!Y$6:Y$2926,M107+L107-3,0,1,1))+365</f>
        <v>44008</v>
      </c>
      <c r="L107" s="121">
        <f>COUNTIF('Hijsmateriaal 1.4'!$D$6:$D$2926,'Vlaardingen-R''dam'!A107)</f>
        <v>2</v>
      </c>
      <c r="M107" s="124">
        <f>MATCH(A107,'Hijsmateriaal 1.4'!$D$6:$D$2926,0)</f>
        <v>273</v>
      </c>
    </row>
    <row r="108" spans="1:13" s="34" customFormat="1" ht="20.149999999999999" customHeight="1" x14ac:dyDescent="0.25">
      <c r="A108" s="141" t="s">
        <v>473</v>
      </c>
      <c r="B108" s="76">
        <f ca="1">OFFSET('Hijsmateriaal 1.4'!E$6:E$2926,M108+L108-2,0,1,1)</f>
        <v>1</v>
      </c>
      <c r="C108" s="83" t="str">
        <f ca="1">OFFSET('Hijsmateriaal 1.4'!S$6:S$2926,M108+L108-2,0,1,1)</f>
        <v>-</v>
      </c>
      <c r="D108" s="82">
        <f ca="1">OFFSET('Hijsmateriaal 1.4'!H$6:H$2926,M108+L108-2,0,1,1)</f>
        <v>114</v>
      </c>
      <c r="E108" s="82" t="str">
        <f ca="1">OFFSET('Hijsmateriaal 1.4'!I$6:I$2926,M108+L108-2,0,1,1)</f>
        <v>11360</v>
      </c>
      <c r="F108" s="84">
        <f t="shared" ca="1" si="20"/>
        <v>1158.0020387359837</v>
      </c>
      <c r="G108" s="85">
        <f ca="1">OFFSET('Hijsmateriaal 1.4'!G$6:G$2926,M108+L108-2,0,1,1)</f>
        <v>30.033000000000001</v>
      </c>
      <c r="H108" s="82" t="str">
        <f ca="1">OFFSET('Hijsmateriaal 1.4'!AJ$6:AJ$2926,M108+L108-2,0,1,1)</f>
        <v>HL1612</v>
      </c>
      <c r="I108" s="505" t="str">
        <f ca="1">IF(OFFSET('Hijsmateriaal 1.4'!W$6:W$2926,M108+L108-2,0,1,1)="","",OFFSET('Hijsmateriaal 1.4'!W$6:W$2926,M108+L108-2,0,1,1))</f>
        <v/>
      </c>
      <c r="J108" s="89">
        <f ca="1">OFFSET('Hijsmateriaal 1.4'!AC$6:AC$2926,M108+L108-3,0,1,1)/1000</f>
        <v>1.3604949</v>
      </c>
      <c r="K108" s="140">
        <f ca="1">(OFFSET('Hijsmateriaal 1.4'!Y$6:Y$2926,M108+L108-3,0,1,1))+365</f>
        <v>44008</v>
      </c>
      <c r="L108" s="121">
        <f>COUNTIF('Hijsmateriaal 1.4'!$D$6:$D$2926,'Vlaardingen-R''dam'!A108)</f>
        <v>2</v>
      </c>
      <c r="M108" s="124">
        <f>MATCH(A108,'Hijsmateriaal 1.4'!$D$6:$D$2926,0)</f>
        <v>276</v>
      </c>
    </row>
    <row r="109" spans="1:13" s="34" customFormat="1" ht="20.149999999999999" customHeight="1" x14ac:dyDescent="0.25">
      <c r="A109" s="141" t="s">
        <v>472</v>
      </c>
      <c r="B109" s="76">
        <f ca="1">OFFSET('Hijsmateriaal 1.4'!E$6:E$2926,M109+L109-2,0,1,1)</f>
        <v>1</v>
      </c>
      <c r="C109" s="83" t="str">
        <f ca="1">OFFSET('Hijsmateriaal 1.4'!S$6:S$2926,M109+L109-2,0,1,1)</f>
        <v>-</v>
      </c>
      <c r="D109" s="82">
        <f ca="1">OFFSET('Hijsmateriaal 1.4'!H$6:H$2926,M109+L109-2,0,1,1)</f>
        <v>114</v>
      </c>
      <c r="E109" s="82" t="str">
        <f ca="1">OFFSET('Hijsmateriaal 1.4'!I$6:I$2926,M109+L109-2,0,1,1)</f>
        <v>11360</v>
      </c>
      <c r="F109" s="84">
        <f t="shared" ca="1" si="20"/>
        <v>1158.0020387359837</v>
      </c>
      <c r="G109" s="85">
        <f ca="1">OFFSET('Hijsmateriaal 1.4'!G$6:G$2926,M109+L109-2,0,1,1)</f>
        <v>28.003</v>
      </c>
      <c r="H109" s="82" t="str">
        <f ca="1">OFFSET('Hijsmateriaal 1.4'!AJ$6:AJ$2926,M109+L109-2,0,1,1)</f>
        <v>HL1614</v>
      </c>
      <c r="I109" s="505" t="str">
        <f ca="1">IF(OFFSET('Hijsmateriaal 1.4'!W$6:W$2926,M109+L109-2,0,1,1)="","",OFFSET('Hijsmateriaal 1.4'!W$6:W$2926,M109+L109-2,0,1,1))</f>
        <v/>
      </c>
      <c r="J109" s="89">
        <f ca="1">OFFSET('Hijsmateriaal 1.4'!AC$6:AC$2926,M109+L109-3,0,1,1)/1000</f>
        <v>1.2685358999999998</v>
      </c>
      <c r="K109" s="140">
        <f ca="1">(OFFSET('Hijsmateriaal 1.4'!Y$6:Y$2926,M109+L109-3,0,1,1))+365</f>
        <v>44008</v>
      </c>
      <c r="L109" s="121">
        <f>COUNTIF('Hijsmateriaal 1.4'!$D$6:$D$2926,'Vlaardingen-R''dam'!A109)</f>
        <v>2</v>
      </c>
      <c r="M109" s="124">
        <f>MATCH(A109,'Hijsmateriaal 1.4'!$D$6:$D$2926,0)</f>
        <v>279</v>
      </c>
    </row>
    <row r="110" spans="1:13" s="34" customFormat="1" ht="20.149999999999999" customHeight="1" x14ac:dyDescent="0.25">
      <c r="A110" s="141" t="s">
        <v>476</v>
      </c>
      <c r="B110" s="76">
        <f ca="1">OFFSET('Hijsmateriaal 1.4'!E$6:E$2926,M110+L110-2,0,1,1)</f>
        <v>2</v>
      </c>
      <c r="C110" s="83" t="str">
        <f ca="1">OFFSET('Hijsmateriaal 1.4'!S$6:S$2926,M110+L110-2,0,1,1)</f>
        <v>-</v>
      </c>
      <c r="D110" s="82">
        <f ca="1">OFFSET('Hijsmateriaal 1.4'!H$6:H$2926,M110+L110-2,0,1,1)</f>
        <v>114</v>
      </c>
      <c r="E110" s="82" t="str">
        <f ca="1">OFFSET('Hijsmateriaal 1.4'!I$6:I$2926,M110+L110-2,0,1,1)</f>
        <v>11393</v>
      </c>
      <c r="F110" s="84">
        <f t="shared" ca="1" si="20"/>
        <v>1161.3659531090723</v>
      </c>
      <c r="G110" s="85">
        <f ca="1">OFFSET('Hijsmateriaal 1.4'!G$6:G$2926,M110+L110-2,0,1,1)</f>
        <v>28.023</v>
      </c>
      <c r="H110" s="82" t="str">
        <f ca="1">OFFSET('Hijsmateriaal 1.4'!AJ$6:AJ$2926,M110+L110-2,0,1,1)</f>
        <v>HL1681-1682</v>
      </c>
      <c r="I110" s="505" t="str">
        <f ca="1">IF(OFFSET('Hijsmateriaal 1.4'!W$6:W$2926,M110+L110-2,0,1,1)="","",OFFSET('Hijsmateriaal 1.4'!W$6:W$2926,M110+L110-2,0,1,1))</f>
        <v/>
      </c>
      <c r="J110" s="89">
        <f ca="1">OFFSET('Hijsmateriaal 1.4'!AC$6:AC$2926,M110+L110-3,0,1,1)/1000</f>
        <v>1.2694418999999999</v>
      </c>
      <c r="K110" s="140">
        <f ca="1">(OFFSET('Hijsmateriaal 1.4'!Y$6:Y$2926,M110+L110-3,0,1,1))+365</f>
        <v>44000</v>
      </c>
      <c r="L110" s="121">
        <f>COUNTIF('Hijsmateriaal 1.4'!$D$6:$D$2926,'Vlaardingen-R''dam'!A110)</f>
        <v>3</v>
      </c>
      <c r="M110" s="124">
        <f>MATCH(A110,'Hijsmateriaal 1.4'!$D$6:$D$2926,0)</f>
        <v>282</v>
      </c>
    </row>
    <row r="111" spans="1:13" s="34" customFormat="1" ht="20.149999999999999" customHeight="1" x14ac:dyDescent="0.25">
      <c r="A111" s="141" t="s">
        <v>484</v>
      </c>
      <c r="B111" s="76">
        <f ca="1">OFFSET('Hijsmateriaal 1.4'!E$6:E$2926,M111+L111-2,0,1,1)</f>
        <v>1</v>
      </c>
      <c r="C111" s="83" t="str">
        <f ca="1">OFFSET('Hijsmateriaal 1.4'!S$6:S$2926,M111+L111-2,0,1,1)</f>
        <v>-</v>
      </c>
      <c r="D111" s="82">
        <f ca="1">OFFSET('Hijsmateriaal 1.4'!H$6:H$2926,M111+L111-2,0,1,1)</f>
        <v>114</v>
      </c>
      <c r="E111" s="82" t="str">
        <f ca="1">OFFSET('Hijsmateriaal 1.4'!I$6:I$2926,M111+L111-2,0,1,1)</f>
        <v>11360</v>
      </c>
      <c r="F111" s="84">
        <f t="shared" ca="1" si="20"/>
        <v>1158.0020387359837</v>
      </c>
      <c r="G111" s="85">
        <f ca="1">OFFSET('Hijsmateriaal 1.4'!G$6:G$2926,M111+L111-2,0,1,1)</f>
        <v>27.469000000000001</v>
      </c>
      <c r="H111" s="82" t="str">
        <f ca="1">OFFSET('Hijsmateriaal 1.4'!AJ$6:AJ$2926,M111+L111-2,0,1,1)</f>
        <v>HL1610</v>
      </c>
      <c r="I111" s="505" t="str">
        <f ca="1">IF(OFFSET('Hijsmateriaal 1.4'!W$6:W$2926,M111+L111-2,0,1,1)="","",OFFSET('Hijsmateriaal 1.4'!W$6:W$2926,M111+L111-2,0,1,1))</f>
        <v/>
      </c>
      <c r="J111" s="89">
        <f ca="1">OFFSET('Hijsmateriaal 1.4'!AC$6:AC$2926,M111+L111-3,0,1,1)/1000</f>
        <v>1.2443457</v>
      </c>
      <c r="K111" s="140">
        <f ca="1">(OFFSET('Hijsmateriaal 1.4'!Y$6:Y$2926,M111+L111-3,0,1,1))+365</f>
        <v>44008</v>
      </c>
      <c r="L111" s="121">
        <f>COUNTIF('Hijsmateriaal 1.4'!$D$6:$D$2926,'Vlaardingen-R''dam'!A111)</f>
        <v>2</v>
      </c>
      <c r="M111" s="124">
        <f>MATCH(A111,'Hijsmateriaal 1.4'!$D$6:$D$2926,0)</f>
        <v>286</v>
      </c>
    </row>
    <row r="112" spans="1:13" s="34" customFormat="1" ht="20.149999999999999" customHeight="1" x14ac:dyDescent="0.25">
      <c r="A112" s="141" t="s">
        <v>487</v>
      </c>
      <c r="B112" s="76">
        <f ca="1">OFFSET('Hijsmateriaal 1.4'!E$6:E$2926,M112+L112-2,0,1,1)</f>
        <v>1</v>
      </c>
      <c r="C112" s="83" t="str">
        <f ca="1">OFFSET('Hijsmateriaal 1.4'!S$6:S$2926,M112+L112-2,0,1,1)</f>
        <v>-</v>
      </c>
      <c r="D112" s="82">
        <f ca="1">OFFSET('Hijsmateriaal 1.4'!H$6:H$2926,M112+L112-2,0,1,1)</f>
        <v>114</v>
      </c>
      <c r="E112" s="82" t="str">
        <f ca="1">OFFSET('Hijsmateriaal 1.4'!I$6:I$2926,M112+L112-2,0,1,1)</f>
        <v>11360</v>
      </c>
      <c r="F112" s="84">
        <f t="shared" ca="1" si="20"/>
        <v>1158.0020387359837</v>
      </c>
      <c r="G112" s="85">
        <f ca="1">OFFSET('Hijsmateriaal 1.4'!G$6:G$2926,M112+L112-2,0,1,1)</f>
        <v>27.274999999999999</v>
      </c>
      <c r="H112" s="82" t="str">
        <f ca="1">OFFSET('Hijsmateriaal 1.4'!AJ$6:AJ$2926,M112+L112-2,0,1,1)</f>
        <v>HL1626</v>
      </c>
      <c r="I112" s="505" t="str">
        <f ca="1">IF(OFFSET('Hijsmateriaal 1.4'!W$6:W$2926,M112+L112-2,0,1,1)="","",OFFSET('Hijsmateriaal 1.4'!W$6:W$2926,M112+L112-2,0,1,1))</f>
        <v/>
      </c>
      <c r="J112" s="89">
        <f ca="1">OFFSET('Hijsmateriaal 1.4'!AC$6:AC$2926,M112+L112-3,0,1,1)/1000</f>
        <v>1.2355574999999999</v>
      </c>
      <c r="K112" s="140">
        <f ca="1">(OFFSET('Hijsmateriaal 1.4'!Y$6:Y$2926,M112+L112-3,0,1,1))+365</f>
        <v>44008</v>
      </c>
      <c r="L112" s="121">
        <f>COUNTIF('Hijsmateriaal 1.4'!$D$6:$D$2926,'Vlaardingen-R''dam'!A112)</f>
        <v>2</v>
      </c>
      <c r="M112" s="124">
        <f>MATCH(A112,'Hijsmateriaal 1.4'!$D$6:$D$2926,0)</f>
        <v>289</v>
      </c>
    </row>
    <row r="113" spans="1:13" s="34" customFormat="1" ht="20.149999999999999" customHeight="1" x14ac:dyDescent="0.25">
      <c r="A113" s="141" t="s">
        <v>490</v>
      </c>
      <c r="B113" s="76">
        <f ca="1">OFFSET('Hijsmateriaal 1.4'!E$6:E$2926,M113+L113-2,0,1,1)</f>
        <v>2</v>
      </c>
      <c r="C113" s="83" t="str">
        <f ca="1">OFFSET('Hijsmateriaal 1.4'!S$6:S$2926,M113+L113-2,0,1,1)</f>
        <v>-</v>
      </c>
      <c r="D113" s="82">
        <f ca="1">OFFSET('Hijsmateriaal 1.4'!H$6:H$2926,M113+L113-2,0,1,1)</f>
        <v>114</v>
      </c>
      <c r="E113" s="82" t="str">
        <f ca="1">OFFSET('Hijsmateriaal 1.4'!I$6:I$2926,M113+L113-2,0,1,1)</f>
        <v>11360</v>
      </c>
      <c r="F113" s="84">
        <f t="shared" ca="1" si="20"/>
        <v>1158.0020387359837</v>
      </c>
      <c r="G113" s="85">
        <f ca="1">OFFSET('Hijsmateriaal 1.4'!G$6:G$2926,M113+L113-2,0,1,1)</f>
        <v>26.960999999999999</v>
      </c>
      <c r="H113" s="82" t="str">
        <f ca="1">OFFSET('Hijsmateriaal 1.4'!AJ$6:AJ$2926,M113+L113-2,0,1,1)</f>
        <v>HL1623</v>
      </c>
      <c r="I113" s="505" t="str">
        <f ca="1">IF(OFFSET('Hijsmateriaal 1.4'!W$6:W$2926,M113+L113-2,0,1,1)="","",OFFSET('Hijsmateriaal 1.4'!W$6:W$2926,M113+L113-2,0,1,1))</f>
        <v/>
      </c>
      <c r="J113" s="89">
        <f ca="1">OFFSET('Hijsmateriaal 1.4'!AC$6:AC$2926,M113+L113-3,0,1,1)/1000</f>
        <v>1.2211521000000001</v>
      </c>
      <c r="K113" s="140">
        <f ca="1">(OFFSET('Hijsmateriaal 1.4'!Y$6:Y$2926,M113+L113-3,0,1,1))+365</f>
        <v>44008</v>
      </c>
      <c r="L113" s="121">
        <f>COUNTIF('Hijsmateriaal 1.4'!$D$6:$D$2926,'Vlaardingen-R''dam'!A113)</f>
        <v>3</v>
      </c>
      <c r="M113" s="124">
        <f>MATCH(A113,'Hijsmateriaal 1.4'!$D$6:$D$2926,0)</f>
        <v>292</v>
      </c>
    </row>
    <row r="114" spans="1:13" s="34" customFormat="1" ht="20.149999999999999" customHeight="1" x14ac:dyDescent="0.25">
      <c r="A114" s="141" t="s">
        <v>495</v>
      </c>
      <c r="B114" s="76">
        <f ca="1">OFFSET('Hijsmateriaal 1.4'!E$6:E$2926,M114+L114-2,0,1,1)</f>
        <v>1</v>
      </c>
      <c r="C114" s="83" t="str">
        <f ca="1">OFFSET('Hijsmateriaal 1.4'!S$6:S$2926,M114+L114-2,0,1,1)</f>
        <v>-</v>
      </c>
      <c r="D114" s="82">
        <f ca="1">OFFSET('Hijsmateriaal 1.4'!H$6:H$2926,M114+L114-2,0,1,1)</f>
        <v>114</v>
      </c>
      <c r="E114" s="82" t="str">
        <f ca="1">OFFSET('Hijsmateriaal 1.4'!I$6:I$2926,M114+L114-2,0,1,1)</f>
        <v>11360</v>
      </c>
      <c r="F114" s="84">
        <f t="shared" ca="1" si="20"/>
        <v>1158.0020387359837</v>
      </c>
      <c r="G114" s="85">
        <f ca="1">OFFSET('Hijsmateriaal 1.4'!G$6:G$2926,M114+L114-2,0,1,1)</f>
        <v>26.733000000000001</v>
      </c>
      <c r="H114" s="82" t="str">
        <f ca="1">OFFSET('Hijsmateriaal 1.4'!AJ$6:AJ$2926,M114+L114-2,0,1,1)</f>
        <v>HL1624</v>
      </c>
      <c r="I114" s="505" t="str">
        <f ca="1">IF(OFFSET('Hijsmateriaal 1.4'!W$6:W$2926,M114+L114-2,0,1,1)="","",OFFSET('Hijsmateriaal 1.4'!W$6:W$2926,M114+L114-2,0,1,1))</f>
        <v/>
      </c>
      <c r="J114" s="89">
        <f ca="1">OFFSET('Hijsmateriaal 1.4'!AC$6:AC$2926,M114+L114-3,0,1,1)/1000</f>
        <v>1.2110048999999998</v>
      </c>
      <c r="K114" s="140">
        <f ca="1">(OFFSET('Hijsmateriaal 1.4'!Y$6:Y$2926,M114+L114-3,0,1,1))+365</f>
        <v>44008</v>
      </c>
      <c r="L114" s="121">
        <f>COUNTIF('Hijsmateriaal 1.4'!$D$6:$D$2926,'Vlaardingen-R''dam'!A114)</f>
        <v>2</v>
      </c>
      <c r="M114" s="124">
        <f>MATCH(A114,'Hijsmateriaal 1.4'!$D$6:$D$2926,0)</f>
        <v>296</v>
      </c>
    </row>
    <row r="115" spans="1:13" s="34" customFormat="1" ht="20.149999999999999" customHeight="1" x14ac:dyDescent="0.25">
      <c r="A115" s="141" t="s">
        <v>497</v>
      </c>
      <c r="B115" s="76">
        <f ca="1">OFFSET('Hijsmateriaal 1.4'!E$6:E$2926,M115+L115-2,0,1,1)</f>
        <v>2</v>
      </c>
      <c r="C115" s="83" t="str">
        <f ca="1">OFFSET('Hijsmateriaal 1.4'!S$6:S$2926,M115+L115-2,0,1,1)</f>
        <v>-</v>
      </c>
      <c r="D115" s="82">
        <f ca="1">OFFSET('Hijsmateriaal 1.4'!H$6:H$2926,M115+L115-2,0,1,1)</f>
        <v>114</v>
      </c>
      <c r="E115" s="82" t="str">
        <f ca="1">OFFSET('Hijsmateriaal 1.4'!I$6:I$2926,M115+L115-2,0,1,1)</f>
        <v>11390</v>
      </c>
      <c r="F115" s="84">
        <f t="shared" ca="1" si="20"/>
        <v>1161.0601427115189</v>
      </c>
      <c r="G115" s="85">
        <f ca="1">OFFSET('Hijsmateriaal 1.4'!G$6:G$2926,M115+L115-2,0,1,1)</f>
        <v>18.649999999999999</v>
      </c>
      <c r="H115" s="82" t="str">
        <f ca="1">OFFSET('Hijsmateriaal 1.4'!AJ$6:AJ$2926,M115+L115-2,0,1,1)</f>
        <v>HL1864-1865</v>
      </c>
      <c r="I115" s="618" t="str">
        <f ca="1">IF(OFFSET('Hijsmateriaal 1.4'!W$6:W$2926,M115+L115-2,0,1,1)="","",OFFSET('Hijsmateriaal 1.4'!W$6:W$2926,M115+L115-2,0,1,1))</f>
        <v/>
      </c>
      <c r="J115" s="89">
        <f ca="1">OFFSET('Hijsmateriaal 1.4'!AC$6:AC$2926,M115+L115-3,0,1,1)/1000</f>
        <v>0.84393899999999988</v>
      </c>
      <c r="K115" s="140">
        <f ca="1">(OFFSET('Hijsmateriaal 1.4'!Y$6:Y$2926,M115+L115-3,0,1,1))+365</f>
        <v>44665</v>
      </c>
      <c r="L115" s="121">
        <f>COUNTIF('Hijsmateriaal 1.4'!$D$6:$D$2926,'Vlaardingen-R''dam'!A115)</f>
        <v>3</v>
      </c>
      <c r="M115" s="124">
        <f>MATCH(A115,'Hijsmateriaal 1.4'!$D$6:$D$2926,0)</f>
        <v>299</v>
      </c>
    </row>
    <row r="116" spans="1:13" s="34" customFormat="1" ht="20.149999999999999" customHeight="1" x14ac:dyDescent="0.25">
      <c r="A116" s="141" t="s">
        <v>505</v>
      </c>
      <c r="B116" s="76">
        <f ca="1">OFFSET('Hijsmateriaal 1.4'!E$6:E$2926,M116+L116-2,0,1,1)</f>
        <v>2</v>
      </c>
      <c r="C116" s="83" t="str">
        <f ca="1">OFFSET('Hijsmateriaal 1.4'!S$6:S$2926,M116+L116-2,0,1,1)</f>
        <v>-</v>
      </c>
      <c r="D116" s="82">
        <f ca="1">OFFSET('Hijsmateriaal 1.4'!H$6:H$2926,M116+L116-2,0,1,1)</f>
        <v>114</v>
      </c>
      <c r="E116" s="82" t="str">
        <f ca="1">OFFSET('Hijsmateriaal 1.4'!I$6:I$2926,M116+L116-2,0,1,1)</f>
        <v>11390</v>
      </c>
      <c r="F116" s="84">
        <f t="shared" ca="1" si="20"/>
        <v>1161.0601427115189</v>
      </c>
      <c r="G116" s="85">
        <f ca="1">OFFSET('Hijsmateriaal 1.4'!G$6:G$2926,M116+L116-2,0,1,1)</f>
        <v>17.77</v>
      </c>
      <c r="H116" s="82" t="str">
        <f ca="1">OFFSET('Hijsmateriaal 1.4'!AJ$6:AJ$2926,M116+L116-2,0,1,1)</f>
        <v>HL1862-1863</v>
      </c>
      <c r="I116" s="505" t="str">
        <f ca="1">IF(OFFSET('Hijsmateriaal 1.4'!W$6:W$2926,M116+L116-2,0,1,1)="","",OFFSET('Hijsmateriaal 1.4'!W$6:W$2926,M116+L116-2,0,1,1))</f>
        <v/>
      </c>
      <c r="J116" s="89">
        <f ca="1">OFFSET('Hijsmateriaal 1.4'!AC$6:AC$2926,M116+L116-3,0,1,1)/1000</f>
        <v>0.80588699999999991</v>
      </c>
      <c r="K116" s="140">
        <f ca="1">(OFFSET('Hijsmateriaal 1.4'!Y$6:Y$2926,M116+L116-3,0,1,1))+365</f>
        <v>44211</v>
      </c>
      <c r="L116" s="121">
        <f>COUNTIF('Hijsmateriaal 1.4'!$D$6:$D$2926,'Vlaardingen-R''dam'!A116)</f>
        <v>3</v>
      </c>
      <c r="M116" s="124">
        <f>MATCH(A116,'Hijsmateriaal 1.4'!$D$6:$D$2926,0)</f>
        <v>303</v>
      </c>
    </row>
    <row r="117" spans="1:13" s="34" customFormat="1" ht="20.149999999999999" customHeight="1" x14ac:dyDescent="0.25">
      <c r="A117" s="141" t="s">
        <v>524</v>
      </c>
      <c r="B117" s="76">
        <f ca="1">OFFSET('Hijsmateriaal 1.4'!E$6:E$2926,M117+L117-2,0,1,1)</f>
        <v>2</v>
      </c>
      <c r="C117" s="83" t="str">
        <f ca="1">OFFSET('Hijsmateriaal 1.4'!S$6:S$2926,M117+L117-2,0,1,1)</f>
        <v>-</v>
      </c>
      <c r="D117" s="82">
        <f ca="1">OFFSET('Hijsmateriaal 1.4'!H$6:H$2926,M117+L117-2,0,1,1)</f>
        <v>114</v>
      </c>
      <c r="E117" s="82" t="str">
        <f ca="1">OFFSET('Hijsmateriaal 1.4'!I$6:I$2926,M117+L117-2,0,1,1)</f>
        <v>11369</v>
      </c>
      <c r="F117" s="84">
        <f t="shared" ref="F117" ca="1" si="33">E117/9.81</f>
        <v>1158.9194699286443</v>
      </c>
      <c r="G117" s="85">
        <f ca="1">OFFSET('Hijsmateriaal 1.4'!G$6:G$2926,M117+L117-2,0,1,1)</f>
        <v>11.29</v>
      </c>
      <c r="H117" s="82" t="str">
        <f ca="1">OFFSET('Hijsmateriaal 1.4'!AJ$6:AJ$2926,M117+L117-2,0,1,1)</f>
        <v>HL1847-1848</v>
      </c>
      <c r="I117" s="505" t="str">
        <f ca="1">IF(OFFSET('Hijsmateriaal 1.4'!W$6:W$2926,M117+L117-2,0,1,1)="","",OFFSET('Hijsmateriaal 1.4'!W$6:W$2926,M117+L117-2,0,1,1))</f>
        <v>Grommets from stock, visual insp.5 aug 2020 !!</v>
      </c>
      <c r="J117" s="89">
        <f ca="1">OFFSET('Hijsmateriaal 1.4'!AC$6:AC$2926,M117+L117-3,0,1,1)/1000</f>
        <v>0.51098399999999988</v>
      </c>
      <c r="K117" s="140">
        <f ca="1">(OFFSET('Hijsmateriaal 1.4'!Y$6:Y$2926,M117+L117-3,0,1,1))+365</f>
        <v>44336</v>
      </c>
      <c r="L117" s="121">
        <f>COUNTIF('Hijsmateriaal 1.4'!$D$6:$D$2926,'Vlaardingen-R''dam'!A117)</f>
        <v>3</v>
      </c>
      <c r="M117" s="124">
        <f>MATCH(A117,'Hijsmateriaal 1.4'!$D$6:$D$2926,0)</f>
        <v>313</v>
      </c>
    </row>
    <row r="118" spans="1:13" s="34" customFormat="1" ht="20.149999999999999" customHeight="1" x14ac:dyDescent="0.25">
      <c r="A118" s="141" t="s">
        <v>547</v>
      </c>
      <c r="B118" s="76">
        <f ca="1">OFFSET('Hijsmateriaal 1.4'!E$6:E$2926,M118+L118-2,0,1,1)</f>
        <v>1</v>
      </c>
      <c r="C118" s="83" t="str">
        <f ca="1">OFFSET('Hijsmateriaal 1.4'!S$6:S$2926,M118+L118-2,0,1,1)</f>
        <v>-</v>
      </c>
      <c r="D118" s="82">
        <f ca="1">OFFSET('Hijsmateriaal 1.4'!H$6:H$2926,M118+L118-2,0,1,1)</f>
        <v>108</v>
      </c>
      <c r="E118" s="82" t="str">
        <f ca="1">OFFSET('Hijsmateriaal 1.4'!I$6:I$2926,M118+L118-2,0,1,1)</f>
        <v>10197</v>
      </c>
      <c r="F118" s="84">
        <f t="shared" ca="1" si="20"/>
        <v>1039.4495412844037</v>
      </c>
      <c r="G118" s="85">
        <f ca="1">OFFSET('Hijsmateriaal 1.4'!G$6:G$2926,M118+L118-2,0,1,1)</f>
        <v>85.284000000000006</v>
      </c>
      <c r="H118" s="82" t="str">
        <f ca="1">OFFSET('Hijsmateriaal 1.4'!AJ$6:AJ$2926,M118+L118-2,0,1,1)</f>
        <v>HL1807</v>
      </c>
      <c r="I118" s="505" t="str">
        <f ca="1">IF(OFFSET('Hijsmateriaal 1.4'!W$6:W$2926,M118+L118-2,0,1,1)="","",OFFSET('Hijsmateriaal 1.4'!W$6:W$2926,M118+L118-2,0,1,1))</f>
        <v/>
      </c>
      <c r="J118" s="89">
        <f ca="1">OFFSET('Hijsmateriaal 1.4'!AC$6:AC$2926,M118+L118-3,0,1,1)/1000</f>
        <v>3.4667946000000001</v>
      </c>
      <c r="K118" s="140">
        <f ca="1">(OFFSET('Hijsmateriaal 1.4'!Y$6:Y$2926,M118+L118-3,0,1,1))+365</f>
        <v>44030</v>
      </c>
      <c r="L118" s="121">
        <f>COUNTIF('Hijsmateriaal 1.4'!$D$6:$D$2926,'Vlaardingen-R''dam'!A118)</f>
        <v>2</v>
      </c>
      <c r="M118" s="124">
        <f>MATCH(A118,'Hijsmateriaal 1.4'!$D$6:$D$2926,0)</f>
        <v>329</v>
      </c>
    </row>
    <row r="119" spans="1:13" s="34" customFormat="1" ht="20.149999999999999" customHeight="1" x14ac:dyDescent="0.25">
      <c r="A119" s="141" t="s">
        <v>552</v>
      </c>
      <c r="B119" s="76">
        <f ca="1">OFFSET('Hijsmateriaal 1.4'!E$6:E$2926,M119+L119-2,0,1,1)</f>
        <v>4</v>
      </c>
      <c r="C119" s="83" t="str">
        <f ca="1">OFFSET('Hijsmateriaal 1.4'!S$6:S$2926,M119+L119-2,0,1,1)</f>
        <v>-</v>
      </c>
      <c r="D119" s="82">
        <f ca="1">OFFSET('Hijsmateriaal 1.4'!H$6:H$2926,M119+L119-2,0,1,1)</f>
        <v>108</v>
      </c>
      <c r="E119" s="82" t="str">
        <f ca="1">OFFSET('Hijsmateriaal 1.4'!I$6:I$2926,M119+L119-2,0,1,1)</f>
        <v>9222</v>
      </c>
      <c r="F119" s="84">
        <f t="shared" ref="F119" ca="1" si="34">E119/9.81</f>
        <v>940.06116207951061</v>
      </c>
      <c r="G119" s="85">
        <f ca="1">OFFSET('Hijsmateriaal 1.4'!G$6:G$2926,M119+L119-2,0,1,1)</f>
        <v>30.28</v>
      </c>
      <c r="H119" s="82" t="str">
        <f ca="1">OFFSET('Hijsmateriaal 1.4'!AJ$6:AJ$2926,M119+L119-2,0,1,1)</f>
        <v>HL1279-1282</v>
      </c>
      <c r="I119" s="505" t="str">
        <f ca="1">IF(OFFSET('Hijsmateriaal 1.4'!W$6:W$2926,M119+L119-2,0,1,1)="","",OFFSET('Hijsmateriaal 1.4'!W$6:W$2926,M119+L119-2,0,1,1))</f>
        <v>Ex TL4, HL 1279 is replaced by a new grommet</v>
      </c>
      <c r="J119" s="89">
        <f ca="1">OFFSET('Hijsmateriaal 1.4'!AC$6:AC$2926,M119+L119-3,0,1,1)/1000</f>
        <v>1.2337274999999999</v>
      </c>
      <c r="K119" s="140">
        <f ca="1">(OFFSET('Hijsmateriaal 1.4'!Y$6:Y$2926,M119+L119-3,0,1,1))+365</f>
        <v>44336</v>
      </c>
      <c r="L119" s="121">
        <f>COUNTIF('Hijsmateriaal 1.4'!$D$6:$D$2926,'Vlaardingen-R''dam'!A119)</f>
        <v>5</v>
      </c>
      <c r="M119" s="124">
        <f>MATCH(A119,'Hijsmateriaal 1.4'!$D$6:$D$2926,0)</f>
        <v>332</v>
      </c>
    </row>
    <row r="120" spans="1:13" s="34" customFormat="1" ht="20.149999999999999" customHeight="1" x14ac:dyDescent="0.25">
      <c r="A120" s="141" t="s">
        <v>781</v>
      </c>
      <c r="B120" s="76">
        <f ca="1">OFFSET('Hijsmateriaal 1.4'!E$6:E$2926,M120+L120-2,0,1,1)</f>
        <v>2</v>
      </c>
      <c r="C120" s="83" t="str">
        <f ca="1">OFFSET('Hijsmateriaal 1.4'!S$6:S$2926,M120+L120-2,0,1,1)</f>
        <v>-</v>
      </c>
      <c r="D120" s="82">
        <f ca="1">OFFSET('Hijsmateriaal 1.4'!H$6:H$2926,M120+L120-2,0,1,1)</f>
        <v>102</v>
      </c>
      <c r="E120" s="82" t="str">
        <f ca="1">OFFSET('Hijsmateriaal 1.4'!I$6:I$2926,M120+L120-2,0,1,1)</f>
        <v>9094</v>
      </c>
      <c r="F120" s="84">
        <f ca="1">E120/9.81</f>
        <v>927.01325178389391</v>
      </c>
      <c r="G120" s="85">
        <f ca="1">OFFSET('Hijsmateriaal 1.4'!G$6:G$2926,M120+L120-2,0,1,1)</f>
        <v>27.78</v>
      </c>
      <c r="H120" s="82" t="str">
        <f ca="1">OFFSET('Hijsmateriaal 1.4'!AJ$6:AJ$2926,M120+L120-2,0,1,1)</f>
        <v>HL1618-1619</v>
      </c>
      <c r="I120" s="618" t="str">
        <f ca="1">IF(OFFSET('Hijsmateriaal 1.4'!W$6:W$2926,M120+L120-2,0,1,1)="","",OFFSET('Hijsmateriaal 1.4'!W$6:W$2926,M120+L120-2,0,1,1))</f>
        <v/>
      </c>
      <c r="J120" s="89">
        <f ca="1">OFFSET('Hijsmateriaal 1.4'!AC$6:AC$2926,M120+L120-3,0,1,1)/1000</f>
        <v>1.0085229</v>
      </c>
      <c r="K120" s="140">
        <f ca="1">(OFFSET('Hijsmateriaal 1.4'!Y$6:Y$2926,M120+L120-3,0,1,1))+365</f>
        <v>44665</v>
      </c>
      <c r="L120" s="121">
        <f>COUNTIF('Hijsmateriaal 1.4'!$D$6:$D$2926,'Vlaardingen-R''dam'!A120)</f>
        <v>3</v>
      </c>
      <c r="M120" s="124">
        <f>MATCH(A120,'Hijsmateriaal 1.4'!$D$6:$D$2926,0)</f>
        <v>476</v>
      </c>
    </row>
    <row r="121" spans="1:13" s="34" customFormat="1" ht="20.149999999999999" customHeight="1" x14ac:dyDescent="0.25">
      <c r="A121" s="141" t="s">
        <v>787</v>
      </c>
      <c r="B121" s="76">
        <f ca="1">OFFSET('Hijsmateriaal 1.4'!E$6:E$2926,M121+L121-2,0,1,1)</f>
        <v>2</v>
      </c>
      <c r="C121" s="83" t="str">
        <f ca="1">OFFSET('Hijsmateriaal 1.4'!S$6:S$2926,M121+L121-2,0,1,1)</f>
        <v>-</v>
      </c>
      <c r="D121" s="82">
        <f ca="1">OFFSET('Hijsmateriaal 1.4'!H$6:H$2926,M121+L121-2,0,1,1)</f>
        <v>102</v>
      </c>
      <c r="E121" s="82" t="str">
        <f ca="1">OFFSET('Hijsmateriaal 1.4'!I$6:I$2926,M121+L121-2,0,1,1)</f>
        <v>9094</v>
      </c>
      <c r="F121" s="84">
        <f ca="1">E121/9.81</f>
        <v>927.01325178389391</v>
      </c>
      <c r="G121" s="85">
        <f ca="1">OFFSET('Hijsmateriaal 1.4'!G$6:G$2926,M121+L121-2,0,1,1)</f>
        <v>27.466000000000001</v>
      </c>
      <c r="H121" s="82" t="str">
        <f ca="1">OFFSET('Hijsmateriaal 1.4'!AJ$6:AJ$2926,M121+L121-2,0,1,1)</f>
        <v>HL1620-1621</v>
      </c>
      <c r="I121" s="618" t="str">
        <f ca="1">IF(OFFSET('Hijsmateriaal 1.4'!W$6:W$2926,M121+L121-2,0,1,1)="","",OFFSET('Hijsmateriaal 1.4'!W$6:W$2926,M121+L121-2,0,1,1))</f>
        <v/>
      </c>
      <c r="J121" s="89">
        <f ca="1">OFFSET('Hijsmateriaal 1.4'!AC$6:AC$2926,M121+L121-3,0,1,1)/1000</f>
        <v>0.99712469999999997</v>
      </c>
      <c r="K121" s="140">
        <f ca="1">(OFFSET('Hijsmateriaal 1.4'!Y$6:Y$2926,M121+L121-3,0,1,1))+365</f>
        <v>44665</v>
      </c>
      <c r="L121" s="121">
        <f>COUNTIF('Hijsmateriaal 1.4'!$D$6:$D$2926,'Vlaardingen-R''dam'!A121)</f>
        <v>3</v>
      </c>
      <c r="M121" s="124">
        <f>MATCH(A121,'Hijsmateriaal 1.4'!$D$6:$D$2926,0)</f>
        <v>480</v>
      </c>
    </row>
    <row r="122" spans="1:13" s="34" customFormat="1" ht="20.149999999999999" customHeight="1" x14ac:dyDescent="0.25">
      <c r="A122" s="141" t="s">
        <v>792</v>
      </c>
      <c r="B122" s="76">
        <f ca="1">OFFSET('Hijsmateriaal 1.4'!E$6:E$2926,M122+L122-2,0,1,1)</f>
        <v>4</v>
      </c>
      <c r="C122" s="83" t="str">
        <f ca="1">OFFSET('Hijsmateriaal 1.4'!S$6:S$2926,M122+L122-2,0,1,1)</f>
        <v>-</v>
      </c>
      <c r="D122" s="82">
        <f ca="1">OFFSET('Hijsmateriaal 1.4'!H$6:H$2926,M122+L122-2,0,1,1)</f>
        <v>102</v>
      </c>
      <c r="E122" s="82" t="str">
        <f ca="1">OFFSET('Hijsmateriaal 1.4'!I$6:I$2926,M122+L122-2,0,1,1)</f>
        <v>8230</v>
      </c>
      <c r="F122" s="84">
        <f ca="1">E122/9.81</f>
        <v>838.93985728848111</v>
      </c>
      <c r="G122" s="85">
        <f ca="1">OFFSET('Hijsmateriaal 1.4'!G$6:G$2926,M122+L122-2,0,1,1)</f>
        <v>23.79</v>
      </c>
      <c r="H122" s="82" t="str">
        <f ca="1">OFFSET('Hijsmateriaal 1.4'!AJ$6:AJ$2926,M122+L122-2,0,1,1)</f>
        <v>HL1315-1318</v>
      </c>
      <c r="I122" s="630" t="str">
        <f ca="1">IF(OFFSET('Hijsmateriaal 1.4'!W$6:W$2926,M122+L122-2,0,1,1)="","",OFFSET('Hijsmateriaal 1.4'!W$6:W$2926,M122+L122-2,0,1,1))</f>
        <v>HL 1315+1316 Visual insp. 17 Dec 2020, reserved for CFXD</v>
      </c>
      <c r="J122" s="89">
        <f ca="1">OFFSET('Hijsmateriaal 1.4'!AC$6:AC$2926,M122+L122-3,0,1,1)/1000</f>
        <v>0.95159999999999989</v>
      </c>
      <c r="K122" s="140">
        <f ca="1">(OFFSET('Hijsmateriaal 1.4'!Y$6:Y$2926,M122+L122-3,0,1,1))+365</f>
        <v>44909</v>
      </c>
      <c r="L122" s="121">
        <f>COUNTIF('Hijsmateriaal 1.4'!$D$6:$D$2926,'Vlaardingen-R''dam'!A122)</f>
        <v>5</v>
      </c>
      <c r="M122" s="124">
        <f>MATCH(A122,'Hijsmateriaal 1.4'!$D$6:$D$2926,0)</f>
        <v>484</v>
      </c>
    </row>
    <row r="123" spans="1:13" s="34" customFormat="1" ht="20.149999999999999" customHeight="1" x14ac:dyDescent="0.25">
      <c r="A123" s="141" t="s">
        <v>817</v>
      </c>
      <c r="B123" s="76">
        <f ca="1">OFFSET('Hijsmateriaal 1.4'!E$6:E$2926,M123+L123-2,0,1,1)</f>
        <v>4</v>
      </c>
      <c r="C123" s="83" t="str">
        <f ca="1">OFFSET('Hijsmateriaal 1.4'!S$6:S$2926,M123+L123-2,0,1,1)</f>
        <v>-</v>
      </c>
      <c r="D123" s="82">
        <f ca="1">OFFSET('Hijsmateriaal 1.4'!H$6:H$2926,M123+L123-2,0,1,1)</f>
        <v>102</v>
      </c>
      <c r="E123" s="82" t="str">
        <f ca="1">OFFSET('Hijsmateriaal 1.4'!I$6:I$2926,M123+L123-2,0,1,1)</f>
        <v>8230</v>
      </c>
      <c r="F123" s="84">
        <f ca="1">E123/9.81</f>
        <v>838.93985728848111</v>
      </c>
      <c r="G123" s="85">
        <f ca="1">OFFSET('Hijsmateriaal 1.4'!G$6:G$2926,M123+L123-2,0,1,1)</f>
        <v>4.5199999999999996</v>
      </c>
      <c r="H123" s="82" t="str">
        <f ca="1">OFFSET('Hijsmateriaal 1.4'!AJ$6:AJ$2926,M123+L123-2,0,1,1)</f>
        <v>HL1311-1314</v>
      </c>
      <c r="I123" s="505" t="str">
        <f ca="1">IF(OFFSET('Hijsmateriaal 1.4'!W$6:W$2926,M123+L123-2,0,1,1)="","",OFFSET('Hijsmateriaal 1.4'!W$6:W$2926,M123+L123-2,0,1,1))</f>
        <v>Ex Taklift 4</v>
      </c>
      <c r="J123" s="89">
        <f ca="1">OFFSET('Hijsmateriaal 1.4'!AC$6:AC$2926,M123+L123-3,0,1,1)/1000</f>
        <v>0.18039999999999998</v>
      </c>
      <c r="K123" s="140">
        <f ca="1">(OFFSET('Hijsmateriaal 1.4'!Y$6:Y$2926,M123+L123-3,0,1,1))+365</f>
        <v>44665</v>
      </c>
      <c r="L123" s="121">
        <f>COUNTIF('Hijsmateriaal 1.4'!$D$6:$D$2926,'Vlaardingen-R''dam'!A123)</f>
        <v>5</v>
      </c>
      <c r="M123" s="124">
        <f>MATCH(A123,'Hijsmateriaal 1.4'!$D$6:$D$2926,0)</f>
        <v>500</v>
      </c>
    </row>
    <row r="124" spans="1:13" s="34" customFormat="1" ht="20.149999999999999" customHeight="1" x14ac:dyDescent="0.25">
      <c r="A124" s="141" t="s">
        <v>1027</v>
      </c>
      <c r="B124" s="76">
        <f ca="1">OFFSET('Hijsmateriaal 1.4'!E$6:E$2926,M124+L124-2,0,1,1)</f>
        <v>4</v>
      </c>
      <c r="C124" s="83" t="str">
        <f ca="1">OFFSET('Hijsmateriaal 1.4'!S$6:S$2926,M124+L124-2,0,1,1)</f>
        <v>-</v>
      </c>
      <c r="D124" s="82">
        <f ca="1">OFFSET('Hijsmateriaal 1.4'!H$6:H$2926,M124+L124-2,0,1,1)</f>
        <v>84</v>
      </c>
      <c r="E124" s="82" t="str">
        <f ca="1">OFFSET('Hijsmateriaal 1.4'!I$6:I$2926,M124+L124-2,0,1,1)</f>
        <v>5579</v>
      </c>
      <c r="F124" s="84">
        <f t="shared" ref="F124:F128" ca="1" si="35">E124/9.81</f>
        <v>568.70540265035675</v>
      </c>
      <c r="G124" s="85">
        <f ca="1">OFFSET('Hijsmateriaal 1.4'!G$6:G$2926,M124+L124-2,0,1,1)</f>
        <v>32.69</v>
      </c>
      <c r="H124" s="82" t="str">
        <f ca="1">OFFSET('Hijsmateriaal 1.4'!AJ$6:AJ$2926,M124+L124-2,0,1,1)</f>
        <v>HL1267-1270</v>
      </c>
      <c r="I124" s="505" t="str">
        <f ca="1">IF(OFFSET('Hijsmateriaal 1.4'!W$6:W$2926,M124+L124-2,0,1,1)="","",OFFSET('Hijsmateriaal 1.4'!W$6:W$2926,M124+L124-2,0,1,1))</f>
        <v/>
      </c>
      <c r="J124" s="89">
        <f ca="1">OFFSET('Hijsmateriaal 1.4'!AC$6:AC$2926,M124+L124-3,0,1,1)/1000</f>
        <v>0.80491200000000007</v>
      </c>
      <c r="K124" s="140">
        <f ca="1">(OFFSET('Hijsmateriaal 1.4'!Y$6:Y$2926,M124+L124-3,0,1,1))+365</f>
        <v>44008</v>
      </c>
      <c r="L124" s="121">
        <f>COUNTIF('Hijsmateriaal 1.4'!$D$6:$D$2926,'Vlaardingen-R''dam'!A124)</f>
        <v>5</v>
      </c>
      <c r="M124" s="124">
        <f>MATCH(A124,'Hijsmateriaal 1.4'!$D$6:$D$2926,0)</f>
        <v>636</v>
      </c>
    </row>
    <row r="125" spans="1:13" s="34" customFormat="1" ht="20.149999999999999" customHeight="1" x14ac:dyDescent="0.25">
      <c r="A125" s="141" t="s">
        <v>1040</v>
      </c>
      <c r="B125" s="76">
        <f ca="1">OFFSET('Hijsmateriaal 1.4'!E$6:E$2926,M125+L125-2,0,1,1)</f>
        <v>2</v>
      </c>
      <c r="C125" s="83" t="str">
        <f ca="1">OFFSET('Hijsmateriaal 1.4'!S$6:S$2926,M125+L125-2,0,1,1)</f>
        <v>-</v>
      </c>
      <c r="D125" s="82">
        <f ca="1">OFFSET('Hijsmateriaal 1.4'!H$6:H$2926,M125+L125-2,0,1,1)</f>
        <v>84</v>
      </c>
      <c r="E125" s="82" t="str">
        <f ca="1">OFFSET('Hijsmateriaal 1.4'!I$6:I$2926,M125+L125-2,0,1,1)</f>
        <v>5579</v>
      </c>
      <c r="F125" s="84">
        <f t="shared" ca="1" si="35"/>
        <v>568.70540265035675</v>
      </c>
      <c r="G125" s="85">
        <f ca="1">OFFSET('Hijsmateriaal 1.4'!G$6:G$2926,M125+L125-2,0,1,1)</f>
        <v>24.248000000000001</v>
      </c>
      <c r="H125" s="82" t="str">
        <f ca="1">OFFSET('Hijsmateriaal 1.4'!AJ$6:AJ$2926,M125+L125-2,0,1,1)</f>
        <v>HL1653-1654</v>
      </c>
      <c r="I125" s="505" t="str">
        <f ca="1">IF(OFFSET('Hijsmateriaal 1.4'!W$6:W$2926,M125+L125-2,0,1,1)="","",OFFSET('Hijsmateriaal 1.4'!W$6:W$2926,M125+L125-2,0,1,1))</f>
        <v/>
      </c>
      <c r="J125" s="89">
        <f ca="1">OFFSET('Hijsmateriaal 1.4'!AC$6:AC$2926,M125+L125-3,0,1,1)/1000</f>
        <v>0.59722824000000008</v>
      </c>
      <c r="K125" s="140">
        <f ca="1">(OFFSET('Hijsmateriaal 1.4'!Y$6:Y$2926,M125+L125-3,0,1,1))+365</f>
        <v>44000</v>
      </c>
      <c r="L125" s="121">
        <f>COUNTIF('Hijsmateriaal 1.4'!$D$6:$D$2926,'Vlaardingen-R''dam'!A125)</f>
        <v>3</v>
      </c>
      <c r="M125" s="124">
        <f>MATCH(A125,'Hijsmateriaal 1.4'!$D$6:$D$2926,0)</f>
        <v>642</v>
      </c>
    </row>
    <row r="126" spans="1:13" s="34" customFormat="1" ht="20.149999999999999" customHeight="1" x14ac:dyDescent="0.25">
      <c r="A126" s="141" t="s">
        <v>1045</v>
      </c>
      <c r="B126" s="76">
        <f ca="1">OFFSET('Hijsmateriaal 1.4'!E$6:E$2926,M126+L126-2,0,1,1)</f>
        <v>4</v>
      </c>
      <c r="C126" s="83" t="str">
        <f ca="1">OFFSET('Hijsmateriaal 1.4'!S$6:S$2926,M126+L126-2,0,1,1)</f>
        <v>-</v>
      </c>
      <c r="D126" s="82">
        <f ca="1">OFFSET('Hijsmateriaal 1.4'!H$6:H$2926,M126+L126-2,0,1,1)</f>
        <v>84</v>
      </c>
      <c r="E126" s="82" t="str">
        <f ca="1">OFFSET('Hijsmateriaal 1.4'!I$6:I$2926,M126+L126-2,0,1,1)</f>
        <v>5579</v>
      </c>
      <c r="F126" s="84">
        <f t="shared" ca="1" si="35"/>
        <v>568.70540265035675</v>
      </c>
      <c r="G126" s="85">
        <f ca="1">OFFSET('Hijsmateriaal 1.4'!G$6:G$2926,M126+L126-2,0,1,1)</f>
        <v>17.965</v>
      </c>
      <c r="H126" s="82" t="str">
        <f ca="1">OFFSET('Hijsmateriaal 1.4'!AJ$6:AJ$2926,M126+L126-2,0,1,1)</f>
        <v>HL1271-1274</v>
      </c>
      <c r="I126" s="505" t="str">
        <f ca="1">IF(OFFSET('Hijsmateriaal 1.4'!W$6:W$2926,M126+L126-2,0,1,1)="","",OFFSET('Hijsmateriaal 1.4'!W$6:W$2926,M126+L126-2,0,1,1))</f>
        <v/>
      </c>
      <c r="J126" s="89">
        <f ca="1">OFFSET('Hijsmateriaal 1.4'!AC$6:AC$2926,M126+L126-3,0,1,1)/1000</f>
        <v>0.44260109999999997</v>
      </c>
      <c r="K126" s="140">
        <f ca="1">(OFFSET('Hijsmateriaal 1.4'!Y$6:Y$2926,M126+L126-3,0,1,1))+365</f>
        <v>43426</v>
      </c>
      <c r="L126" s="121">
        <f>COUNTIF('Hijsmateriaal 1.4'!$D$6:$D$2926,'Vlaardingen-R''dam'!A126)</f>
        <v>5</v>
      </c>
      <c r="M126" s="124">
        <f>MATCH(A126,'Hijsmateriaal 1.4'!$D$6:$D$2926,0)</f>
        <v>646</v>
      </c>
    </row>
    <row r="127" spans="1:13" s="34" customFormat="1" ht="20.149999999999999" customHeight="1" x14ac:dyDescent="0.25">
      <c r="A127" s="141" t="s">
        <v>1055</v>
      </c>
      <c r="B127" s="76">
        <f ca="1">OFFSET('Hijsmateriaal 1.4'!E$6:E$2926,M127+L127-2,0,1,1)</f>
        <v>4</v>
      </c>
      <c r="C127" s="83" t="str">
        <f ca="1">OFFSET('Hijsmateriaal 1.4'!S$6:S$2926,M127+L127-2,0,1,1)</f>
        <v>-</v>
      </c>
      <c r="D127" s="82">
        <f ca="1">OFFSET('Hijsmateriaal 1.4'!H$6:H$2926,M127+L127-2,0,1,1)</f>
        <v>84</v>
      </c>
      <c r="E127" s="82" t="str">
        <f ca="1">OFFSET('Hijsmateriaal 1.4'!I$6:I$2926,M127+L127-2,0,1,1)</f>
        <v>5579</v>
      </c>
      <c r="F127" s="84">
        <f t="shared" ca="1" si="35"/>
        <v>568.70540265035675</v>
      </c>
      <c r="G127" s="85">
        <f ca="1">OFFSET('Hijsmateriaal 1.4'!G$6:G$2926,M127+L127-2,0,1,1)</f>
        <v>13.43</v>
      </c>
      <c r="H127" s="82" t="str">
        <f ca="1">OFFSET('Hijsmateriaal 1.4'!AJ$6:AJ$2926,M127+L127-2,0,1,1)</f>
        <v>HL1275-1278</v>
      </c>
      <c r="I127" s="505" t="str">
        <f ca="1">IF(OFFSET('Hijsmateriaal 1.4'!W$6:W$2926,M127+L127-2,0,1,1)="","",OFFSET('Hijsmateriaal 1.4'!W$6:W$2926,M127+L127-2,0,1,1))</f>
        <v/>
      </c>
      <c r="J127" s="89">
        <f ca="1">OFFSET('Hijsmateriaal 1.4'!AC$6:AC$2926,M127+L127-3,0,1,1)/1000</f>
        <v>0.33078089999999999</v>
      </c>
      <c r="K127" s="140">
        <f ca="1">(OFFSET('Hijsmateriaal 1.4'!Y$6:Y$2926,M127+L127-3,0,1,1))+365</f>
        <v>44545</v>
      </c>
      <c r="L127" s="121">
        <f>COUNTIF('Hijsmateriaal 1.4'!$D$6:$D$2926,'Vlaardingen-R''dam'!A127)</f>
        <v>5</v>
      </c>
      <c r="M127" s="124">
        <f>MATCH(A127,'Hijsmateriaal 1.4'!$D$6:$D$2926,0)</f>
        <v>652</v>
      </c>
    </row>
    <row r="128" spans="1:13" s="34" customFormat="1" ht="20.149999999999999" customHeight="1" x14ac:dyDescent="0.25">
      <c r="A128" s="141" t="s">
        <v>1188</v>
      </c>
      <c r="B128" s="76">
        <f ca="1">OFFSET('Hijsmateriaal 1.4'!E$6:E$2926,M128+L128-2,0,1,1)</f>
        <v>1</v>
      </c>
      <c r="C128" s="83" t="str">
        <f ca="1">OFFSET('Hijsmateriaal 1.4'!S$6:S$2926,M128+L128-2,0,1,1)</f>
        <v>-</v>
      </c>
      <c r="D128" s="82">
        <f ca="1">OFFSET('Hijsmateriaal 1.4'!H$6:H$2926,M128+L128-2,0,1,1)</f>
        <v>78</v>
      </c>
      <c r="E128" s="82" t="str">
        <f ca="1">OFFSET('Hijsmateriaal 1.4'!I$6:I$2926,M128+L128-2,0,1,1)</f>
        <v>4814</v>
      </c>
      <c r="F128" s="84">
        <f t="shared" ca="1" si="35"/>
        <v>490.72375127420997</v>
      </c>
      <c r="G128" s="85">
        <f ca="1">OFFSET('Hijsmateriaal 1.4'!G$6:G$2926,M128+L128-2,0,1,1)</f>
        <v>9.1</v>
      </c>
      <c r="H128" s="82" t="str">
        <f ca="1">OFFSET('Hijsmateriaal 1.4'!AJ$6:AJ$2926,M128+L128-2,0,1,1)</f>
        <v>HL954-955</v>
      </c>
      <c r="I128" s="861" t="str">
        <f ca="1">IF(OFFSET('Hijsmateriaal 1.4'!W$6:W$2926,M128+L128-2,0,1,1)="","",OFFSET('Hijsmateriaal 1.4'!W$6:W$2926,M128+L128-2,0,1,1))</f>
        <v>HL 955 rejected</v>
      </c>
      <c r="J128" s="89">
        <f ca="1">OFFSET('Hijsmateriaal 1.4'!AC$6:AC$2926,M128+L128-3,0,1,1)/1000</f>
        <v>0.21111999999999997</v>
      </c>
      <c r="K128" s="140">
        <f ca="1">(OFFSET('Hijsmateriaal 1.4'!Y$6:Y$2926,M128+L128-3,0,1,1))+365</f>
        <v>44336</v>
      </c>
      <c r="L128" s="121">
        <f>COUNTIF('Hijsmateriaal 1.4'!$D$6:$D$2926,'Vlaardingen-R''dam'!A128)</f>
        <v>3</v>
      </c>
      <c r="M128" s="124">
        <f>MATCH(A128,'Hijsmateriaal 1.4'!$D$6:$D$2926,0)</f>
        <v>734</v>
      </c>
    </row>
    <row r="129" spans="1:16" s="34" customFormat="1" ht="20.149999999999999" customHeight="1" x14ac:dyDescent="0.25">
      <c r="A129" s="141" t="s">
        <v>64</v>
      </c>
      <c r="B129" s="76">
        <f ca="1">OFFSET('Hijsmateriaal 1.4'!E$6:E$2926,M129+L129-2,0,1,1)</f>
        <v>2</v>
      </c>
      <c r="C129" s="83">
        <f ca="1">OFFSET('Hijsmateriaal 1.4'!S$6:S$2926,M129+L129-2,0,1,1)</f>
        <v>7.125</v>
      </c>
      <c r="D129" s="82">
        <f ca="1">OFFSET('Hijsmateriaal 1.4'!H$6:H$2926,M129+L129-2,0,1,1)</f>
        <v>72</v>
      </c>
      <c r="E129" s="82" t="str">
        <f ca="1">OFFSET('Hijsmateriaal 1.4'!I$6:I$2926,M129+L129-2,0,1,1)</f>
        <v>4336</v>
      </c>
      <c r="F129" s="84">
        <f t="shared" ref="F129" ca="1" si="36">E129/9.81</f>
        <v>441.99796126401628</v>
      </c>
      <c r="G129" s="85">
        <f ca="1">OFFSET('Hijsmateriaal 1.4'!G$6:G$2926,M129+L129-2,0,1,1)</f>
        <v>7.125</v>
      </c>
      <c r="H129" s="82" t="str">
        <f ca="1">OFFSET('Hijsmateriaal 1.4'!AJ$6:AJ$2926,M129+L129-2,0,1,1)</f>
        <v>HL2163-2164</v>
      </c>
      <c r="I129" s="631" t="str">
        <f ca="1">IF(OFFSET('Hijsmateriaal 1.4'!W$6:W$2926,M129+L129-2,0,1,1)="","",OFFSET('Hijsmateriaal 1.4'!W$6:W$2926,M129+L129-2,0,1,1))</f>
        <v>For 98/2 project</v>
      </c>
      <c r="J129" s="89">
        <f ca="1">OFFSET('Hijsmateriaal 1.4'!AC$6:AC$2926,M129+L129-3,0,1,1)/1000</f>
        <v>0.15675</v>
      </c>
      <c r="K129" s="140">
        <f ca="1">(OFFSET('Hijsmateriaal 1.4'!Y$6:Y$2926,M129+L129-3,0,1,1))+365</f>
        <v>44545</v>
      </c>
      <c r="L129" s="121">
        <f>COUNTIF('Hijsmateriaal 1.4'!$D$6:$D$2926,'Vlaardingen-R''dam'!A129)</f>
        <v>3</v>
      </c>
      <c r="M129" s="124">
        <f>MATCH(A129,'Hijsmateriaal 1.4'!$D$6:$D$2926,0)</f>
        <v>849</v>
      </c>
    </row>
    <row r="130" spans="1:16" s="34" customFormat="1" ht="20.149999999999999" customHeight="1" thickBot="1" x14ac:dyDescent="0.3">
      <c r="A130" s="131" t="s">
        <v>1985</v>
      </c>
      <c r="B130" s="91">
        <f ca="1">OFFSET('Hijsmateriaal 1.4'!E$6:E$2926,M130+L130-2,0,1,1)</f>
        <v>8</v>
      </c>
      <c r="C130" s="92" t="str">
        <f ca="1">OFFSET('Hijsmateriaal 1.4'!S$6:S$2926,M130+L130-2,0,1,1)</f>
        <v>-</v>
      </c>
      <c r="D130" s="91">
        <f ca="1">OFFSET('Hijsmateriaal 1.4'!H$6:H$2926,M130+L130-2,0,1,1)</f>
        <v>30</v>
      </c>
      <c r="E130" s="91" t="str">
        <f ca="1">OFFSET('Hijsmateriaal 1.4'!I$6:I$2926,M130+L130-2,0,1,1)</f>
        <v>826</v>
      </c>
      <c r="F130" s="506">
        <f ca="1">E130/9.81</f>
        <v>84.199796126401623</v>
      </c>
      <c r="G130" s="94">
        <f ca="1">OFFSET('Hijsmateriaal 1.4'!G$6:G$2926,M130+L130-2,0,1,1)</f>
        <v>7</v>
      </c>
      <c r="H130" s="91" t="str">
        <f ca="1">OFFSET('Hijsmateriaal 1.4'!AJ$6:AJ$2926,M130+L130-2,0,1,1)</f>
        <v>HL1906-1913</v>
      </c>
      <c r="I130" s="130" t="str">
        <f ca="1">IF(OFFSET('Hijsmateriaal 1.4'!W$6:W$2926,M130+L130-2,0,1,1)="","",OFFSET('Hijsmateriaal 1.4'!W$6:W$2926,M130+L130-2,0,1,1))</f>
        <v/>
      </c>
      <c r="J130" s="507">
        <f ca="1">OFFSET('Hijsmateriaal 1.4'!AC$6:AC$2926,M130+L130-3,0,1,1)/1000</f>
        <v>2.7300000000000001E-2</v>
      </c>
      <c r="K130" s="142">
        <f ca="1">(OFFSET('Hijsmateriaal 1.4'!Y$6:Y$2926,M130+L130-3,0,1,1))+365</f>
        <v>44070</v>
      </c>
      <c r="L130" s="121">
        <f>COUNTIF('Hijsmateriaal 1.4'!$D$6:$D$2926,'Vlaardingen-R''dam'!A130)</f>
        <v>9</v>
      </c>
      <c r="M130" s="124">
        <f>MATCH(A130,'Hijsmateriaal 1.4'!$D$6:$D$2926,0)</f>
        <v>1314</v>
      </c>
    </row>
    <row r="131" spans="1:16" ht="24" customHeight="1" x14ac:dyDescent="0.25">
      <c r="A131" s="1294" t="s">
        <v>3873</v>
      </c>
      <c r="B131" s="1295"/>
      <c r="C131" s="1295"/>
      <c r="D131" s="1295"/>
      <c r="E131" s="1295"/>
      <c r="F131" s="1295"/>
      <c r="G131" s="1295"/>
      <c r="H131" s="1295"/>
      <c r="I131" s="1295"/>
      <c r="J131" s="137"/>
      <c r="K131" s="138"/>
      <c r="O131" s="45"/>
      <c r="P131" s="46" t="e">
        <f ca="1">(P132&lt;H133)</f>
        <v>#N/A</v>
      </c>
    </row>
    <row r="132" spans="1:16" ht="24" customHeight="1" x14ac:dyDescent="0.25">
      <c r="A132" s="1297"/>
      <c r="B132" s="1298"/>
      <c r="C132" s="1298"/>
      <c r="D132" s="1298"/>
      <c r="E132" s="1298"/>
      <c r="F132" s="1298"/>
      <c r="G132" s="1298"/>
      <c r="H132" s="1298"/>
      <c r="I132" s="570" t="s">
        <v>3919</v>
      </c>
      <c r="J132" s="1323"/>
      <c r="K132" s="139"/>
      <c r="L132" s="119"/>
      <c r="O132" s="45" t="s">
        <v>3913</v>
      </c>
      <c r="P132" s="46" t="e">
        <f ca="1">MIN(G130:G416)</f>
        <v>#N/A</v>
      </c>
    </row>
    <row r="133" spans="1:16" ht="24" customHeight="1" thickBot="1" x14ac:dyDescent="0.3">
      <c r="A133" s="573" t="s">
        <v>19</v>
      </c>
      <c r="B133" s="54" t="s">
        <v>61</v>
      </c>
      <c r="C133" s="55"/>
      <c r="D133" s="55"/>
      <c r="E133" s="56" t="s">
        <v>3876</v>
      </c>
      <c r="F133" s="1306">
        <f ca="1">NOW()</f>
        <v>44925.93602951389</v>
      </c>
      <c r="G133" s="1306"/>
      <c r="H133" s="67">
        <f ca="1">F133+60</f>
        <v>44985.93602951389</v>
      </c>
      <c r="I133" s="571" t="s">
        <v>3921</v>
      </c>
      <c r="J133" s="1323"/>
      <c r="K133" s="139"/>
      <c r="O133" s="47" t="s">
        <v>3914</v>
      </c>
      <c r="P133" s="48">
        <f>MAX(G353:G454)</f>
        <v>0</v>
      </c>
    </row>
    <row r="134" spans="1:16" s="34" customFormat="1" ht="20.149999999999999" customHeight="1" thickBot="1" x14ac:dyDescent="0.3">
      <c r="A134" s="1343" t="s">
        <v>3925</v>
      </c>
      <c r="B134" s="1344"/>
      <c r="C134" s="1344"/>
      <c r="D134" s="1344"/>
      <c r="E134" s="1344"/>
      <c r="F134" s="1344"/>
      <c r="G134" s="1344"/>
      <c r="H134" s="1344"/>
      <c r="I134" s="1344"/>
      <c r="J134" s="1344"/>
      <c r="K134" s="1345"/>
      <c r="L134" s="121"/>
      <c r="M134" s="124"/>
    </row>
    <row r="135" spans="1:16" s="34" customFormat="1" ht="40" customHeight="1" x14ac:dyDescent="0.25">
      <c r="A135" s="99" t="s">
        <v>3879</v>
      </c>
      <c r="B135" s="57" t="s">
        <v>3880</v>
      </c>
      <c r="C135" s="80" t="s">
        <v>3917</v>
      </c>
      <c r="D135" s="58" t="s">
        <v>3882</v>
      </c>
      <c r="E135" s="58" t="s">
        <v>3883</v>
      </c>
      <c r="F135" s="69" t="s">
        <v>3884</v>
      </c>
      <c r="G135" s="81" t="s">
        <v>3926</v>
      </c>
      <c r="H135" s="57" t="s">
        <v>3886</v>
      </c>
      <c r="I135" s="71" t="s">
        <v>21</v>
      </c>
      <c r="J135" s="58" t="s">
        <v>3888</v>
      </c>
      <c r="K135" s="100" t="s">
        <v>3923</v>
      </c>
      <c r="L135" s="120"/>
      <c r="M135" s="123"/>
    </row>
    <row r="136" spans="1:16" s="34" customFormat="1" ht="20.149999999999999" customHeight="1" x14ac:dyDescent="0.25">
      <c r="A136" s="141" t="s">
        <v>68</v>
      </c>
      <c r="B136" s="76">
        <f ca="1">OFFSET('Hijsmateriaal 1.4'!E$6:E$2926,M136+L136-2,0,1,1)</f>
        <v>2</v>
      </c>
      <c r="C136" s="83">
        <f ca="1">OFFSET('Hijsmateriaal 1.4'!S$6:S$2926,M136+L136-2,0,1,1)</f>
        <v>53</v>
      </c>
      <c r="D136" s="82">
        <f ca="1">OFFSET('Hijsmateriaal 1.4'!H$6:H$2926,M136+L136-2,0,1,1)</f>
        <v>195</v>
      </c>
      <c r="E136" s="82" t="str">
        <f ca="1">OFFSET('Hijsmateriaal 1.4'!I$6:I$2926,M136+L136-2,0,1,1)</f>
        <v>39348</v>
      </c>
      <c r="F136" s="84">
        <f t="shared" ref="F136:F137" ca="1" si="37">E136/9.81</f>
        <v>4011.0091743119265</v>
      </c>
      <c r="G136" s="85">
        <f ca="1">OFFSET('Hijsmateriaal 1.4'!G$6:G$2926,M136+L136-2,0,1,1)</f>
        <v>110</v>
      </c>
      <c r="H136" s="82" t="str">
        <f ca="1">OFFSET('Hijsmateriaal 1.4'!AJ$6:AJ$2926,M136+L136-2,0,1,1)</f>
        <v>HL2294-2295</v>
      </c>
      <c r="I136" s="630" t="str">
        <f ca="1">IF(OFFSET('Hijsmateriaal 1.4'!W$6:W$2926,M136+L136-2,0,1,1)="","",OFFSET('Hijsmateriaal 1.4'!W$6:W$2926,M136+L136-2,0,1,1))</f>
        <v>Synthetic grommets CFXD project - Not ordered</v>
      </c>
      <c r="J136" s="89">
        <f ca="1">OFFSET('Hijsmateriaal 1.4'!AC$6:AC$2926,M136+L136-3,0,1,1)/1000</f>
        <v>0</v>
      </c>
      <c r="K136" s="140">
        <f ca="1">(OFFSET('Hijsmateriaal 1.4'!Y$6:Y$2926,M136+L136-3,0,1,1))+365</f>
        <v>365</v>
      </c>
      <c r="L136" s="121">
        <f>COUNTIF('Hijsmateriaal 1.4'!$D$6:$D$2926,'Vlaardingen-R''dam'!A136)</f>
        <v>1</v>
      </c>
      <c r="M136" s="124">
        <f>MATCH(A136,'Hijsmateriaal 1.4'!$D$6:$D$2926,0)</f>
        <v>16</v>
      </c>
    </row>
    <row r="137" spans="1:16" s="34" customFormat="1" ht="20.149999999999999" customHeight="1" x14ac:dyDescent="0.25">
      <c r="A137" s="141" t="s">
        <v>139</v>
      </c>
      <c r="B137" s="76">
        <f ca="1">OFFSET('Hijsmateriaal 1.4'!E$6:E$2926,M137+L137-2,0,1,1)</f>
        <v>2</v>
      </c>
      <c r="C137" s="83" t="str">
        <f ca="1">OFFSET('Hijsmateriaal 1.4'!S$6:S$2926,M137+L137-2,0,1,1)</f>
        <v>-</v>
      </c>
      <c r="D137" s="82">
        <f ca="1">OFFSET('Hijsmateriaal 1.4'!H$6:H$2926,M137+L137-2,0,1,1)</f>
        <v>166</v>
      </c>
      <c r="E137" s="82" t="str">
        <f ca="1">OFFSET('Hijsmateriaal 1.4'!I$6:I$2926,M137+L137-2,0,1,1)</f>
        <v>21876</v>
      </c>
      <c r="F137" s="84">
        <f t="shared" ca="1" si="37"/>
        <v>2229.9694189602446</v>
      </c>
      <c r="G137" s="85">
        <f ca="1">OFFSET('Hijsmateriaal 1.4'!G$6:G$2926,M137+L137-2,0,1,1)</f>
        <v>6.9</v>
      </c>
      <c r="H137" s="82" t="str">
        <f ca="1">OFFSET('Hijsmateriaal 1.4'!AJ$6:AJ$2926,M137+L137-2,0,1,1)</f>
        <v>HL2345-2346</v>
      </c>
      <c r="I137" s="630" t="str">
        <f ca="1">IF(OFFSET('Hijsmateriaal 1.4'!W$6:W$2926,M137+L137-2,0,1,1)="","",OFFSET('Hijsmateriaal 1.4'!W$6:W$2926,M137+L137-2,0,1,1))</f>
        <v>New ordered for CFXD (hammer), Synthetic grommets</v>
      </c>
      <c r="J137" s="89">
        <f ca="1">OFFSET('Hijsmateriaal 1.4'!AC$6:AC$2926,M137+L137-3,0,1,1)/1000</f>
        <v>0.13100000000000001</v>
      </c>
      <c r="K137" s="140">
        <f ca="1">(OFFSET('Hijsmateriaal 1.4'!Y$6:Y$2926,M137+L137-3,0,1,1))+365</f>
        <v>44659</v>
      </c>
      <c r="L137" s="121">
        <f>COUNTIF('Hijsmateriaal 1.4'!$D$6:$D$2926,'Vlaardingen-R''dam'!A137)</f>
        <v>3</v>
      </c>
      <c r="M137" s="124">
        <f>MATCH(A137,'Hijsmateriaal 1.4'!$D$6:$D$2926,0)</f>
        <v>76</v>
      </c>
    </row>
    <row r="138" spans="1:16" s="34" customFormat="1" ht="20.149999999999999" customHeight="1" x14ac:dyDescent="0.25">
      <c r="A138" s="141" t="s">
        <v>151</v>
      </c>
      <c r="B138" s="76">
        <f ca="1">OFFSET('Hijsmateriaal 1.4'!E$6:E$2926,M138+L138-2,0,1,1)</f>
        <v>2</v>
      </c>
      <c r="C138" s="83">
        <f ca="1">OFFSET('Hijsmateriaal 1.4'!S$6:S$2926,M138+L138-2,0,1,1)</f>
        <v>11.55</v>
      </c>
      <c r="D138" s="82">
        <f ca="1">OFFSET('Hijsmateriaal 1.4'!H$6:H$2926,M138+L138-2,0,1,1)</f>
        <v>160</v>
      </c>
      <c r="E138" s="82" t="str">
        <f ca="1">OFFSET('Hijsmateriaal 1.4'!I$6:I$2926,M138+L138-2,0,1,1)</f>
        <v>20209</v>
      </c>
      <c r="F138" s="84">
        <f t="shared" ref="F138" ca="1" si="38">E138/9.81</f>
        <v>2060.0407747196737</v>
      </c>
      <c r="G138" s="85">
        <f ca="1">OFFSET('Hijsmateriaal 1.4'!G$6:G$2926,M138+L138-2,0,1,1)</f>
        <v>24</v>
      </c>
      <c r="H138" s="82" t="str">
        <f ca="1">OFFSET('Hijsmateriaal 1.4'!AJ$6:AJ$2926,M138+L138-2,0,1,1)</f>
        <v>HL2347-2350</v>
      </c>
      <c r="I138" s="630" t="str">
        <f ca="1">IF(OFFSET('Hijsmateriaal 1.4'!W$6:W$2926,M138+L138-2,0,1,1)="","",OFFSET('Hijsmateriaal 1.4'!W$6:W$2926,M138+L138-2,0,1,1))</f>
        <v>New ordered for CFXD (JFL), Synthetic grommets</v>
      </c>
      <c r="J138" s="89">
        <f ca="1">OFFSET('Hijsmateriaal 1.4'!AC$6:AC$2926,M138+L138-3,0,1,1)/1000</f>
        <v>0.32303999999999999</v>
      </c>
      <c r="K138" s="140">
        <f ca="1">(OFFSET('Hijsmateriaal 1.4'!Y$6:Y$2926,M138+L138-3,0,1,1))+365</f>
        <v>44673</v>
      </c>
      <c r="L138" s="121">
        <f>COUNTIF('Hijsmateriaal 1.4'!$D$6:$D$2926,'Vlaardingen-R''dam'!A138)</f>
        <v>5</v>
      </c>
      <c r="M138" s="124">
        <f>MATCH(A138,'Hijsmateriaal 1.4'!$D$6:$D$2926,0)</f>
        <v>83</v>
      </c>
    </row>
    <row r="139" spans="1:16" s="34" customFormat="1" ht="20.149999999999999" customHeight="1" x14ac:dyDescent="0.25">
      <c r="A139" s="141" t="s">
        <v>163</v>
      </c>
      <c r="B139" s="76">
        <f ca="1">OFFSET('Hijsmateriaal 1.4'!E$6:E$2926,M139+L139-2,0,1,1)</f>
        <v>9</v>
      </c>
      <c r="C139" s="83">
        <f ca="1">OFFSET('Hijsmateriaal 1.4'!S$6:S$2926,M139+L139-2,0,1,1)</f>
        <v>5</v>
      </c>
      <c r="D139" s="82">
        <f ca="1">OFFSET('Hijsmateriaal 1.4'!H$6:H$2926,M139+L139-2,0,1,1)</f>
        <v>159</v>
      </c>
      <c r="E139" s="82" t="str">
        <f ca="1">OFFSET('Hijsmateriaal 1.4'!I$6:I$2926,M139+L139-2,0,1,1)</f>
        <v>11772</v>
      </c>
      <c r="F139" s="84">
        <f t="shared" ref="F139" ca="1" si="39">E139/9.81</f>
        <v>1200</v>
      </c>
      <c r="G139" s="85">
        <f ca="1">OFFSET('Hijsmateriaal 1.4'!G$6:G$2926,M139+L139-2,0,1,1)</f>
        <v>11.1</v>
      </c>
      <c r="H139" s="82" t="str">
        <f ca="1">OFFSET('Hijsmateriaal 1.4'!AJ$6:AJ$2926,M139+L139-2,0,1,1)</f>
        <v>HL2255-2263</v>
      </c>
      <c r="I139" s="631" t="str">
        <f ca="1">IF(OFFSET('Hijsmateriaal 1.4'!W$6:W$2926,M139+L139-2,0,1,1)="","",OFFSET('Hijsmateriaal 1.4'!W$6:W$2926,M139+L139-2,0,1,1))</f>
        <v>Synthetic grommets 98/2 project</v>
      </c>
      <c r="J139" s="89">
        <f ca="1">OFFSET('Hijsmateriaal 1.4'!AC$6:AC$2926,M139+L139-3,0,1,1)/1000</f>
        <v>0</v>
      </c>
      <c r="K139" s="140" t="e">
        <f ca="1">(OFFSET('Hijsmateriaal 1.4'!Y$6:Y$2926,M139+L139-3,0,1,1))+365</f>
        <v>#VALUE!</v>
      </c>
      <c r="L139" s="121">
        <f>COUNTIF('Hijsmateriaal 1.4'!$D$6:$D$2926,'Vlaardingen-R''dam'!A139)</f>
        <v>10</v>
      </c>
      <c r="M139" s="124">
        <f>MATCH(A139,'Hijsmateriaal 1.4'!$D$6:$D$2926,0)</f>
        <v>89</v>
      </c>
    </row>
    <row r="140" spans="1:16" s="34" customFormat="1" ht="20.149999999999999" customHeight="1" x14ac:dyDescent="0.25">
      <c r="A140" s="141" t="s">
        <v>285</v>
      </c>
      <c r="B140" s="76">
        <f ca="1">OFFSET('Hijsmateriaal 1.4'!E$6:E$2926,M140+L140-2,0,1,1)</f>
        <v>2</v>
      </c>
      <c r="C140" s="83">
        <f ca="1">OFFSET('Hijsmateriaal 1.4'!S$6:S$2926,M140+L140-2,0,1,1)</f>
        <v>20.705500000000001</v>
      </c>
      <c r="D140" s="82">
        <f ca="1">OFFSET('Hijsmateriaal 1.4'!H$6:H$2926,M140+L140-2,0,1,1)</f>
        <v>148</v>
      </c>
      <c r="E140" s="82" t="str">
        <f ca="1">OFFSET('Hijsmateriaal 1.4'!I$6:I$2926,M140+L140-2,0,1,1)</f>
        <v>24898</v>
      </c>
      <c r="F140" s="84">
        <f t="shared" ref="F140" ca="1" si="40">E140/9.81</f>
        <v>2538.0224260958203</v>
      </c>
      <c r="G140" s="85">
        <f ca="1">OFFSET('Hijsmateriaal 1.4'!G$6:G$2926,M140+L140-2,0,1,1)</f>
        <v>42.51</v>
      </c>
      <c r="H140" s="82" t="str">
        <f ca="1">OFFSET('Hijsmateriaal 1.4'!AJ$6:AJ$2926,M140+L140-2,0,1,1)</f>
        <v>HL2120-2121</v>
      </c>
      <c r="I140" s="606" t="str">
        <f ca="1">IF(OFFSET('Hijsmateriaal 1.4'!W$6:W$2926,M140+L140-2,0,1,1)="","",OFFSET('Hijsmateriaal 1.4'!W$6:W$2926,M140+L140-2,0,1,1))</f>
        <v>Synthetic grommets for salvage MBF 2020</v>
      </c>
      <c r="J140" s="89">
        <f ca="1">OFFSET('Hijsmateriaal 1.4'!AC$6:AC$2926,M140+L140-3,0,1,1)/1000</f>
        <v>0.82</v>
      </c>
      <c r="K140" s="140">
        <f ca="1">(OFFSET('Hijsmateriaal 1.4'!Y$6:Y$2926,M140+L140-3,0,1,1))+365</f>
        <v>44379</v>
      </c>
      <c r="L140" s="121">
        <f>COUNTIF('Hijsmateriaal 1.4'!$D$6:$D$2926,'Vlaardingen-R''dam'!A140)</f>
        <v>3</v>
      </c>
      <c r="M140" s="124">
        <f>MATCH(A140,'Hijsmateriaal 1.4'!$D$6:$D$2926,0)</f>
        <v>157</v>
      </c>
    </row>
    <row r="141" spans="1:16" s="34" customFormat="1" ht="20.149999999999999" customHeight="1" x14ac:dyDescent="0.25">
      <c r="A141" s="141" t="s">
        <v>292</v>
      </c>
      <c r="B141" s="76">
        <f ca="1">OFFSET('Hijsmateriaal 1.4'!E$6:E$2926,M141+L141-2,0,1,1)</f>
        <v>5</v>
      </c>
      <c r="C141" s="83">
        <f ca="1">OFFSET('Hijsmateriaal 1.4'!S$6:S$2926,M141+L141-2,0,1,1)</f>
        <v>53.823999999999998</v>
      </c>
      <c r="D141" s="82">
        <f ca="1">OFFSET('Hijsmateriaal 1.4'!H$6:H$2926,M141+L141-2,0,1,1)</f>
        <v>134</v>
      </c>
      <c r="E141" s="82" t="str">
        <f ca="1">OFFSET('Hijsmateriaal 1.4'!I$6:I$2926,M141+L141-2,0,1,1)</f>
        <v>16873</v>
      </c>
      <c r="F141" s="84">
        <f t="shared" ref="F141:F152" ca="1" si="41">E141/9.81</f>
        <v>1719.9796126401629</v>
      </c>
      <c r="G141" s="85">
        <f ca="1">OFFSET('Hijsmateriaal 1.4'!G$6:G$2926,M141+L141-2,0,1,1)</f>
        <v>108.41159999999999</v>
      </c>
      <c r="H141" s="82" t="str">
        <f ca="1">OFFSET('Hijsmateriaal 1.4'!AJ$6:AJ$2926,M141+L141-2,0,1,1)</f>
        <v>HL1750-1754</v>
      </c>
      <c r="I141" s="630" t="str">
        <f ca="1">IF(OFFSET('Hijsmateriaal 1.4'!W$6:W$2926,M141+L141-2,0,1,1)="","",OFFSET('Hijsmateriaal 1.4'!W$6:W$2926,M141+L141-2,0,1,1))</f>
        <v>HL 1751-1753 reserved for CFXD, Synthetic grommets</v>
      </c>
      <c r="J141" s="89">
        <f ca="1">OFFSET('Hijsmateriaal 1.4'!AC$6:AC$2926,M141+L141-3,0,1,1)/1000</f>
        <v>3.03</v>
      </c>
      <c r="K141" s="140">
        <f ca="1">(OFFSET('Hijsmateriaal 1.4'!Y$6:Y$2926,M141+L141-3,0,1,1))+365</f>
        <v>44245</v>
      </c>
      <c r="L141" s="121">
        <f>COUNTIF('Hijsmateriaal 1.4'!$D$6:$D$2926,'Vlaardingen-R''dam'!A141)</f>
        <v>6</v>
      </c>
      <c r="M141" s="124">
        <f>MATCH(A141,'Hijsmateriaal 1.4'!$D$6:$D$2926,0)</f>
        <v>203</v>
      </c>
    </row>
    <row r="142" spans="1:16" s="34" customFormat="1" ht="20.149999999999999" customHeight="1" x14ac:dyDescent="0.25">
      <c r="A142" s="141" t="s">
        <v>390</v>
      </c>
      <c r="B142" s="76">
        <f ca="1">OFFSET('Hijsmateriaal 1.4'!E$6:E$2926,M142+L142-2,0,1,1)</f>
        <v>1</v>
      </c>
      <c r="C142" s="83">
        <f ca="1">OFFSET('Hijsmateriaal 1.4'!S$6:S$2926,M142+L142-2,0,1,1)</f>
        <v>21.05</v>
      </c>
      <c r="D142" s="82">
        <f ca="1">OFFSET('Hijsmateriaal 1.4'!H$6:H$2926,M142+L142-2,0,1,1)</f>
        <v>128</v>
      </c>
      <c r="E142" s="82" t="str">
        <f ca="1">OFFSET('Hijsmateriaal 1.4'!I$6:I$2926,M142+L142-2,0,1,1)</f>
        <v>15794</v>
      </c>
      <c r="F142" s="84">
        <f t="shared" ref="F142" ca="1" si="42">E142/9.81</f>
        <v>1609.9898063200815</v>
      </c>
      <c r="G142" s="85" t="str">
        <f ca="1">OFFSET('Hijsmateriaal 1.4'!G$6:G$2926,M142+L142-2,0,1,1)</f>
        <v>~44,5</v>
      </c>
      <c r="H142" s="82" t="str">
        <f ca="1">OFFSET('Hijsmateriaal 1.4'!AJ$6:AJ$2926,M142+L142-2,0,1,1)</f>
        <v>HL2402</v>
      </c>
      <c r="I142" s="630" t="str">
        <f ca="1">IF(OFFSET('Hijsmateriaal 1.4'!W$6:W$2926,M142+L142-2,0,1,1)="","",OFFSET('Hijsmateriaal 1.4'!W$6:W$2926,M142+L142-2,0,1,1))</f>
        <v xml:space="preserve">New ordered for CFXD </v>
      </c>
      <c r="J142" s="89">
        <f ca="1">OFFSET('Hijsmateriaal 1.4'!AC$6:AC$2926,M142+L142-3,0,1,1)/1000</f>
        <v>0.35333000000000003</v>
      </c>
      <c r="K142" s="140">
        <f ca="1">(OFFSET('Hijsmateriaal 1.4'!Y$6:Y$2926,M142+L142-3,0,1,1))+365</f>
        <v>44909</v>
      </c>
      <c r="L142" s="121">
        <f>COUNTIF('Hijsmateriaal 1.4'!$D$6:$D$2926,'Vlaardingen-R''dam'!A142)</f>
        <v>2</v>
      </c>
      <c r="M142" s="124">
        <f>MATCH(A142,'Hijsmateriaal 1.4'!$D$6:$D$2926,0)</f>
        <v>221</v>
      </c>
    </row>
    <row r="143" spans="1:16" s="34" customFormat="1" ht="20.149999999999999" customHeight="1" x14ac:dyDescent="0.25">
      <c r="A143" s="141" t="s">
        <v>394</v>
      </c>
      <c r="B143" s="76">
        <f ca="1">OFFSET('Hijsmateriaal 1.4'!E$6:E$2926,M143+L143-2,0,1,1)</f>
        <v>2</v>
      </c>
      <c r="C143" s="83" t="str">
        <f ca="1">OFFSET('Hijsmateriaal 1.4'!S$6:S$2926,M143+L143-2,0,1,1)</f>
        <v>-</v>
      </c>
      <c r="D143" s="82">
        <f ca="1">OFFSET('Hijsmateriaal 1.4'!H$6:H$2926,M143+L143-2,0,1,1)</f>
        <v>128</v>
      </c>
      <c r="E143" s="82" t="str">
        <f ca="1">OFFSET('Hijsmateriaal 1.4'!I$6:I$2926,M143+L143-2,0,1,1)</f>
        <v>15794</v>
      </c>
      <c r="F143" s="84">
        <f t="shared" ca="1" si="41"/>
        <v>1609.9898063200815</v>
      </c>
      <c r="G143" s="85">
        <f ca="1">OFFSET('Hijsmateriaal 1.4'!G$6:G$2926,M143+L143-2,0,1,1)</f>
        <v>44.5</v>
      </c>
      <c r="H143" s="82" t="str">
        <f ca="1">OFFSET('Hijsmateriaal 1.4'!AJ$6:AJ$2926,M143+L143-2,0,1,1)</f>
        <v>HL2351-2352</v>
      </c>
      <c r="I143" s="630" t="str">
        <f ca="1">IF(OFFSET('Hijsmateriaal 1.4'!W$6:W$2926,M143+L143-2,0,1,1)="","",OFFSET('Hijsmateriaal 1.4'!W$6:W$2926,M143+L143-2,0,1,1))</f>
        <v>Damaged during project Oulu</v>
      </c>
      <c r="J143" s="89">
        <f ca="1">OFFSET('Hijsmateriaal 1.4'!AC$6:AC$2926,M143+L143-3,0,1,1)/1000</f>
        <v>0.35333000000000003</v>
      </c>
      <c r="K143" s="140">
        <f ca="1">(OFFSET('Hijsmateriaal 1.4'!Y$6:Y$2926,M143+L143-3,0,1,1))+365</f>
        <v>44659</v>
      </c>
      <c r="L143" s="121">
        <f>COUNTIF('Hijsmateriaal 1.4'!$D$6:$D$2926,'Vlaardingen-R''dam'!A143)</f>
        <v>3</v>
      </c>
      <c r="M143" s="124">
        <f>MATCH(A143,'Hijsmateriaal 1.4'!$D$6:$D$2926,0)</f>
        <v>224</v>
      </c>
    </row>
    <row r="144" spans="1:16" s="34" customFormat="1" ht="20.149999999999999" customHeight="1" x14ac:dyDescent="0.25">
      <c r="A144" s="141" t="s">
        <v>415</v>
      </c>
      <c r="B144" s="76">
        <f ca="1">OFFSET('Hijsmateriaal 1.4'!E$6:E$2926,M144+L144-2,0,1,1)</f>
        <v>4</v>
      </c>
      <c r="C144" s="83">
        <f ca="1">OFFSET('Hijsmateriaal 1.4'!S$6:S$2926,M144+L144-2,0,1,1)</f>
        <v>10</v>
      </c>
      <c r="D144" s="82">
        <f ca="1">OFFSET('Hijsmateriaal 1.4'!H$6:H$2926,M144+L144-2,0,1,1)</f>
        <v>122</v>
      </c>
      <c r="E144" s="82" t="str">
        <f ca="1">OFFSET('Hijsmateriaal 1.4'!I$6:I$2926,M144+L144-2,0,1,1)</f>
        <v>2452</v>
      </c>
      <c r="F144" s="84">
        <f t="shared" ca="1" si="41"/>
        <v>249.94903160040772</v>
      </c>
      <c r="G144" s="85">
        <f ca="1">OFFSET('Hijsmateriaal 1.4'!G$6:G$2926,M144+L144-2,0,1,1)</f>
        <v>10</v>
      </c>
      <c r="H144" s="82" t="str">
        <f ca="1">OFFSET('Hijsmateriaal 1.4'!AJ$6:AJ$2926,M144+L144-2,0,1,1)</f>
        <v>HL2432-2435</v>
      </c>
      <c r="I144" s="630" t="str">
        <f ca="1">IF(OFFSET('Hijsmateriaal 1.4'!W$6:W$2926,M144+L144-2,0,1,1)="","",OFFSET('Hijsmateriaal 1.4'!W$6:W$2926,M144+L144-2,0,1,1))</f>
        <v>Synthetic grommets 98/2 FPSO project</v>
      </c>
      <c r="J144" s="89">
        <f ca="1">OFFSET('Hijsmateriaal 1.4'!AC$6:AC$2926,M144+L144-3,0,1,1)/1000</f>
        <v>5.5E-2</v>
      </c>
      <c r="K144" s="140" t="e">
        <f ca="1">(OFFSET('Hijsmateriaal 1.4'!Y$6:Y$2926,M144+L144-3,0,1,1))+365</f>
        <v>#VALUE!</v>
      </c>
      <c r="L144" s="121">
        <f>COUNTIF('Hijsmateriaal 1.4'!$D$6:$D$2926,'Vlaardingen-R''dam'!A144)</f>
        <v>5</v>
      </c>
      <c r="M144" s="124">
        <f>MATCH(A144,'Hijsmateriaal 1.4'!$D$6:$D$2926,0)</f>
        <v>240</v>
      </c>
    </row>
    <row r="145" spans="1:13" s="34" customFormat="1" ht="20.149999999999999" customHeight="1" x14ac:dyDescent="0.25">
      <c r="A145" s="141" t="s">
        <v>424</v>
      </c>
      <c r="B145" s="76">
        <f ca="1">OFFSET('Hijsmateriaal 1.4'!E$6:E$2926,M145+L145-2,0,1,1)</f>
        <v>2</v>
      </c>
      <c r="C145" s="83">
        <f ca="1">OFFSET('Hijsmateriaal 1.4'!S$6:S$2926,M145+L145-2,0,1,1)</f>
        <v>22.5</v>
      </c>
      <c r="D145" s="82">
        <f ca="1">OFFSET('Hijsmateriaal 1.4'!H$6:H$2926,M145+L145-2,0,1,1)</f>
        <v>120</v>
      </c>
      <c r="E145" s="82" t="str">
        <f ca="1">OFFSET('Hijsmateriaal 1.4'!I$6:I$2926,M145+L145-2,0,1,1)</f>
        <v>13342</v>
      </c>
      <c r="F145" s="84">
        <f t="shared" ref="F145" ca="1" si="43">E145/9.81</f>
        <v>1360.0407747196737</v>
      </c>
      <c r="G145" s="85" t="str">
        <f ca="1">OFFSET('Hijsmateriaal 1.4'!G$6:G$2926,M145+L145-2,0,1,1)</f>
        <v>~46</v>
      </c>
      <c r="H145" s="82" t="str">
        <f ca="1">OFFSET('Hijsmateriaal 1.4'!AJ$6:AJ$2926,M145+L145-2,0,1,1)</f>
        <v>HL2400-2401</v>
      </c>
      <c r="I145" s="630" t="str">
        <f ca="1">IF(OFFSET('Hijsmateriaal 1.4'!W$6:W$2926,M145+L145-2,0,1,1)="","",OFFSET('Hijsmateriaal 1.4'!W$6:W$2926,M145+L145-2,0,1,1))</f>
        <v>New ordered for CFXD BL2 (JFL), Synthetic grommets</v>
      </c>
      <c r="J145" s="89">
        <f ca="1">OFFSET('Hijsmateriaal 1.4'!AC$6:AC$2926,M145+L145-3,0,1,1)/1000</f>
        <v>0.32568000000000003</v>
      </c>
      <c r="K145" s="140">
        <f ca="1">(OFFSET('Hijsmateriaal 1.4'!Y$6:Y$2926,M145+L145-3,0,1,1))+365</f>
        <v>44909</v>
      </c>
      <c r="L145" s="121">
        <f>COUNTIF('Hijsmateriaal 1.4'!$D$6:$D$2926,'Vlaardingen-R''dam'!A145)</f>
        <v>3</v>
      </c>
      <c r="M145" s="124">
        <f>MATCH(A145,'Hijsmateriaal 1.4'!$D$6:$D$2926,0)</f>
        <v>246</v>
      </c>
    </row>
    <row r="146" spans="1:13" s="34" customFormat="1" ht="20.149999999999999" customHeight="1" x14ac:dyDescent="0.25">
      <c r="A146" s="141" t="s">
        <v>434</v>
      </c>
      <c r="B146" s="76">
        <f ca="1">OFFSET('Hijsmateriaal 1.4'!E$6:E$2926,M146+L146-2,0,1,1)</f>
        <v>2</v>
      </c>
      <c r="C146" s="83">
        <f ca="1">OFFSET('Hijsmateriaal 1.4'!S$6:S$2926,M146+L146-2,0,1,1)</f>
        <v>20.954999999999998</v>
      </c>
      <c r="D146" s="82">
        <f ca="1">OFFSET('Hijsmateriaal 1.4'!H$6:H$2926,M146+L146-2,0,1,1)</f>
        <v>120</v>
      </c>
      <c r="E146" s="82" t="str">
        <f ca="1">OFFSET('Hijsmateriaal 1.4'!I$6:I$2926,M146+L146-2,0,1,1)</f>
        <v>13342</v>
      </c>
      <c r="F146" s="84">
        <f t="shared" ca="1" si="41"/>
        <v>1360.0407747196737</v>
      </c>
      <c r="G146" s="85">
        <f ca="1">OFFSET('Hijsmateriaal 1.4'!G$6:G$2926,M146+L146-2,0,1,1)</f>
        <v>42.39</v>
      </c>
      <c r="H146" s="82" t="str">
        <f ca="1">OFFSET('Hijsmateriaal 1.4'!AJ$6:AJ$2926,M146+L146-2,0,1,1)</f>
        <v>HL2353-2354</v>
      </c>
      <c r="I146" s="630" t="str">
        <f ca="1">IF(OFFSET('Hijsmateriaal 1.4'!W$6:W$2926,M146+L146-2,0,1,1)="","",OFFSET('Hijsmateriaal 1.4'!W$6:W$2926,M146+L146-2,0,1,1))</f>
        <v>New ordered for CFXD (JFL), Synthetic grommets</v>
      </c>
      <c r="J146" s="89">
        <f ca="1">OFFSET('Hijsmateriaal 1.4'!AC$6:AC$2926,M146+L146-3,0,1,1)/1000</f>
        <v>0.30012119999999998</v>
      </c>
      <c r="K146" s="140">
        <f ca="1">(OFFSET('Hijsmateriaal 1.4'!Y$6:Y$2926,M146+L146-3,0,1,1))+365</f>
        <v>44673</v>
      </c>
      <c r="L146" s="121">
        <f>COUNTIF('Hijsmateriaal 1.4'!$D$6:$D$2926,'Vlaardingen-R''dam'!A146)</f>
        <v>3</v>
      </c>
      <c r="M146" s="124">
        <f>MATCH(A146,'Hijsmateriaal 1.4'!$D$6:$D$2926,0)</f>
        <v>250</v>
      </c>
    </row>
    <row r="147" spans="1:13" s="34" customFormat="1" ht="20.149999999999999" customHeight="1" x14ac:dyDescent="0.25">
      <c r="A147" s="141" t="s">
        <v>458</v>
      </c>
      <c r="B147" s="76">
        <f ca="1">OFFSET('Hijsmateriaal 1.4'!E$6:E$2926,M147+L147-2,0,1,1)</f>
        <v>2</v>
      </c>
      <c r="C147" s="83" t="str">
        <f ca="1">OFFSET('Hijsmateriaal 1.4'!S$6:S$2926,M147+L147-2,0,1,1)</f>
        <v>-</v>
      </c>
      <c r="D147" s="82">
        <f ca="1">OFFSET('Hijsmateriaal 1.4'!H$6:H$2926,M147+L147-2,0,1,1)</f>
        <v>114</v>
      </c>
      <c r="E147" s="82" t="str">
        <f ca="1">OFFSET('Hijsmateriaal 1.4'!I$6:I$2926,M147+L147-2,0,1,1)</f>
        <v>11968</v>
      </c>
      <c r="F147" s="84">
        <f t="shared" ca="1" si="41"/>
        <v>1219.9796126401629</v>
      </c>
      <c r="G147" s="85">
        <f ca="1">OFFSET('Hijsmateriaal 1.4'!G$6:G$2926,M147+L147-2,0,1,1)</f>
        <v>16.84</v>
      </c>
      <c r="H147" s="82" t="str">
        <f ca="1">OFFSET('Hijsmateriaal 1.4'!AJ$6:AJ$2926,M147+L147-2,0,1,1)</f>
        <v>HL2355-2356</v>
      </c>
      <c r="I147" s="630" t="str">
        <f ca="1">IF(OFFSET('Hijsmateriaal 1.4'!W$6:W$2926,M147+L147-2,0,1,1)="","",OFFSET('Hijsmateriaal 1.4'!W$6:W$2926,M147+L147-2,0,1,1))</f>
        <v>New ordered for CFXD (hammer), Synthetic grommets</v>
      </c>
      <c r="J147" s="89">
        <f ca="1">OFFSET('Hijsmateriaal 1.4'!AC$6:AC$2926,M147+L147-3,0,1,1)/1000</f>
        <v>0.12242679999999999</v>
      </c>
      <c r="K147" s="140">
        <f ca="1">(OFFSET('Hijsmateriaal 1.4'!Y$6:Y$2926,M147+L147-3,0,1,1))+365</f>
        <v>44659</v>
      </c>
      <c r="L147" s="121">
        <f>COUNTIF('Hijsmateriaal 1.4'!$D$6:$D$2926,'Vlaardingen-R''dam'!A147)</f>
        <v>3</v>
      </c>
      <c r="M147" s="124">
        <f>MATCH(A147,'Hijsmateriaal 1.4'!$D$6:$D$2926,0)</f>
        <v>265</v>
      </c>
    </row>
    <row r="148" spans="1:13" s="34" customFormat="1" ht="20.149999999999999" customHeight="1" x14ac:dyDescent="0.25">
      <c r="A148" s="141" t="s">
        <v>537</v>
      </c>
      <c r="B148" s="76">
        <f ca="1">OFFSET('Hijsmateriaal 1.4'!E$6:E$2926,M148+L148-2,0,1,1)</f>
        <v>2</v>
      </c>
      <c r="C148" s="83" t="str">
        <f ca="1">OFFSET('Hijsmateriaal 1.4'!S$6:S$2926,M148+L148-2,0,1,1)</f>
        <v>-</v>
      </c>
      <c r="D148" s="82">
        <f ca="1">OFFSET('Hijsmateriaal 1.4'!H$6:H$2926,M148+L148-2,0,1,1)</f>
        <v>113</v>
      </c>
      <c r="E148" s="82" t="str">
        <f ca="1">OFFSET('Hijsmateriaal 1.4'!I$6:I$2926,M148+L148-2,0,1,1)</f>
        <v>11792</v>
      </c>
      <c r="F148" s="84">
        <f t="shared" ref="F148" ca="1" si="44">E148/9.81</f>
        <v>1202.03873598369</v>
      </c>
      <c r="G148" s="85">
        <f ca="1">OFFSET('Hijsmateriaal 1.4'!G$6:G$2926,M148+L148-2,0,1,1)</f>
        <v>50</v>
      </c>
      <c r="H148" s="82" t="str">
        <f ca="1">OFFSET('Hijsmateriaal 1.4'!AJ$6:AJ$2926,M148+L148-2,0,1,1)</f>
        <v>HL2418-2419</v>
      </c>
      <c r="I148" s="1018" t="str">
        <f ca="1">IF(OFFSET('Hijsmateriaal 1.4'!W$6:W$2926,M148+L148-2,0,1,1)="","",OFFSET('Hijsmateriaal 1.4'!W$6:W$2926,M148+L148-2,0,1,1))</f>
        <v>New Synthetic grommets for 98/2 FPSO project</v>
      </c>
      <c r="J148" s="89">
        <f ca="1">OFFSET('Hijsmateriaal 1.4'!AC$6:AC$2926,M148+L148-3,0,1,1)/1000</f>
        <v>0.82599999999999996</v>
      </c>
      <c r="K148" s="140" t="e">
        <f ca="1">(OFFSET('Hijsmateriaal 1.4'!Y$6:Y$2926,M148+L148-3,0,1,1))+365</f>
        <v>#VALUE!</v>
      </c>
      <c r="L148" s="121">
        <f>COUNTIF('Hijsmateriaal 1.4'!$D$6:$D$2926,'Vlaardingen-R''dam'!A148)</f>
        <v>3</v>
      </c>
      <c r="M148" s="124">
        <f>MATCH(A148,'Hijsmateriaal 1.4'!$D$6:$D$2926,0)</f>
        <v>321</v>
      </c>
    </row>
    <row r="149" spans="1:13" s="34" customFormat="1" ht="20.149999999999999" customHeight="1" x14ac:dyDescent="0.25">
      <c r="A149" s="141" t="s">
        <v>565</v>
      </c>
      <c r="B149" s="76">
        <f ca="1">OFFSET('Hijsmateriaal 1.4'!E$6:E$2926,M149+L149-2,0,1,1)</f>
        <v>2</v>
      </c>
      <c r="C149" s="83" t="str">
        <f ca="1">OFFSET('Hijsmateriaal 1.4'!S$6:S$2926,M149+L149-2,0,1,1)</f>
        <v>-</v>
      </c>
      <c r="D149" s="82">
        <f ca="1">OFFSET('Hijsmateriaal 1.4'!H$6:H$2926,M149+L149-2,0,1,1)</f>
        <v>107</v>
      </c>
      <c r="E149" s="82" t="str">
        <f ca="1">OFFSET('Hijsmateriaal 1.4'!I$6:I$2926,M149+L149-2,0,1,1)</f>
        <v>11841</v>
      </c>
      <c r="F149" s="84">
        <f t="shared" ca="1" si="41"/>
        <v>1207.0336391437309</v>
      </c>
      <c r="G149" s="85">
        <f ca="1">OFFSET('Hijsmateriaal 1.4'!G$6:G$2926,M149+L149-2,0,1,1)</f>
        <v>34</v>
      </c>
      <c r="H149" s="82" t="str">
        <f ca="1">OFFSET('Hijsmateriaal 1.4'!AJ$6:AJ$2926,M149+L149-2,0,1,1)</f>
        <v>HL2285-2286</v>
      </c>
      <c r="I149" s="630" t="str">
        <f ca="1">IF(OFFSET('Hijsmateriaal 1.4'!W$6:W$2926,M149+L149-2,0,1,1)="","",OFFSET('Hijsmateriaal 1.4'!W$6:W$2926,M149+L149-2,0,1,1))</f>
        <v>New Synthetic grommets for CFXD (Piles up-end)</v>
      </c>
      <c r="J149" s="89">
        <f ca="1">OFFSET('Hijsmateriaal 1.4'!AC$6:AC$2926,M149+L149-3,0,1,1)/1000</f>
        <v>0.26894000000000001</v>
      </c>
      <c r="K149" s="140">
        <f ca="1">(OFFSET('Hijsmateriaal 1.4'!Y$6:Y$2926,M149+L149-3,0,1,1))+365</f>
        <v>44659</v>
      </c>
      <c r="L149" s="121">
        <f>COUNTIF('Hijsmateriaal 1.4'!$D$6:$D$2926,'Vlaardingen-R''dam'!A149)</f>
        <v>3</v>
      </c>
      <c r="M149" s="124">
        <f>MATCH(A149,'Hijsmateriaal 1.4'!$D$6:$D$2926,0)</f>
        <v>338</v>
      </c>
    </row>
    <row r="150" spans="1:13" s="34" customFormat="1" ht="20.149999999999999" customHeight="1" x14ac:dyDescent="0.25">
      <c r="A150" s="141" t="s">
        <v>836</v>
      </c>
      <c r="B150" s="76">
        <f ca="1">OFFSET('Hijsmateriaal 1.4'!E$6:E$2926,M150+L150-2,0,1,1)</f>
        <v>4</v>
      </c>
      <c r="C150" s="83">
        <f ca="1">OFFSET('Hijsmateriaal 1.4'!S$6:S$2926,M150+L150-2,0,1,1)</f>
        <v>42.454999999999998</v>
      </c>
      <c r="D150" s="82">
        <f ca="1">OFFSET('Hijsmateriaal 1.4'!H$6:H$2926,M150+L150-2,0,1,1)</f>
        <v>93</v>
      </c>
      <c r="E150" s="82" t="str">
        <f ca="1">OFFSET('Hijsmateriaal 1.4'!I$6:I$2926,M150+L150-2,0,1,1)</f>
        <v>7298</v>
      </c>
      <c r="F150" s="84">
        <f t="shared" ca="1" si="41"/>
        <v>743.93476044852184</v>
      </c>
      <c r="G150" s="85">
        <f ca="1">OFFSET('Hijsmateriaal 1.4'!G$6:G$2926,M150+L150-2,0,1,1)</f>
        <v>113.84753333333333</v>
      </c>
      <c r="H150" s="82" t="str">
        <f ca="1">OFFSET('Hijsmateriaal 1.4'!AJ$6:AJ$2926,M150+L150-2,0,1,1)</f>
        <v>HL1755-1758</v>
      </c>
      <c r="I150" s="630" t="str">
        <f ca="1">IF(OFFSET('Hijsmateriaal 1.4'!W$6:W$2926,M150+L150-2,0,1,1)="","",OFFSET('Hijsmateriaal 1.4'!W$6:W$2926,M150+L150-2,0,1,1))</f>
        <v>Synthetic grommets reserved for CFXD - HL 1758 is new ordered</v>
      </c>
      <c r="J150" s="89">
        <f ca="1">OFFSET('Hijsmateriaal 1.4'!AC$6:AC$2926,M150+L150-3,0,1,1)/1000</f>
        <v>1.9</v>
      </c>
      <c r="K150" s="140">
        <f ca="1">(OFFSET('Hijsmateriaal 1.4'!Y$6:Y$2926,M150+L150-3,0,1,1))+365</f>
        <v>44933</v>
      </c>
      <c r="L150" s="121">
        <f>COUNTIF('Hijsmateriaal 1.4'!$D$6:$D$2926,'Vlaardingen-R''dam'!A150)</f>
        <v>5</v>
      </c>
      <c r="M150" s="124">
        <f>MATCH(A150,'Hijsmateriaal 1.4'!$D$6:$D$2926,0)</f>
        <v>517</v>
      </c>
    </row>
    <row r="151" spans="1:13" s="34" customFormat="1" ht="20.149999999999999" customHeight="1" x14ac:dyDescent="0.25">
      <c r="A151" s="141" t="s">
        <v>1014</v>
      </c>
      <c r="B151" s="76">
        <f ca="1">OFFSET('Hijsmateriaal 1.4'!E$6:E$2926,M151+L151-2,0,1,1)</f>
        <v>3</v>
      </c>
      <c r="C151" s="83" t="str">
        <f ca="1">OFFSET('Hijsmateriaal 1.4'!S$6:S$2926,M151+L151-2,0,1,1)</f>
        <v>-</v>
      </c>
      <c r="D151" s="82">
        <f ca="1">OFFSET('Hijsmateriaal 1.4'!H$6:H$2926,M151+L151-2,0,1,1)</f>
        <v>86</v>
      </c>
      <c r="E151" s="82" t="str">
        <f ca="1">OFFSET('Hijsmateriaal 1.4'!I$6:I$2926,M151+L151-2,0,1,1)</f>
        <v>7475</v>
      </c>
      <c r="F151" s="84">
        <f t="shared" ca="1" si="41"/>
        <v>761.97757390417939</v>
      </c>
      <c r="G151" s="85">
        <f ca="1">OFFSET('Hijsmateriaal 1.4'!G$6:G$2926,M151+L151-2,0,1,1)</f>
        <v>20</v>
      </c>
      <c r="H151" s="82" t="str">
        <f ca="1">OFFSET('Hijsmateriaal 1.4'!AJ$6:AJ$2926,M151+L151-2,0,1,1)</f>
        <v>HL2360-2362</v>
      </c>
      <c r="I151" s="630" t="str">
        <f ca="1">IF(OFFSET('Hijsmateriaal 1.4'!W$6:W$2926,M151+L151-2,0,1,1)="","",OFFSET('Hijsmateriaal 1.4'!W$6:W$2926,M151+L151-2,0,1,1))</f>
        <v>New Synthetic grommets for CFXD (pin pile load out)</v>
      </c>
      <c r="J151" s="89">
        <f ca="1">OFFSET('Hijsmateriaal 1.4'!AC$6:AC$2926,M151+L151-3,0,1,1)/1000</f>
        <v>0.11019999999999999</v>
      </c>
      <c r="K151" s="140">
        <f ca="1">(OFFSET('Hijsmateriaal 1.4'!Y$6:Y$2926,M151+L151-3,0,1,1))+365</f>
        <v>44659</v>
      </c>
      <c r="L151" s="121">
        <f>COUNTIF('Hijsmateriaal 1.4'!$D$6:$D$2926,'Vlaardingen-R''dam'!A151)</f>
        <v>4</v>
      </c>
      <c r="M151" s="124">
        <f>MATCH(A151,'Hijsmateriaal 1.4'!$D$6:$D$2926,0)</f>
        <v>626</v>
      </c>
    </row>
    <row r="152" spans="1:13" s="34" customFormat="1" ht="20.149999999999999" customHeight="1" x14ac:dyDescent="0.25">
      <c r="A152" s="141" t="s">
        <v>1022</v>
      </c>
      <c r="B152" s="76">
        <f ca="1">OFFSET('Hijsmateriaal 1.4'!E$6:E$2926,M152+L152-2,0,1,1)</f>
        <v>3</v>
      </c>
      <c r="C152" s="83" t="str">
        <f ca="1">OFFSET('Hijsmateriaal 1.4'!S$6:S$2926,M152+L152-2,0,1,1)</f>
        <v>-</v>
      </c>
      <c r="D152" s="82">
        <f ca="1">OFFSET('Hijsmateriaal 1.4'!H$6:H$2926,M152+L152-2,0,1,1)</f>
        <v>86</v>
      </c>
      <c r="E152" s="82" t="str">
        <f ca="1">OFFSET('Hijsmateriaal 1.4'!I$6:I$2926,M152+L152-2,0,1,1)</f>
        <v>7475</v>
      </c>
      <c r="F152" s="84">
        <f t="shared" ca="1" si="41"/>
        <v>761.97757390417939</v>
      </c>
      <c r="G152" s="85">
        <f ca="1">OFFSET('Hijsmateriaal 1.4'!G$6:G$2926,M152+L152-2,0,1,1)</f>
        <v>16</v>
      </c>
      <c r="H152" s="82" t="str">
        <f ca="1">OFFSET('Hijsmateriaal 1.4'!AJ$6:AJ$2926,M152+L152-2,0,1,1)</f>
        <v>HL2364-2366</v>
      </c>
      <c r="I152" s="630" t="str">
        <f ca="1">IF(OFFSET('Hijsmateriaal 1.4'!W$6:W$2926,M152+L152-2,0,1,1)="","",OFFSET('Hijsmateriaal 1.4'!W$6:W$2926,M152+L152-2,0,1,1))</f>
        <v>New Synthetic grommets for CFXD (pin pile load out)</v>
      </c>
      <c r="J152" s="89">
        <f ca="1">OFFSET('Hijsmateriaal 1.4'!AC$6:AC$2926,M152+L152-3,0,1,1)/1000</f>
        <v>9.2159999999999992E-2</v>
      </c>
      <c r="K152" s="140">
        <f ca="1">(OFFSET('Hijsmateriaal 1.4'!Y$6:Y$2926,M152+L152-3,0,1,1))+365</f>
        <v>44659</v>
      </c>
      <c r="L152" s="121">
        <f>COUNTIF('Hijsmateriaal 1.4'!$D$6:$D$2926,'Vlaardingen-R''dam'!A152)</f>
        <v>4</v>
      </c>
      <c r="M152" s="124">
        <f>MATCH(A152,'Hijsmateriaal 1.4'!$D$6:$D$2926,0)</f>
        <v>631</v>
      </c>
    </row>
    <row r="153" spans="1:13" s="34" customFormat="1" ht="30" customHeight="1" x14ac:dyDescent="0.25">
      <c r="A153" s="141" t="s">
        <v>1120</v>
      </c>
      <c r="B153" s="76">
        <f ca="1">OFFSET('Hijsmateriaal 1.4'!E$6:E$2926,M153+L153-2,0,1,1)</f>
        <v>10</v>
      </c>
      <c r="C153" s="85">
        <f ca="1">OFFSET('Hijsmateriaal 1.4'!S$6:S$2926,M153+L153-2,0,1,1)</f>
        <v>19.683799999999998</v>
      </c>
      <c r="D153" s="82">
        <f ca="1">OFFSET('Hijsmateriaal 1.4'!H$6:H$2926,M153+L153-2,0,1,1)</f>
        <v>82</v>
      </c>
      <c r="E153" s="82" t="str">
        <f ca="1">OFFSET('Hijsmateriaal 1.4'!I$6:I$2926,M153+L153-2,0,1,1)</f>
        <v>7475</v>
      </c>
      <c r="F153" s="84">
        <f t="shared" ref="F153" ca="1" si="45">E153/9.81</f>
        <v>761.97757390417939</v>
      </c>
      <c r="G153" s="85">
        <f ca="1">OFFSET('Hijsmateriaal 1.4'!G$6:G$2926,M153+L153-2,0,1,1)</f>
        <v>40</v>
      </c>
      <c r="H153" s="82" t="str">
        <f ca="1">OFFSET('Hijsmateriaal 1.4'!AJ$6:AJ$2926,M153+L153-2,0,1,1)</f>
        <v>HL2023-2032</v>
      </c>
      <c r="I153" s="630" t="str">
        <f ca="1">IF(OFFSET('Hijsmateriaal 1.4'!W$6:W$2926,M153+L153-2,0,1,1)="","",OFFSET('Hijsmateriaal 1.4'!W$6:W$2926,M153+L153-2,0,1,1))</f>
        <v>Synthetic grommet ex WOF, HL 2023, 2024, 2025, 2027 reserved for CFXD. HL 2026 &amp; 2030 rejected</v>
      </c>
      <c r="J153" s="89">
        <f ca="1">OFFSET('Hijsmateriaal 1.4'!AC$6:AC$2926,M153+L153-3,0,1,1)/1000</f>
        <v>0.1419048</v>
      </c>
      <c r="K153" s="140">
        <f ca="1">(OFFSET('Hijsmateriaal 1.4'!Y$6:Y$2926,M153+L153-3,0,1,1))+365</f>
        <v>44497</v>
      </c>
      <c r="L153" s="121">
        <f>COUNTIF('Hijsmateriaal 1.4'!$D$6:$D$2926,'Vlaardingen-R''dam'!A153)</f>
        <v>13</v>
      </c>
      <c r="M153" s="124">
        <f>MATCH(A153,'Hijsmateriaal 1.4'!$D$6:$D$2926,0)</f>
        <v>692</v>
      </c>
    </row>
    <row r="154" spans="1:13" s="34" customFormat="1" ht="20.149999999999999" customHeight="1" x14ac:dyDescent="0.25">
      <c r="A154" s="141" t="s">
        <v>62</v>
      </c>
      <c r="B154" s="76">
        <f ca="1">OFFSET('Hijsmateriaal 1.4'!E$6:E$2926,M154+L154-2,0,1,1)</f>
        <v>1</v>
      </c>
      <c r="C154" s="83">
        <f ca="1">OFFSET('Hijsmateriaal 1.4'!S$6:S$2926,M154+L154-2,0,1,1)</f>
        <v>30</v>
      </c>
      <c r="D154" s="82" t="str">
        <f ca="1">OFFSET('Hijsmateriaal 1.4'!H$6:H$2926,M154+L154-2,0,1,1)</f>
        <v>-</v>
      </c>
      <c r="E154" s="82" t="str">
        <f ca="1">OFFSET('Hijsmateriaal 1.4'!I$6:I$2926,M154+L154-2,0,1,1)</f>
        <v>30989</v>
      </c>
      <c r="F154" s="84">
        <f t="shared" ref="F154" ca="1" si="46">E154/9.81</f>
        <v>3158.919469928644</v>
      </c>
      <c r="G154" s="85">
        <f ca="1">OFFSET('Hijsmateriaal 1.4'!G$6:G$2926,M154+L154-2,0,1,1)</f>
        <v>60</v>
      </c>
      <c r="H154" s="82" t="str">
        <f ca="1">OFFSET('Hijsmateriaal 1.4'!AJ$6:AJ$2926,M154+L154-2,0,1,1)</f>
        <v>HL2161</v>
      </c>
      <c r="I154" s="606" t="str">
        <f ca="1">IF(OFFSET('Hijsmateriaal 1.4'!W$6:W$2926,M154+L154-2,0,1,1)="","",OFFSET('Hijsmateriaal 1.4'!W$6:W$2926,M154+L154-2,0,1,1))</f>
        <v>Synthetic grommets  length to be verfied- HL number to be marked</v>
      </c>
      <c r="J154" s="89">
        <f ca="1">OFFSET('Hijsmateriaal 1.4'!AC$6:AC$2926,M154+L154-3,0,1,1)/1000</f>
        <v>0</v>
      </c>
      <c r="K154" s="140">
        <f ca="1">(OFFSET('Hijsmateriaal 1.4'!Y$6:Y$2926,M154+L154-3,0,1,1))+365</f>
        <v>42795</v>
      </c>
      <c r="L154" s="121">
        <f>COUNTIF('Hijsmateriaal 1.4'!$D$6:$D$2926,'Vlaardingen-R''dam'!A154)</f>
        <v>2</v>
      </c>
      <c r="M154" s="124">
        <f>MATCH(A154,'Hijsmateriaal 1.4'!$D$6:$D$2926,0)</f>
        <v>863</v>
      </c>
    </row>
    <row r="155" spans="1:13" s="34" customFormat="1" ht="20.149999999999999" customHeight="1" x14ac:dyDescent="0.25">
      <c r="A155" s="141" t="s">
        <v>91</v>
      </c>
      <c r="B155" s="76">
        <f ca="1">OFFSET('Hijsmateriaal 1.4'!E$6:E$2926,M155+L155-2,0,1,1)</f>
        <v>6</v>
      </c>
      <c r="C155" s="83">
        <f ca="1">OFFSET('Hijsmateriaal 1.4'!S$6:S$2926,M155+L155-2,0,1,1)</f>
        <v>17</v>
      </c>
      <c r="D155" s="82" t="str">
        <f ca="1">OFFSET('Hijsmateriaal 1.4'!H$6:H$2926,M155+L155-2,0,1,1)</f>
        <v>-</v>
      </c>
      <c r="E155" s="82" t="str">
        <f ca="1">OFFSET('Hijsmateriaal 1.4'!I$6:I$2926,M155+L155-2,0,1,1)</f>
        <v>22084</v>
      </c>
      <c r="F155" s="84">
        <f t="shared" ref="F155" ca="1" si="47">E155/9.81</f>
        <v>2251.1722731906216</v>
      </c>
      <c r="G155" s="85">
        <f ca="1">OFFSET('Hijsmateriaal 1.4'!G$6:G$2926,M155+L155-2,0,1,1)</f>
        <v>35.1</v>
      </c>
      <c r="H155" s="82" t="str">
        <f ca="1">OFFSET('Hijsmateriaal 1.4'!AJ$6:AJ$2926,M155+L155-2,0,1,1)</f>
        <v>HL2155-2160</v>
      </c>
      <c r="I155" s="606" t="str">
        <f ca="1">IF(OFFSET('Hijsmateriaal 1.4'!W$6:W$2926,M155+L155-2,0,1,1)="","",OFFSET('Hijsmateriaal 1.4'!W$6:W$2926,M155+L155-2,0,1,1))</f>
        <v>Synthetic grommets  length to be verfied- HL number to be marked</v>
      </c>
      <c r="J155" s="89">
        <f ca="1">OFFSET('Hijsmateriaal 1.4'!AC$6:AC$2926,M155+L155-3,0,1,1)/1000</f>
        <v>0</v>
      </c>
      <c r="K155" s="140">
        <f ca="1">(OFFSET('Hijsmateriaal 1.4'!Y$6:Y$2926,M155+L155-3,0,1,1))+365</f>
        <v>42766</v>
      </c>
      <c r="L155" s="121">
        <f>COUNTIF('Hijsmateriaal 1.4'!$D$6:$D$2926,'Vlaardingen-R''dam'!A155)</f>
        <v>7</v>
      </c>
      <c r="M155" s="124">
        <f>MATCH(A155,'Hijsmateriaal 1.4'!$D$6:$D$2926,0)</f>
        <v>866</v>
      </c>
    </row>
    <row r="156" spans="1:13" s="34" customFormat="1" ht="20.149999999999999" customHeight="1" x14ac:dyDescent="0.25">
      <c r="A156" s="141" t="s">
        <v>88</v>
      </c>
      <c r="B156" s="76">
        <f ca="1">OFFSET('Hijsmateriaal 1.4'!E$6:E$2926,M156+L156-2,0,1,1)</f>
        <v>8</v>
      </c>
      <c r="C156" s="83">
        <f ca="1">OFFSET('Hijsmateriaal 1.4'!S$6:S$2926,M156+L156-2,0,1,1)</f>
        <v>11</v>
      </c>
      <c r="D156" s="82" t="str">
        <f ca="1">OFFSET('Hijsmateriaal 1.4'!H$6:H$2926,M156+L156-2,0,1,1)</f>
        <v>-</v>
      </c>
      <c r="E156" s="82" t="str">
        <f ca="1">OFFSET('Hijsmateriaal 1.4'!I$6:I$2926,M156+L156-2,0,1,1)</f>
        <v>10280</v>
      </c>
      <c r="F156" s="84">
        <f t="shared" ref="F156:F157" ca="1" si="48">E156/9.81</f>
        <v>1047.9102956167176</v>
      </c>
      <c r="G156" s="85">
        <f ca="1">OFFSET('Hijsmateriaal 1.4'!G$6:G$2926,M156+L156-2,0,1,1)</f>
        <v>22.9</v>
      </c>
      <c r="H156" s="82" t="str">
        <f ca="1">OFFSET('Hijsmateriaal 1.4'!AJ$6:AJ$2926,M156+L156-2,0,1,1)</f>
        <v>HL2141-2148</v>
      </c>
      <c r="I156" s="606" t="str">
        <f ca="1">IF(OFFSET('Hijsmateriaal 1.4'!W$6:W$2926,M156+L156-2,0,1,1)="","",OFFSET('Hijsmateriaal 1.4'!W$6:W$2926,M156+L156-2,0,1,1))</f>
        <v>Synthetic grommets  length to be verfied- HL number to be marked</v>
      </c>
      <c r="J156" s="89">
        <f ca="1">OFFSET('Hijsmateriaal 1.4'!AC$6:AC$2926,M156+L156-3,0,1,1)/1000</f>
        <v>0</v>
      </c>
      <c r="K156" s="140">
        <f ca="1">(OFFSET('Hijsmateriaal 1.4'!Y$6:Y$2926,M156+L156-3,0,1,1))+365</f>
        <v>42766</v>
      </c>
      <c r="L156" s="121">
        <f>COUNTIF('Hijsmateriaal 1.4'!$D$6:$D$2926,'Vlaardingen-R''dam'!A156)</f>
        <v>9</v>
      </c>
      <c r="M156" s="124">
        <f>MATCH(A156,'Hijsmateriaal 1.4'!$D$6:$D$2926,0)</f>
        <v>874</v>
      </c>
    </row>
    <row r="157" spans="1:13" s="34" customFormat="1" ht="20.149999999999999" customHeight="1" x14ac:dyDescent="0.25">
      <c r="A157" s="141" t="s">
        <v>89</v>
      </c>
      <c r="B157" s="76">
        <f ca="1">OFFSET('Hijsmateriaal 1.4'!E$6:E$2926,M157+L157-2,0,1,1)</f>
        <v>6</v>
      </c>
      <c r="C157" s="83">
        <f ca="1">OFFSET('Hijsmateriaal 1.4'!S$6:S$2926,M157+L157-2,0,1,1)</f>
        <v>21</v>
      </c>
      <c r="D157" s="82" t="str">
        <f ca="1">OFFSET('Hijsmateriaal 1.4'!H$6:H$2926,M157+L157-2,0,1,1)</f>
        <v>-</v>
      </c>
      <c r="E157" s="82" t="str">
        <f ca="1">OFFSET('Hijsmateriaal 1.4'!I$6:I$2926,M157+L157-2,0,1,1)</f>
        <v>9375</v>
      </c>
      <c r="F157" s="84">
        <f t="shared" ca="1" si="48"/>
        <v>955.65749235474004</v>
      </c>
      <c r="G157" s="85">
        <f ca="1">OFFSET('Hijsmateriaal 1.4'!G$6:G$2926,M157+L157-2,0,1,1)</f>
        <v>43.9</v>
      </c>
      <c r="H157" s="82" t="str">
        <f ca="1">OFFSET('Hijsmateriaal 1.4'!AJ$6:AJ$2926,M157+L157-2,0,1,1)</f>
        <v>HL2149-2154</v>
      </c>
      <c r="I157" s="606" t="str">
        <f ca="1">IF(OFFSET('Hijsmateriaal 1.4'!W$6:W$2926,M157+L157-2,0,1,1)="","",OFFSET('Hijsmateriaal 1.4'!W$6:W$2926,M157+L157-2,0,1,1))</f>
        <v>Synthetic grommets  length to be verfied- HL number to be marked</v>
      </c>
      <c r="J157" s="89">
        <f ca="1">OFFSET('Hijsmateriaal 1.4'!AC$6:AC$2926,M157+L157-3,0,1,1)/1000</f>
        <v>0</v>
      </c>
      <c r="K157" s="140">
        <f ca="1">(OFFSET('Hijsmateriaal 1.4'!Y$6:Y$2926,M157+L157-3,0,1,1))+365</f>
        <v>42766</v>
      </c>
      <c r="L157" s="121">
        <f>COUNTIF('Hijsmateriaal 1.4'!$D$6:$D$2926,'Vlaardingen-R''dam'!A157)</f>
        <v>7</v>
      </c>
      <c r="M157" s="124">
        <f>MATCH(A157,'Hijsmateriaal 1.4'!$D$6:$D$2926,0)</f>
        <v>884</v>
      </c>
    </row>
    <row r="158" spans="1:13" s="34" customFormat="1" ht="20.149999999999999" customHeight="1" x14ac:dyDescent="0.25">
      <c r="A158" s="141" t="s">
        <v>1442</v>
      </c>
      <c r="B158" s="76">
        <f ca="1">OFFSET('Hijsmateriaal 1.4'!E$6:E$2926,M158+L158-2,0,1,1)</f>
        <v>1</v>
      </c>
      <c r="C158" s="83">
        <f ca="1">OFFSET('Hijsmateriaal 1.4'!S$6:S$2926,M158+L158-2,0,1,1)</f>
        <v>22.88</v>
      </c>
      <c r="D158" s="82">
        <f ca="1">OFFSET('Hijsmateriaal 1.4'!H$6:H$2926,M158+L158-2,0,1,1)</f>
        <v>69</v>
      </c>
      <c r="E158" s="82" t="str">
        <f ca="1">OFFSET('Hijsmateriaal 1.4'!I$6:I$2926,M158+L158-2,0,1,1)</f>
        <v>4650</v>
      </c>
      <c r="F158" s="84">
        <f t="shared" ref="F158:F161" ca="1" si="49">E158/9.81</f>
        <v>474.00611620795104</v>
      </c>
      <c r="G158" s="85">
        <f ca="1">OFFSET('Hijsmateriaal 1.4'!G$6:G$2926,M158+L158-2,0,1,1)</f>
        <v>46</v>
      </c>
      <c r="H158" s="82" t="str">
        <f ca="1">OFFSET('Hijsmateriaal 1.4'!AJ$6:AJ$2926,M158+L158-2,0,1,1)</f>
        <v>HL2039</v>
      </c>
      <c r="I158" s="606" t="str">
        <f ca="1">IF(OFFSET('Hijsmateriaal 1.4'!W$6:W$2926,M158+L158-2,0,1,1)="","",OFFSET('Hijsmateriaal 1.4'!W$6:W$2926,M158+L158-2,0,1,1))</f>
        <v>Synthetic grommets</v>
      </c>
      <c r="J158" s="89">
        <f ca="1">OFFSET('Hijsmateriaal 1.4'!AC$6:AC$2926,M158+L158-3,0,1,1)/1000</f>
        <v>0.08</v>
      </c>
      <c r="K158" s="140">
        <f ca="1">(OFFSET('Hijsmateriaal 1.4'!Y$6:Y$2926,M158+L158-3,0,1,1))+365</f>
        <v>44342</v>
      </c>
      <c r="L158" s="121">
        <f>COUNTIF('Hijsmateriaal 1.4'!$D$6:$D$2926,'Vlaardingen-R''dam'!A158)</f>
        <v>2</v>
      </c>
      <c r="M158" s="124">
        <f>MATCH(A158,'Hijsmateriaal 1.4'!$D$6:$D$2926,0)</f>
        <v>892</v>
      </c>
    </row>
    <row r="159" spans="1:13" s="34" customFormat="1" ht="20.149999999999999" customHeight="1" x14ac:dyDescent="0.25">
      <c r="A159" s="141" t="s">
        <v>1449</v>
      </c>
      <c r="B159" s="76">
        <f ca="1">OFFSET('Hijsmateriaal 1.4'!E$6:E$2926,M159+L159-2,0,1,1)</f>
        <v>1</v>
      </c>
      <c r="C159" s="83">
        <f ca="1">OFFSET('Hijsmateriaal 1.4'!S$6:S$2926,M159+L159-2,0,1,1)</f>
        <v>15.03</v>
      </c>
      <c r="D159" s="82">
        <f ca="1">OFFSET('Hijsmateriaal 1.4'!H$6:H$2926,M159+L159-2,0,1,1)</f>
        <v>69</v>
      </c>
      <c r="E159" s="82" t="str">
        <f ca="1">OFFSET('Hijsmateriaal 1.4'!I$6:I$2926,M159+L159-2,0,1,1)</f>
        <v>4650</v>
      </c>
      <c r="F159" s="84">
        <f ca="1">E159/9.81</f>
        <v>474.00611620795104</v>
      </c>
      <c r="G159" s="85">
        <f ca="1">OFFSET('Hijsmateriaal 1.4'!G$6:G$2926,M159+L159-2,0,1,1)</f>
        <v>30.3</v>
      </c>
      <c r="H159" s="82" t="str">
        <f ca="1">OFFSET('Hijsmateriaal 1.4'!AJ$6:AJ$2926,M159+L159-2,0,1,1)</f>
        <v>HL2045</v>
      </c>
      <c r="I159" s="606" t="str">
        <f ca="1">IF(OFFSET('Hijsmateriaal 1.4'!W$6:W$2926,M159+L159-2,0,1,1)="","",OFFSET('Hijsmateriaal 1.4'!W$6:W$2926,M159+L159-2,0,1,1))</f>
        <v>Synthetic grommets</v>
      </c>
      <c r="J159" s="89">
        <f ca="1">OFFSET('Hijsmateriaal 1.4'!AC$6:AC$2926,M159+L159-3,0,1,1)/1000</f>
        <v>0.08</v>
      </c>
      <c r="K159" s="140">
        <f ca="1">(OFFSET('Hijsmateriaal 1.4'!Y$6:Y$2926,M159+L159-3,0,1,1))+365</f>
        <v>44342</v>
      </c>
      <c r="L159" s="121">
        <f>COUNTIF('Hijsmateriaal 1.4'!$D$6:$D$2926,'Vlaardingen-R''dam'!A159)</f>
        <v>2</v>
      </c>
      <c r="M159" s="124">
        <f>MATCH(A159,'Hijsmateriaal 1.4'!$D$6:$D$2926,0)</f>
        <v>898</v>
      </c>
    </row>
    <row r="160" spans="1:13" s="34" customFormat="1" ht="20.149999999999999" customHeight="1" x14ac:dyDescent="0.25">
      <c r="A160" s="141" t="s">
        <v>1415</v>
      </c>
      <c r="B160" s="76">
        <f ca="1">OFFSET('Hijsmateriaal 1.4'!E$6:E$2926,M160+L160-2,0,1,1)</f>
        <v>1</v>
      </c>
      <c r="C160" s="83">
        <f ca="1">OFFSET('Hijsmateriaal 1.4'!S$6:S$2926,M160+L160-2,0,1,1)</f>
        <v>10.88</v>
      </c>
      <c r="D160" s="82">
        <f ca="1">OFFSET('Hijsmateriaal 1.4'!H$6:H$2926,M160+L160-2,0,1,1)</f>
        <v>69</v>
      </c>
      <c r="E160" s="82" t="str">
        <f ca="1">OFFSET('Hijsmateriaal 1.4'!I$6:I$2926,M160+L160-2,0,1,1)</f>
        <v>4650</v>
      </c>
      <c r="F160" s="84">
        <f t="shared" ca="1" si="49"/>
        <v>474.00611620795104</v>
      </c>
      <c r="G160" s="85">
        <f ca="1">OFFSET('Hijsmateriaal 1.4'!G$6:G$2926,M160+L160-2,0,1,1)</f>
        <v>22</v>
      </c>
      <c r="H160" s="82" t="str">
        <f ca="1">OFFSET('Hijsmateriaal 1.4'!AJ$6:AJ$2926,M160+L160-2,0,1,1)</f>
        <v>HL2043</v>
      </c>
      <c r="I160" s="606" t="str">
        <f ca="1">IF(OFFSET('Hijsmateriaal 1.4'!W$6:W$2926,M160+L160-2,0,1,1)="","",OFFSET('Hijsmateriaal 1.4'!W$6:W$2926,M160+L160-2,0,1,1))</f>
        <v>Synthetic grommets</v>
      </c>
      <c r="J160" s="89">
        <f ca="1">OFFSET('Hijsmateriaal 1.4'!AC$6:AC$2926,M160+L160-3,0,1,1)/1000</f>
        <v>0.08</v>
      </c>
      <c r="K160" s="140">
        <f ca="1">(OFFSET('Hijsmateriaal 1.4'!Y$6:Y$2926,M160+L160-3,0,1,1))+365</f>
        <v>44342</v>
      </c>
      <c r="L160" s="121">
        <f>COUNTIF('Hijsmateriaal 1.4'!$D$6:$D$2926,'Vlaardingen-R''dam'!A160)</f>
        <v>2</v>
      </c>
      <c r="M160" s="124">
        <f>MATCH(A160,'Hijsmateriaal 1.4'!$D$6:$D$2926,0)</f>
        <v>895</v>
      </c>
    </row>
    <row r="161" spans="1:22" s="34" customFormat="1" ht="20.25" customHeight="1" x14ac:dyDescent="0.25">
      <c r="A161" s="141" t="s">
        <v>134</v>
      </c>
      <c r="B161" s="76">
        <f ca="1">OFFSET('Hijsmateriaal 1.4'!E$6:E$2926,M161+L161-2,0,1,1)</f>
        <v>4</v>
      </c>
      <c r="C161" s="83">
        <f ca="1">OFFSET('Hijsmateriaal 1.4'!S$6:S$2926,M161+L161-2,0,1,1)</f>
        <v>10.005000000000001</v>
      </c>
      <c r="D161" s="82">
        <f ca="1">OFFSET('Hijsmateriaal 1.4'!H$6:H$2926,M161+L161-2,0,1,1)</f>
        <v>60</v>
      </c>
      <c r="E161" s="82" t="str">
        <f ca="1">OFFSET('Hijsmateriaal 1.4'!I$6:I$2926,M161+L161-2,0,1,1)</f>
        <v>2963</v>
      </c>
      <c r="F161" s="84">
        <f t="shared" ca="1" si="49"/>
        <v>302.03873598369012</v>
      </c>
      <c r="G161" s="85">
        <f ca="1">OFFSET('Hijsmateriaal 1.4'!G$6:G$2926,M161+L161-2,0,1,1)</f>
        <v>20</v>
      </c>
      <c r="H161" s="82" t="str">
        <f ca="1">OFFSET('Hijsmateriaal 1.4'!AJ$6:AJ$2926,M161+L161-2,0,1,1)</f>
        <v>HL2002-2005</v>
      </c>
      <c r="I161" s="606" t="str">
        <f ca="1">IF(OFFSET('Hijsmateriaal 1.4'!W$6:W$2926,M161+L161-2,0,1,1)="","",OFFSET('Hijsmateriaal 1.4'!W$6:W$2926,M161+L161-2,0,1,1))</f>
        <v>Synthetic Grommet. 12 Strands, 2 Masterlinks 36t WLL on both ends</v>
      </c>
      <c r="J161" s="89">
        <f ca="1">OFFSET('Hijsmateriaal 1.4'!AC$6:AC$2926,M161+L161-3,0,1,1)/1000</f>
        <v>0.08</v>
      </c>
      <c r="K161" s="140">
        <f ca="1">(OFFSET('Hijsmateriaal 1.4'!Y$6:Y$2926,M161+L161-3,0,1,1))+365</f>
        <v>44245</v>
      </c>
      <c r="L161" s="121">
        <f>COUNTIF('Hijsmateriaal 1.4'!$D$6:$D$2926,'Vlaardingen-R''dam'!A161)</f>
        <v>5</v>
      </c>
      <c r="M161" s="124">
        <f>MATCH(A161,'Hijsmateriaal 1.4'!$D$6:$D$2926,0)</f>
        <v>944</v>
      </c>
    </row>
    <row r="162" spans="1:22" s="34" customFormat="1" ht="20.25" customHeight="1" x14ac:dyDescent="0.25">
      <c r="A162" s="141" t="s">
        <v>1812</v>
      </c>
      <c r="B162" s="76">
        <f ca="1">OFFSET('Hijsmateriaal 1.4'!E$6:E$2926,M162+L162-2,0,1,1)</f>
        <v>5</v>
      </c>
      <c r="C162" s="83">
        <f ca="1">OFFSET('Hijsmateriaal 1.4'!S$6:S$2926,M162+L162-2,0,1,1)</f>
        <v>14.9542</v>
      </c>
      <c r="D162" s="82" t="str">
        <f ca="1">OFFSET('Hijsmateriaal 1.4'!H$6:H$2926,M162+L162-2,0,1,1)</f>
        <v>3*48</v>
      </c>
      <c r="E162" s="82" t="str">
        <f ca="1">OFFSET('Hijsmateriaal 1.4'!I$6:I$2926,M162+L162-2,0,1,1)</f>
        <v>4228</v>
      </c>
      <c r="F162" s="84">
        <f t="shared" ref="F162:F164" ca="1" si="50">E162/9.81</f>
        <v>430.9887869520897</v>
      </c>
      <c r="G162" s="85">
        <f ca="1">OFFSET('Hijsmateriaal 1.4'!G$6:G$2926,M162+L162-2,0,1,1)</f>
        <v>15</v>
      </c>
      <c r="H162" s="82" t="str">
        <f ca="1">OFFSET('Hijsmateriaal 1.4'!AJ$6:AJ$2926,M162+L162-2,0,1,1)</f>
        <v>SLBSS3-3/1-5</v>
      </c>
      <c r="I162" s="606" t="str">
        <f ca="1">IF(OFFSET('Hijsmateriaal 1.4'!W$6:W$2926,M162+L162-2,0,1,1)="","",OFFSET('Hijsmateriaal 1.4'!W$6:W$2926,M162+L162-2,0,1,1))</f>
        <v>Synthetic slings Lankhorst nr: SLBSS3-3/1-5.</v>
      </c>
      <c r="J162" s="89">
        <f ca="1">OFFSET('Hijsmateriaal 1.4'!AC$6:AC$2926,M162+L162-3,0,1,1)/1000</f>
        <v>7.8E-2</v>
      </c>
      <c r="K162" s="140">
        <f ca="1">(OFFSET('Hijsmateriaal 1.4'!Y$6:Y$2926,M162+L162-3,0,1,1))+365</f>
        <v>44104</v>
      </c>
      <c r="L162" s="121">
        <f>COUNTIF('Hijsmateriaal 1.4'!$D$6:$D$2926,'Vlaardingen-R''dam'!A162)</f>
        <v>6</v>
      </c>
      <c r="M162" s="124">
        <f>MATCH(A162,'Hijsmateriaal 1.4'!$D$6:$D$2926,0)</f>
        <v>1180</v>
      </c>
    </row>
    <row r="163" spans="1:22" s="34" customFormat="1" ht="20.25" customHeight="1" x14ac:dyDescent="0.25">
      <c r="A163" s="141" t="s">
        <v>1824</v>
      </c>
      <c r="B163" s="76">
        <f ca="1">OFFSET('Hijsmateriaal 1.4'!E$6:E$2926,M163+L163-2,0,1,1)</f>
        <v>2</v>
      </c>
      <c r="C163" s="83">
        <f ca="1">OFFSET('Hijsmateriaal 1.4'!S$6:S$2926,M163+L163-2,0,1,1)</f>
        <v>11.981</v>
      </c>
      <c r="D163" s="82" t="str">
        <f ca="1">OFFSET('Hijsmateriaal 1.4'!H$6:H$2926,M163+L163-2,0,1,1)</f>
        <v>5*48</v>
      </c>
      <c r="E163" s="82" t="str">
        <f ca="1">OFFSET('Hijsmateriaal 1.4'!I$6:I$2926,M163+L163-2,0,1,1)</f>
        <v>7044</v>
      </c>
      <c r="F163" s="84">
        <f t="shared" ca="1" si="50"/>
        <v>718.04281345565744</v>
      </c>
      <c r="G163" s="85">
        <f ca="1">OFFSET('Hijsmateriaal 1.4'!G$6:G$2926,M163+L163-2,0,1,1)</f>
        <v>12</v>
      </c>
      <c r="H163" s="82" t="str">
        <f ca="1">OFFSET('Hijsmateriaal 1.4'!AJ$6:AJ$2926,M163+L163-2,0,1,1)</f>
        <v>SLBSS3-1/1-2</v>
      </c>
      <c r="I163" s="606" t="str">
        <f ca="1">IF(OFFSET('Hijsmateriaal 1.4'!W$6:W$2926,M163+L163-2,0,1,1)="","",OFFSET('Hijsmateriaal 1.4'!W$6:W$2926,M163+L163-2,0,1,1))</f>
        <v xml:space="preserve">Synthetic slings Lankhorst nr: SLBSS3-1/1-2. </v>
      </c>
      <c r="J163" s="89">
        <f ca="1">OFFSET('Hijsmateriaal 1.4'!AC$6:AC$2926,M163+L163-3,0,1,1)/1000</f>
        <v>9.7000000000000003E-2</v>
      </c>
      <c r="K163" s="140">
        <f ca="1">(OFFSET('Hijsmateriaal 1.4'!Y$6:Y$2926,M163+L163-3,0,1,1))+365</f>
        <v>44104</v>
      </c>
      <c r="L163" s="121">
        <f>COUNTIF('Hijsmateriaal 1.4'!$D$6:$D$2926,'Vlaardingen-R''dam'!A163)</f>
        <v>3</v>
      </c>
      <c r="M163" s="124">
        <f>MATCH(A163,'Hijsmateriaal 1.4'!$D$6:$D$2926,0)</f>
        <v>1187</v>
      </c>
    </row>
    <row r="164" spans="1:22" s="34" customFormat="1" ht="20.25" customHeight="1" thickBot="1" x14ac:dyDescent="0.3">
      <c r="A164" s="131" t="s">
        <v>1832</v>
      </c>
      <c r="B164" s="91">
        <f ca="1">OFFSET('Hijsmateriaal 1.4'!E$6:E$2926,M164+L164-2,0,1,1)</f>
        <v>4</v>
      </c>
      <c r="C164" s="94">
        <f ca="1">OFFSET('Hijsmateriaal 1.4'!S$6:S$2926,M164+L164-2,0,1,1)</f>
        <v>5.4252500000000001</v>
      </c>
      <c r="D164" s="91" t="str">
        <f ca="1">OFFSET('Hijsmateriaal 1.4'!H$6:H$2926,M164+L164-2,0,1,1)</f>
        <v>3*48</v>
      </c>
      <c r="E164" s="91" t="str">
        <f ca="1">OFFSET('Hijsmateriaal 1.4'!I$6:I$2926,M164+L164-2,0,1,1)</f>
        <v>4228</v>
      </c>
      <c r="F164" s="506">
        <f t="shared" ca="1" si="50"/>
        <v>430.9887869520897</v>
      </c>
      <c r="G164" s="94">
        <f ca="1">OFFSET('Hijsmateriaal 1.4'!G$6:G$2926,M164+L164-2,0,1,1)</f>
        <v>5.4252500000000001</v>
      </c>
      <c r="H164" s="91" t="str">
        <f ca="1">OFFSET('Hijsmateriaal 1.4'!AJ$6:AJ$2926,M164+L164-2,0,1,1)</f>
        <v>SLBSS3-3/1-5</v>
      </c>
      <c r="I164" s="616" t="str">
        <f ca="1">IF(OFFSET('Hijsmateriaal 1.4'!W$6:W$2926,M164+L164-2,0,1,1)="","",OFFSET('Hijsmateriaal 1.4'!W$6:W$2926,M164+L164-2,0,1,1))</f>
        <v xml:space="preserve">Synthetic slings Lankhorst nr: SLBSS3-2/1-4. </v>
      </c>
      <c r="J164" s="488">
        <f ca="1">OFFSET('Hijsmateriaal 1.4'!AC$6:AC$2926,M164+L164-3,0,1,1)/1000</f>
        <v>4.2000000000000003E-2</v>
      </c>
      <c r="K164" s="142">
        <f ca="1">(OFFSET('Hijsmateriaal 1.4'!Y$6:Y$2926,M164+L164-3,0,1,1))+365</f>
        <v>44104</v>
      </c>
      <c r="L164" s="121">
        <f>COUNTIF('Hijsmateriaal 1.4'!$D$6:$D$2926,'Vlaardingen-R''dam'!A164)</f>
        <v>5</v>
      </c>
      <c r="M164" s="124">
        <f>MATCH(A164,'Hijsmateriaal 1.4'!$D$6:$D$2926,0)</f>
        <v>1191</v>
      </c>
    </row>
    <row r="165" spans="1:22" ht="24" customHeight="1" x14ac:dyDescent="0.25">
      <c r="A165" s="1294" t="s">
        <v>3873</v>
      </c>
      <c r="B165" s="1295"/>
      <c r="C165" s="1295"/>
      <c r="D165" s="1295"/>
      <c r="E165" s="1295"/>
      <c r="F165" s="1295"/>
      <c r="G165" s="1295"/>
      <c r="H165" s="1295"/>
      <c r="I165" s="1295"/>
      <c r="J165" s="137"/>
      <c r="K165" s="138"/>
      <c r="O165" s="45"/>
      <c r="P165" s="46" t="e">
        <f ca="1">(P166&lt;H167)</f>
        <v>#N/A</v>
      </c>
    </row>
    <row r="166" spans="1:22" ht="24" customHeight="1" x14ac:dyDescent="0.25">
      <c r="A166" s="1297"/>
      <c r="B166" s="1298"/>
      <c r="C166" s="1298"/>
      <c r="D166" s="1298"/>
      <c r="E166" s="1298"/>
      <c r="F166" s="1298"/>
      <c r="G166" s="1298"/>
      <c r="H166" s="1298"/>
      <c r="I166" s="570" t="s">
        <v>3919</v>
      </c>
      <c r="J166" s="1323"/>
      <c r="K166" s="139"/>
      <c r="L166" s="119"/>
      <c r="O166" s="45" t="s">
        <v>3913</v>
      </c>
      <c r="P166" s="46" t="e">
        <f ca="1">MIN(G130:G397)</f>
        <v>#N/A</v>
      </c>
    </row>
    <row r="167" spans="1:22" ht="24" customHeight="1" thickBot="1" x14ac:dyDescent="0.3">
      <c r="A167" s="573" t="s">
        <v>19</v>
      </c>
      <c r="B167" s="54" t="s">
        <v>61</v>
      </c>
      <c r="C167" s="55"/>
      <c r="D167" s="55"/>
      <c r="E167" s="56" t="s">
        <v>3876</v>
      </c>
      <c r="F167" s="1306">
        <f ca="1">NOW()</f>
        <v>44925.936029629629</v>
      </c>
      <c r="G167" s="1306"/>
      <c r="H167" s="67">
        <f ca="1">F167+60</f>
        <v>44985.936029629629</v>
      </c>
      <c r="I167" s="572" t="s">
        <v>3921</v>
      </c>
      <c r="J167" s="1323"/>
      <c r="K167" s="139"/>
      <c r="O167" s="47" t="s">
        <v>3914</v>
      </c>
      <c r="P167" s="48">
        <f>MAX(G338:G435)</f>
        <v>0</v>
      </c>
    </row>
    <row r="168" spans="1:22" ht="20.25" customHeight="1" x14ac:dyDescent="0.25">
      <c r="A168" s="1320" t="s">
        <v>3907</v>
      </c>
      <c r="B168" s="1321"/>
      <c r="C168" s="1321"/>
      <c r="D168" s="1321"/>
      <c r="E168" s="1321"/>
      <c r="F168" s="1321"/>
      <c r="G168" s="1321"/>
      <c r="H168" s="1321"/>
      <c r="I168" s="1321"/>
      <c r="J168" s="1321"/>
      <c r="K168" s="1322"/>
    </row>
    <row r="169" spans="1:22" s="34" customFormat="1" ht="35.15" customHeight="1" x14ac:dyDescent="0.25">
      <c r="A169" s="111" t="s">
        <v>3879</v>
      </c>
      <c r="B169" s="57" t="s">
        <v>3880</v>
      </c>
      <c r="C169" s="58" t="s">
        <v>3903</v>
      </c>
      <c r="D169" s="697" t="s">
        <v>3908</v>
      </c>
      <c r="E169" s="1330" t="s">
        <v>3927</v>
      </c>
      <c r="F169" s="1331"/>
      <c r="G169" s="58" t="s">
        <v>3918</v>
      </c>
      <c r="H169" s="59" t="s">
        <v>3886</v>
      </c>
      <c r="I169" s="60" t="s">
        <v>3928</v>
      </c>
      <c r="J169" s="58" t="s">
        <v>3888</v>
      </c>
      <c r="K169" s="100" t="s">
        <v>3923</v>
      </c>
      <c r="L169" s="120"/>
      <c r="M169" s="123"/>
    </row>
    <row r="170" spans="1:22" s="34" customFormat="1" ht="20.149999999999999" customHeight="1" x14ac:dyDescent="0.25">
      <c r="A170" s="101" t="s">
        <v>1749</v>
      </c>
      <c r="B170" s="76">
        <f ca="1">OFFSET('Hijsmateriaal 1.4'!E$6:E$2926,M170+L170-2,0,1,1)</f>
        <v>1</v>
      </c>
      <c r="C170" s="32" t="str">
        <f ca="1">OFFSET('Hijsmateriaal 1.4'!L$6:L$2926,M170+L170-2,0,1,1)</f>
        <v>Rometal</v>
      </c>
      <c r="D170" s="502">
        <f ca="1">OFFSET('Hijsmateriaal 1.4'!M$6:M$2926,M170+L170-2,0,1,1)</f>
        <v>3500</v>
      </c>
      <c r="E170" s="1324" t="str">
        <f ca="1">OFFSET('Hijsmateriaal 1.4'!F$6:F$2926,M170+L170-2,0,1,1)</f>
        <v>Lifting beam 21.4m</v>
      </c>
      <c r="F170" s="1325"/>
      <c r="G170" s="127">
        <f ca="1">OFFSET('Hijsmateriaal 1.4'!AA$6:AA$2926,M170+L170-2,0,1,1)</f>
        <v>45718</v>
      </c>
      <c r="H170" s="76" t="str">
        <f ca="1">OFFSET('Hijsmateriaal 1.4'!AJ$6:AJ$2926,M170+L170-2,0,1,1)</f>
        <v>STHL1665</v>
      </c>
      <c r="I170" s="490" t="str">
        <f ca="1">IF(OFFSET('Hijsmateriaal 1.4'!W$6:W$2926,M170+L170-2,0,1,1)="","",OFFSET('Hijsmateriaal 1.4'!W$6:W$2926,M170+L170-2,0,1,1))</f>
        <v>New Lifting beam for V&amp;V 2020</v>
      </c>
      <c r="J170" s="568">
        <f ca="1">OFFSET('Hijsmateriaal 1.4'!AC$6:AC$2926,M170+L170-3,0,1,1)/1000</f>
        <v>86.5</v>
      </c>
      <c r="K170" s="569">
        <f ca="1">(OFFSET('Hijsmateriaal 1.4'!Y$6:Y$2926,M170+L170-3,0,1,1))+365</f>
        <v>44257</v>
      </c>
      <c r="L170" s="121">
        <f>COUNTIF('Hijsmateriaal 1.4'!$D$6:$D$2926,'Vlaardingen-R''dam'!A170)</f>
        <v>2</v>
      </c>
      <c r="M170" s="124">
        <f>MATCH(A170,'Hijsmateriaal 1.4'!$D$6:$D$2926,0)</f>
        <v>1392</v>
      </c>
      <c r="N170" s="18"/>
    </row>
    <row r="171" spans="1:22" s="18" customFormat="1" ht="20.149999999999999" customHeight="1" x14ac:dyDescent="0.25">
      <c r="A171" s="101" t="s">
        <v>2088</v>
      </c>
      <c r="B171" s="76">
        <f ca="1">OFFSET('Hijsmateriaal 1.4'!E$6:E$2926,M171+L171-2,0,1,1)</f>
        <v>1</v>
      </c>
      <c r="C171" s="32" t="str">
        <f ca="1">OFFSET('Hijsmateriaal 1.4'!L$6:L$2926,M171+L171-2,0,1,1)</f>
        <v>NAMI</v>
      </c>
      <c r="D171" s="502">
        <f ca="1">OFFSET('Hijsmateriaal 1.4'!M$6:M$2926,M171+L171-2,0,1,1)</f>
        <v>1900</v>
      </c>
      <c r="E171" s="1324" t="str">
        <f ca="1">OFFSET('Hijsmateriaal 1.4'!F$6:F$2926,M171+L171-2,0,1,1)</f>
        <v>lift frame 22.7 x 20 m</v>
      </c>
      <c r="F171" s="1325"/>
      <c r="G171" s="127">
        <f ca="1">OFFSET('Hijsmateriaal 1.4'!AA$6:AA$2926,M171+L171-2,0,1,1)</f>
        <v>40161</v>
      </c>
      <c r="H171" s="76" t="str">
        <f ca="1">OFFSET('Hijsmateriaal 1.4'!AJ$6:AJ$2926,M171+L171-2,0,1,1)</f>
        <v>STHL0411</v>
      </c>
      <c r="I171" s="117" t="str">
        <f ca="1">IF(OFFSET('Hijsmateriaal 1.4'!W$6:W$2926,M171+L171-2,0,1,1)="","",OFFSET('Hijsmateriaal 1.4'!W$6:W$2926,M171+L171-2,0,1,1))</f>
        <v>Storage barge Waalhaven, not load tested</v>
      </c>
      <c r="J171" s="136">
        <f ca="1">OFFSET('Hijsmateriaal 1.4'!AC$6:AC$2926,M171+L171-3,0,1,1)/1000</f>
        <v>86.5</v>
      </c>
      <c r="K171" s="140">
        <f ca="1">(OFFSET('Hijsmateriaal 1.4'!Y$6:Y$2926,M171+L171-3,0,1,1))+365</f>
        <v>39527</v>
      </c>
      <c r="L171" s="121">
        <f>COUNTIF('Hijsmateriaal 1.4'!$D$6:$D$2926,'Vlaardingen-R''dam'!A171)</f>
        <v>2</v>
      </c>
      <c r="M171" s="124">
        <f>MATCH(A171,'Hijsmateriaal 1.4'!$D$6:$D$2926,0)</f>
        <v>1398</v>
      </c>
    </row>
    <row r="172" spans="1:22" s="35" customFormat="1" ht="20.149999999999999" customHeight="1" x14ac:dyDescent="0.25">
      <c r="A172" s="101" t="s">
        <v>2095</v>
      </c>
      <c r="B172" s="76">
        <f ca="1">OFFSET('Hijsmateriaal 1.4'!E$6:E$2926,M172+L172-2,0,1,1)</f>
        <v>1</v>
      </c>
      <c r="C172" s="32" t="str">
        <f ca="1">OFFSET('Hijsmateriaal 1.4'!L$6:L$2926,M172+L172-2,0,1,1)</f>
        <v>Merewido</v>
      </c>
      <c r="D172" s="502">
        <f ca="1">OFFSET('Hijsmateriaal 1.4'!M$6:M$2926,M172+L172-2,0,1,1)</f>
        <v>1800</v>
      </c>
      <c r="E172" s="1324" t="str">
        <f ca="1">OFFSET('Hijsmateriaal 1.4'!F$6:F$2926,M172+L172-2,0,1,1)</f>
        <v>lifting beam 20m</v>
      </c>
      <c r="F172" s="1325"/>
      <c r="G172" s="127">
        <f ca="1">OFFSET('Hijsmateriaal 1.4'!AA$6:AA$2926,M172+L172-2,0,1,1)</f>
        <v>44292</v>
      </c>
      <c r="H172" s="76" t="str">
        <f ca="1">OFFSET('Hijsmateriaal 1.4'!AJ$6:AJ$2926,M172+L172-2,0,1,1)</f>
        <v>STHL1255</v>
      </c>
      <c r="I172" s="117" t="str">
        <f ca="1">IF(OFFSET('Hijsmateriaal 1.4'!W$6:W$2926,M172+L172-2,0,1,1)="","",OFFSET('Hijsmateriaal 1.4'!W$6:W$2926,M172+L172-2,0,1,1))</f>
        <v>Load tested for 1000t, Storage barge Waalhaven</v>
      </c>
      <c r="J172" s="136">
        <v>32.5</v>
      </c>
      <c r="K172" s="140">
        <f ca="1">(OFFSET('Hijsmateriaal 1.4'!Y$6:Y$2926,M172+L172-3,0,1,1))+365</f>
        <v>42831</v>
      </c>
      <c r="L172" s="121">
        <f>COUNTIF('Hijsmateriaal 1.4'!$D$6:$D$2926,'Vlaardingen-R''dam'!A172)</f>
        <v>4</v>
      </c>
      <c r="M172" s="124">
        <f>MATCH(A172,'Hijsmateriaal 1.4'!$D$6:$D$2926,0)</f>
        <v>1401</v>
      </c>
    </row>
    <row r="173" spans="1:22" ht="20.149999999999999" customHeight="1" x14ac:dyDescent="0.25">
      <c r="A173" s="101" t="s">
        <v>2105</v>
      </c>
      <c r="B173" s="76">
        <f ca="1">OFFSET('Hijsmateriaal 1.4'!E$6:E$2926,M173+L173-2,0,1,1)</f>
        <v>1</v>
      </c>
      <c r="C173" s="32" t="str">
        <f ca="1">OFFSET('Hijsmateriaal 1.4'!L$6:L$2926,M173+L173-2,0,1,1)</f>
        <v>Merewido</v>
      </c>
      <c r="D173" s="502">
        <f ca="1">OFFSET('Hijsmateriaal 1.4'!M$6:M$2926,M173+L173-2,0,1,1)</f>
        <v>1800</v>
      </c>
      <c r="E173" s="1324" t="str">
        <f ca="1">OFFSET('Hijsmateriaal 1.4'!F$6:F$2926,M173+L173-2,0,1,1)</f>
        <v>lifting beam 20m</v>
      </c>
      <c r="F173" s="1325"/>
      <c r="G173" s="127">
        <f ca="1">OFFSET('Hijsmateriaal 1.4'!AA$6:AA$2926,M173+L173-2,0,1,1)</f>
        <v>44292</v>
      </c>
      <c r="H173" s="76" t="str">
        <f ca="1">OFFSET('Hijsmateriaal 1.4'!AJ$6:AJ$2926,M173+L173-2,0,1,1)</f>
        <v>STHL1256</v>
      </c>
      <c r="I173" s="117" t="str">
        <f ca="1">IF(OFFSET('Hijsmateriaal 1.4'!W$6:W$2926,M173+L173-2,0,1,1)="","",OFFSET('Hijsmateriaal 1.4'!W$6:W$2926,M173+L173-2,0,1,1))</f>
        <v>Load tested for 1000t, Storage barge Waalhaven</v>
      </c>
      <c r="J173" s="136">
        <v>32.5</v>
      </c>
      <c r="K173" s="140">
        <f ca="1">(OFFSET('Hijsmateriaal 1.4'!Y$6:Y$2926,M173+L173-3,0,1,1))+365</f>
        <v>42831</v>
      </c>
      <c r="L173" s="121">
        <f>COUNTIF('Hijsmateriaal 1.4'!$D$6:$D$2926,'Vlaardingen-R''dam'!A173)</f>
        <v>4</v>
      </c>
      <c r="M173" s="124">
        <f>MATCH(A173,'Hijsmateriaal 1.4'!$D$6:$D$2926,0)</f>
        <v>1406</v>
      </c>
      <c r="N173" s="39"/>
      <c r="O173" s="39"/>
      <c r="P173" s="39"/>
      <c r="Q173" s="39"/>
      <c r="R173" s="39"/>
      <c r="S173" s="39"/>
      <c r="T173" s="39"/>
      <c r="U173" s="39"/>
      <c r="V173" s="39"/>
    </row>
    <row r="174" spans="1:22" ht="20.149999999999999" customHeight="1" x14ac:dyDescent="0.25">
      <c r="A174" s="101" t="s">
        <v>365</v>
      </c>
      <c r="B174" s="76">
        <f ca="1">OFFSET('Hijsmateriaal 1.4'!E$6:E$2926,M174+L174-2,0,1,1)</f>
        <v>2</v>
      </c>
      <c r="C174" s="32" t="str">
        <f ca="1">OFFSET('Hijsmateriaal 1.4'!L$6:L$2926,M174+L174-2,0,1,1)</f>
        <v>HDW</v>
      </c>
      <c r="D174" s="502">
        <f ca="1">OFFSET('Hijsmateriaal 1.4'!M$6:M$2926,M174+L174-2,0,1,1)</f>
        <v>1760</v>
      </c>
      <c r="E174" s="1324" t="str">
        <f ca="1">OFFSET('Hijsmateriaal 1.4'!F$6:F$2926,M174+L174-2,0,1,1)</f>
        <v>Ballgrab Receptacle + Test pin</v>
      </c>
      <c r="F174" s="1325"/>
      <c r="G174" s="127">
        <f ca="1">OFFSET('Hijsmateriaal 1.4'!AA$6:AA$2926,M174+L174-2,0,1,1)</f>
        <v>44663</v>
      </c>
      <c r="H174" s="76" t="str">
        <f ca="1">OFFSET('Hijsmateriaal 1.4'!AJ$6:AJ$2926,M174+L174-2,0,1,1)</f>
        <v>HL2322-2323</v>
      </c>
      <c r="I174" s="117" t="str">
        <f ca="1">IF(OFFSET('Hijsmateriaal 1.4'!W$6:W$2926,M174+L174-2,0,1,1)="","",OFFSET('Hijsmateriaal 1.4'!W$6:W$2926,M174+L174-2,0,1,1))</f>
        <v>CFXD - Ballgrab Receptacle HL 2322, Test Pin HL 2323</v>
      </c>
      <c r="J174" s="136">
        <v>33.5</v>
      </c>
      <c r="K174" s="140" t="e">
        <f ca="1">(OFFSET('Hijsmateriaal 1.4'!Y$6:Y$2926,M174+L174-3,0,1,1))+365</f>
        <v>#VALUE!</v>
      </c>
      <c r="L174" s="121">
        <f>COUNTIF('Hijsmateriaal 1.4'!$D$6:$D$2926,'Vlaardingen-R''dam'!A174)</f>
        <v>3</v>
      </c>
      <c r="M174" s="124">
        <f>MATCH(A174,'Hijsmateriaal 1.4'!$D$6:$D$2926,0)</f>
        <v>1414</v>
      </c>
      <c r="N174" s="39"/>
      <c r="O174" s="39"/>
      <c r="P174" s="39"/>
      <c r="Q174" s="39"/>
      <c r="R174" s="39"/>
      <c r="S174" s="39"/>
      <c r="T174" s="39"/>
      <c r="U174" s="39"/>
      <c r="V174" s="39"/>
    </row>
    <row r="175" spans="1:22" ht="20.149999999999999" customHeight="1" x14ac:dyDescent="0.25">
      <c r="A175" s="101" t="s">
        <v>2122</v>
      </c>
      <c r="B175" s="76">
        <f ca="1">OFFSET('Hijsmateriaal 1.4'!E$6:E$2926,M175+L175-2,0,1,1)</f>
        <v>1</v>
      </c>
      <c r="C175" s="32" t="str">
        <f ca="1">OFFSET('Hijsmateriaal 1.4'!L$6:L$2926,M175+L175-2,0,1,1)</f>
        <v>HDW</v>
      </c>
      <c r="D175" s="502">
        <f ca="1">OFFSET('Hijsmateriaal 1.4'!M$6:M$2926,M175+L175-2,0,1,1)</f>
        <v>1760</v>
      </c>
      <c r="E175" s="1324" t="str">
        <f ca="1">OFFSET('Hijsmateriaal 1.4'!F$6:F$2926,M175+L175-2,0,1,1)</f>
        <v>Ballgrab tool+frame</v>
      </c>
      <c r="F175" s="1325"/>
      <c r="G175" s="127">
        <f ca="1">OFFSET('Hijsmateriaal 1.4'!AA$6:AA$2926,M175+L175-2,0,1,1)</f>
        <v>44663</v>
      </c>
      <c r="H175" s="76" t="str">
        <f ca="1">OFFSET('Hijsmateriaal 1.4'!AJ$6:AJ$2926,M175+L175-2,0,1,1)</f>
        <v>HL2296-2297</v>
      </c>
      <c r="I175" s="117" t="str">
        <f ca="1">IF(OFFSET('Hijsmateriaal 1.4'!W$6:W$2926,M175+L175-2,0,1,1)="","",OFFSET('Hijsmateriaal 1.4'!W$6:W$2926,M175+L175-2,0,1,1))</f>
        <v>CFXD - Ballgrab HL 2296, frame HL 2297</v>
      </c>
      <c r="J175" s="136">
        <v>34.5</v>
      </c>
      <c r="K175" s="140" t="e">
        <f ca="1">(OFFSET('Hijsmateriaal 1.4'!Y$6:Y$2926,M175+L175-3,0,1,1))+365</f>
        <v>#VALUE!</v>
      </c>
      <c r="L175" s="121">
        <f>COUNTIF('Hijsmateriaal 1.4'!$D$6:$D$2926,'Vlaardingen-R''dam'!A175)</f>
        <v>3</v>
      </c>
      <c r="M175" s="124">
        <f>MATCH(A175,'Hijsmateriaal 1.4'!$D$6:$D$2926,0)</f>
        <v>1418</v>
      </c>
      <c r="N175" s="39"/>
      <c r="O175" s="39"/>
      <c r="P175" s="39"/>
      <c r="Q175" s="39"/>
      <c r="R175" s="39"/>
      <c r="S175" s="39"/>
      <c r="T175" s="39"/>
      <c r="U175" s="39"/>
      <c r="V175" s="39"/>
    </row>
    <row r="176" spans="1:22" ht="20.149999999999999" customHeight="1" x14ac:dyDescent="0.25">
      <c r="A176" s="101" t="s">
        <v>2156</v>
      </c>
      <c r="B176" s="76">
        <f ca="1">OFFSET('Hijsmateriaal 1.4'!E$6:E$2926,M176+L176-2,0,1,1)</f>
        <v>1</v>
      </c>
      <c r="C176" s="32" t="str">
        <f ca="1">OFFSET('Hijsmateriaal 1.4'!L$6:L$2926,M176+L176-2,0,1,1)</f>
        <v>Rometal</v>
      </c>
      <c r="D176" s="502">
        <f ca="1">OFFSET('Hijsmateriaal 1.4'!M$6:M$2926,M176+L176-2,0,1,1)</f>
        <v>1510</v>
      </c>
      <c r="E176" s="1324" t="str">
        <f ca="1">OFFSET('Hijsmateriaal 1.4'!F$6:F$2926,M176+L176-2,0,1,1)</f>
        <v>lifting beam 23m</v>
      </c>
      <c r="F176" s="1325"/>
      <c r="G176" s="127">
        <f ca="1">OFFSET('Hijsmateriaal 1.4'!AA$6:AA$2926,M176+L176-2,0,1,1)</f>
        <v>44286</v>
      </c>
      <c r="H176" s="76" t="str">
        <f ca="1">OFFSET('Hijsmateriaal 1.4'!AJ$6:AJ$2926,M176+L176-2,0,1,1)</f>
        <v>STHL1712</v>
      </c>
      <c r="I176" s="117" t="str">
        <f ca="1">IF(OFFSET('Hijsmateriaal 1.4'!W$6:W$2926,M176+L176-2,0,1,1)="","",OFFSET('Hijsmateriaal 1.4'!W$6:W$2926,M176+L176-2,0,1,1))</f>
        <v>Load tested for 1510t, 31-03-2016</v>
      </c>
      <c r="J176" s="128" t="s">
        <v>3929</v>
      </c>
      <c r="K176" s="140">
        <f ca="1">(OFFSET('Hijsmateriaal 1.4'!Y$6:Y$2926,M176+L176-3,0,1,1))+365</f>
        <v>42825</v>
      </c>
      <c r="L176" s="121">
        <f>COUNTIF('Hijsmateriaal 1.4'!$D$6:$D$2926,'Vlaardingen-R''dam'!A176)</f>
        <v>2</v>
      </c>
      <c r="M176" s="124">
        <f>MATCH(A176,'Hijsmateriaal 1.4'!$D$6:$D$2926,0)</f>
        <v>1440</v>
      </c>
      <c r="Q176" s="39"/>
      <c r="R176" s="39"/>
      <c r="S176" s="39"/>
      <c r="T176" s="39"/>
      <c r="U176" s="39"/>
      <c r="V176" s="39"/>
    </row>
    <row r="177" spans="1:22" ht="30" customHeight="1" x14ac:dyDescent="0.25">
      <c r="A177" s="101" t="s">
        <v>2160</v>
      </c>
      <c r="B177" s="76">
        <f ca="1">OFFSET('Hijsmateriaal 1.4'!E$6:E$2926,M177+L177-2,0,1,1)</f>
        <v>2</v>
      </c>
      <c r="C177" s="32" t="str">
        <f ca="1">OFFSET('Hijsmateriaal 1.4'!L$6:L$2926,M177+L177-2,0,1,1)</f>
        <v>MT Stål - Hollandia</v>
      </c>
      <c r="D177" s="502" t="str">
        <f ca="1">OFFSET('Hijsmateriaal 1.4'!M$6:M$2926,M177+L177-2,0,1,1)</f>
        <v>800/1500</v>
      </c>
      <c r="E177" s="1324" t="str">
        <f ca="1">OFFSET('Hijsmateriaal 1.4'!F$6:F$2926,M177+L177-2,0,1,1)</f>
        <v>lifting beam</v>
      </c>
      <c r="F177" s="1325"/>
      <c r="G177" s="127">
        <f ca="1">OFFSET('Hijsmateriaal 1.4'!AA$6:AA$2926,M177+L177-2,0,1,1)</f>
        <v>45299</v>
      </c>
      <c r="H177" s="76" t="str">
        <f ca="1">OFFSET('Hijsmateriaal 1.4'!AJ$6:AJ$2926,M177+L177-2,0,1,1)</f>
        <v>STHL1260</v>
      </c>
      <c r="I177" s="117" t="str">
        <f ca="1">IF(OFFSET('Hijsmateriaal 1.4'!W$6:W$2926,M177+L177-2,0,1,1)="","",OFFSET('Hijsmateriaal 1.4'!W$6:W$2926,M177+L177-2,0,1,1))</f>
        <v>Several parts can be mounted together. Load tested for 700t at 26-11-2014 and 800t at 09-01-2019</v>
      </c>
      <c r="J177" s="128" t="s">
        <v>3929</v>
      </c>
      <c r="K177" s="140">
        <f ca="1">(OFFSET('Hijsmateriaal 1.4'!Y$6:Y$2926,M177+L177-3,0,1,1))+365</f>
        <v>44581</v>
      </c>
      <c r="L177" s="121">
        <f>COUNTIF('Hijsmateriaal 1.4'!$D$6:$D$2926,'Vlaardingen-R''dam'!A177)</f>
        <v>24</v>
      </c>
      <c r="M177" s="124">
        <f>MATCH(A177,'Hijsmateriaal 1.4'!$D$6:$D$2926,0)</f>
        <v>1443</v>
      </c>
      <c r="Q177" s="39"/>
      <c r="R177" s="39"/>
      <c r="S177" s="39"/>
      <c r="T177" s="39"/>
      <c r="U177" s="39"/>
      <c r="V177" s="39"/>
    </row>
    <row r="178" spans="1:22" ht="20.149999999999999" customHeight="1" x14ac:dyDescent="0.25">
      <c r="A178" s="101" t="s">
        <v>799</v>
      </c>
      <c r="B178" s="76">
        <f ca="1">OFFSET('Hijsmateriaal 1.4'!E$6:E$2926,M178+L178-2,0,1,1)</f>
        <v>1</v>
      </c>
      <c r="C178" s="32" t="str">
        <f ca="1">OFFSET('Hijsmateriaal 1.4'!L$6:L$2926,M178+L178-2,0,1,1)</f>
        <v>Wimorost</v>
      </c>
      <c r="D178" s="502">
        <f ca="1">OFFSET('Hijsmateriaal 1.4'!M$6:M$2926,M178+L178-2,0,1,1)</f>
        <v>1400</v>
      </c>
      <c r="E178" s="1324" t="str">
        <f ca="1">OFFSET('Hijsmateriaal 1.4'!F$6:F$2926,M178+L178-2,0,1,1)</f>
        <v>lifting beam 15m / 24m</v>
      </c>
      <c r="F178" s="1325"/>
      <c r="G178" s="127">
        <f ca="1">OFFSET('Hijsmateriaal 1.4'!AA$6:AA$2926,M178+L178-2,0,1,1)</f>
        <v>45271</v>
      </c>
      <c r="H178" s="76" t="str">
        <f ca="1">OFFSET('Hijsmateriaal 1.4'!AJ$6:AJ$2926,M178+L178-2,0,1,1)</f>
        <v>STHL1318</v>
      </c>
      <c r="I178" s="117" t="str">
        <f ca="1">IF(OFFSET('Hijsmateriaal 1.4'!W$6:W$2926,M178+L178-2,0,1,1)="","",OFFSET('Hijsmateriaal 1.4'!W$6:W$2926,M178+L178-2,0,1,1))</f>
        <v>Load tested for 1200t, Also marked: LR ROT 0705168-2-1 u/i 1-3 07DT07</v>
      </c>
      <c r="J178" s="136">
        <f ca="1">OFFSET('Hijsmateriaal 1.4'!AC$6:AC$2926,M178+L178-3,0,1,1)/1000</f>
        <v>21.2</v>
      </c>
      <c r="K178" s="140">
        <f ca="1">(OFFSET('Hijsmateriaal 1.4'!Y$6:Y$2926,M178+L178-3,0,1,1))+365</f>
        <v>43810</v>
      </c>
      <c r="L178" s="121">
        <f>COUNTIF('Hijsmateriaal 1.4'!$D$6:$D$2926,'Vlaardingen-R''dam'!A178)</f>
        <v>2</v>
      </c>
      <c r="M178" s="124">
        <f>MATCH(A178,'Hijsmateriaal 1.4'!$D$6:$D$2926,0)</f>
        <v>1471</v>
      </c>
      <c r="Q178" s="39"/>
      <c r="R178" s="39"/>
      <c r="S178" s="39"/>
      <c r="T178" s="39"/>
      <c r="U178" s="39"/>
      <c r="V178" s="39"/>
    </row>
    <row r="179" spans="1:22" ht="20.149999999999999" customHeight="1" x14ac:dyDescent="0.25">
      <c r="A179" s="101" t="s">
        <v>798</v>
      </c>
      <c r="B179" s="76">
        <f ca="1">OFFSET('Hijsmateriaal 1.4'!E$6:E$2926,M179+L179-2,0,1,1)</f>
        <v>1</v>
      </c>
      <c r="C179" s="32" t="str">
        <f ca="1">OFFSET('Hijsmateriaal 1.4'!L$6:L$2926,M179+L179-2,0,1,1)</f>
        <v>Wimorost</v>
      </c>
      <c r="D179" s="502">
        <f ca="1">OFFSET('Hijsmateriaal 1.4'!M$6:M$2926,M179+L179-2,0,1,1)</f>
        <v>1400</v>
      </c>
      <c r="E179" s="1324" t="str">
        <f ca="1">OFFSET('Hijsmateriaal 1.4'!F$6:F$2926,M179+L179-2,0,1,1)</f>
        <v>lifting beam 15m / 24m</v>
      </c>
      <c r="F179" s="1325"/>
      <c r="G179" s="127">
        <f ca="1">OFFSET('Hijsmateriaal 1.4'!AA$6:AA$2926,M179+L179-2,0,1,1)</f>
        <v>45271</v>
      </c>
      <c r="H179" s="76" t="str">
        <f ca="1">OFFSET('Hijsmateriaal 1.4'!AJ$6:AJ$2926,M179+L179-2,0,1,1)</f>
        <v>STHL1317</v>
      </c>
      <c r="I179" s="117" t="str">
        <f ca="1">IF(OFFSET('Hijsmateriaal 1.4'!W$6:W$2926,M179+L179-2,0,1,1)="","",OFFSET('Hijsmateriaal 1.4'!W$6:W$2926,M179+L179-2,0,1,1))</f>
        <v>Load tested for 1200t, Also marked: LR ROT 0705168-1-1 u/i 1-3 07DT07</v>
      </c>
      <c r="J179" s="136">
        <f ca="1">OFFSET('Hijsmateriaal 1.4'!AC$6:AC$2926,M179+L179-3,0,1,1)/1000</f>
        <v>21.2</v>
      </c>
      <c r="K179" s="140">
        <f ca="1">(OFFSET('Hijsmateriaal 1.4'!Y$6:Y$2926,M179+L179-3,0,1,1))+365</f>
        <v>43810</v>
      </c>
      <c r="L179" s="121">
        <f>COUNTIF('Hijsmateriaal 1.4'!$D$6:$D$2926,'Vlaardingen-R''dam'!A179)</f>
        <v>2</v>
      </c>
      <c r="M179" s="124">
        <f>MATCH(A179,'Hijsmateriaal 1.4'!$D$6:$D$2926,0)</f>
        <v>1468</v>
      </c>
      <c r="Q179" s="39"/>
      <c r="R179" s="39"/>
      <c r="S179" s="39"/>
      <c r="T179" s="39"/>
      <c r="U179" s="39"/>
      <c r="V179" s="39"/>
    </row>
    <row r="180" spans="1:22" ht="20.149999999999999" customHeight="1" x14ac:dyDescent="0.25">
      <c r="A180" s="101" t="s">
        <v>2183</v>
      </c>
      <c r="B180" s="76">
        <f ca="1">OFFSET('Hijsmateriaal 1.4'!E$6:E$2926,M180+L180-2,0,1,1)</f>
        <v>1</v>
      </c>
      <c r="C180" s="32" t="str">
        <f ca="1">OFFSET('Hijsmateriaal 1.4'!L$6:L$2926,M180+L180-2,0,1,1)</f>
        <v>HDW</v>
      </c>
      <c r="D180" s="502">
        <f ca="1">OFFSET('Hijsmateriaal 1.4'!M$6:M$2926,M180+L180-2,0,1,1)</f>
        <v>1400</v>
      </c>
      <c r="E180" s="1324" t="str">
        <f ca="1">OFFSET('Hijsmateriaal 1.4'!F$6:F$2926,M180+L180-2,0,1,1)</f>
        <v>traverse 4.5m</v>
      </c>
      <c r="F180" s="1325"/>
      <c r="G180" s="127">
        <f ca="1">OFFSET('Hijsmateriaal 1.4'!AA$6:AA$2926,M180+L180-2,0,1,1)</f>
        <v>42911</v>
      </c>
      <c r="H180" s="76" t="str">
        <f ca="1">OFFSET('Hijsmateriaal 1.4'!AJ$6:AJ$2926,M180+L180-2,0,1,1)</f>
        <v>STHL1379</v>
      </c>
      <c r="I180" s="117" t="str">
        <f ca="1">IF(OFFSET('Hijsmateriaal 1.4'!W$6:W$2926,M180+L180-2,0,1,1)="","",OFFSET('Hijsmateriaal 1.4'!W$6:W$2926,M180+L180-2,0,1,1))</f>
        <v>Load tested for 1200t, Belongs to TL6, on barge Waalh.</v>
      </c>
      <c r="J180" s="136">
        <f ca="1">OFFSET('Hijsmateriaal 1.4'!AC$6:AC$2926,M180+L180-3,0,1,1)/1000</f>
        <v>26</v>
      </c>
      <c r="K180" s="140">
        <f ca="1">(OFFSET('Hijsmateriaal 1.4'!Y$6:Y$2926,M180+L180-3,0,1,1))+365</f>
        <v>41450</v>
      </c>
      <c r="L180" s="121">
        <f>COUNTIF('Hijsmateriaal 1.4'!$D$6:$D$2926,'Vlaardingen-R''dam'!A180)</f>
        <v>2</v>
      </c>
      <c r="M180" s="124">
        <f>MATCH(A180,'Hijsmateriaal 1.4'!$D$6:$D$2926,0)</f>
        <v>1477</v>
      </c>
      <c r="Q180" s="39"/>
      <c r="R180" s="39"/>
      <c r="S180" s="39"/>
      <c r="T180" s="39"/>
      <c r="U180" s="39"/>
      <c r="V180" s="39"/>
    </row>
    <row r="181" spans="1:22" ht="20.149999999999999" customHeight="1" x14ac:dyDescent="0.25">
      <c r="A181" s="101" t="s">
        <v>2206</v>
      </c>
      <c r="B181" s="76">
        <f ca="1">OFFSET('Hijsmateriaal 1.4'!E$6:E$2926,M181+L181-2,0,1,1)</f>
        <v>1</v>
      </c>
      <c r="C181" s="32" t="str">
        <f ca="1">OFFSET('Hijsmateriaal 1.4'!L$6:L$2926,M181+L181-2,0,1,1)</f>
        <v>Bos Wieldrecht</v>
      </c>
      <c r="D181" s="502">
        <f ca="1">OFFSET('Hijsmateriaal 1.4'!M$6:M$2926,M181+L181-2,0,1,1)</f>
        <v>850</v>
      </c>
      <c r="E181" s="1324" t="str">
        <f ca="1">OFFSET('Hijsmateriaal 1.4'!F$6:F$2926,M181+L181-2,0,1,1)</f>
        <v>Grab Lifting Beam</v>
      </c>
      <c r="F181" s="1325"/>
      <c r="G181" s="127">
        <f ca="1">OFFSET('Hijsmateriaal 1.4'!AA$6:AA$2926,M181+L181-2,0,1,1)</f>
        <v>44010</v>
      </c>
      <c r="H181" s="76" t="str">
        <f ca="1">OFFSET('Hijsmateriaal 1.4'!AJ$6:AJ$2926,M181+L181-2,0,1,1)</f>
        <v>STHL1489</v>
      </c>
      <c r="I181" s="117" t="str">
        <f ca="1">IF(OFFSET('Hijsmateriaal 1.4'!W$6:W$2926,M181+L181-2,0,1,1)="","",OFFSET('Hijsmateriaal 1.4'!W$6:W$2926,M181+L181-2,0,1,1))</f>
        <v>Also marked: LR Test …..</v>
      </c>
      <c r="J181" s="136">
        <f ca="1">OFFSET('Hijsmateriaal 1.4'!AC$6:AC$2926,M181+L181-3,0,1,1)/1000</f>
        <v>31</v>
      </c>
      <c r="K181" s="140">
        <f ca="1">(OFFSET('Hijsmateriaal 1.4'!Y$6:Y$2926,M181+L181-3,0,1,1))+365</f>
        <v>42548</v>
      </c>
      <c r="L181" s="121">
        <f>COUNTIF('Hijsmateriaal 1.4'!$D$6:$D$2926,'Vlaardingen-R''dam'!A181)</f>
        <v>2</v>
      </c>
      <c r="M181" s="124">
        <f>MATCH(A181,'Hijsmateriaal 1.4'!$D$6:$D$2926,0)</f>
        <v>1492</v>
      </c>
      <c r="Q181" s="39"/>
      <c r="R181" s="39"/>
      <c r="S181" s="39"/>
      <c r="T181" s="39"/>
      <c r="U181" s="39"/>
      <c r="V181" s="39"/>
    </row>
    <row r="182" spans="1:22" ht="20.149999999999999" customHeight="1" x14ac:dyDescent="0.25">
      <c r="A182" s="101" t="s">
        <v>406</v>
      </c>
      <c r="B182" s="76">
        <f ca="1">OFFSET('Hijsmateriaal 1.4'!E$6:E$2926,M182+L182-2,0,1,1)</f>
        <v>1</v>
      </c>
      <c r="C182" s="32" t="str">
        <f ca="1">OFFSET('Hijsmateriaal 1.4'!L$6:L$2926,M182+L182-2,0,1,1)</f>
        <v>Wimorost</v>
      </c>
      <c r="D182" s="502">
        <f ca="1">OFFSET('Hijsmateriaal 1.4'!M$6:M$2926,M182+L182-2,0,1,1)</f>
        <v>800</v>
      </c>
      <c r="E182" s="1324" t="str">
        <f ca="1">OFFSET('Hijsmateriaal 1.4'!F$6:F$2926,M182+L182-2,0,1,1)</f>
        <v>lifting beam 12,5m</v>
      </c>
      <c r="F182" s="1325"/>
      <c r="G182" s="127">
        <f ca="1">OFFSET('Hijsmateriaal 1.4'!AA$6:AA$2926,M182+L182-2,0,1,1)</f>
        <v>44541</v>
      </c>
      <c r="H182" s="76" t="str">
        <f ca="1">OFFSET('Hijsmateriaal 1.4'!AJ$6:AJ$2926,M182+L182-2,0,1,1)</f>
        <v>STHL1511</v>
      </c>
      <c r="I182" s="117" t="str">
        <f ca="1">IF(OFFSET('Hijsmateriaal 1.4'!W$6:W$2926,M182+L182-2,0,1,1)="","",OFFSET('Hijsmateriaal 1.4'!W$6:W$2926,M182+L182-2,0,1,1))</f>
        <v>Used for V&amp;V 2020, Load tested for 800t SWL</v>
      </c>
      <c r="J182" s="136">
        <f ca="1">OFFSET('Hijsmateriaal 1.4'!AC$6:AC$2926,M182+L182-3,0,1,1)/1000</f>
        <v>3.65</v>
      </c>
      <c r="K182" s="140">
        <f ca="1">(OFFSET('Hijsmateriaal 1.4'!Y$6:Y$2926,M182+L182-3,0,1,1))+365</f>
        <v>44309</v>
      </c>
      <c r="L182" s="121">
        <f>COUNTIF('Hijsmateriaal 1.4'!$D$6:$D$2926,'Vlaardingen-R''dam'!A182)</f>
        <v>2</v>
      </c>
      <c r="M182" s="124">
        <f>MATCH(A182,'Hijsmateriaal 1.4'!$D$6:$D$2926,0)</f>
        <v>1510</v>
      </c>
      <c r="Q182" s="39"/>
      <c r="R182" s="39"/>
      <c r="S182" s="39"/>
      <c r="T182" s="39"/>
      <c r="U182" s="39"/>
      <c r="V182" s="39"/>
    </row>
    <row r="183" spans="1:22" ht="20.149999999999999" customHeight="1" x14ac:dyDescent="0.25">
      <c r="A183" s="101" t="s">
        <v>2216</v>
      </c>
      <c r="B183" s="76">
        <f ca="1">OFFSET('Hijsmateriaal 1.4'!E$6:E$2926,M183+L183-2,0,1,1)</f>
        <v>2</v>
      </c>
      <c r="C183" s="32" t="str">
        <f ca="1">OFFSET('Hijsmateriaal 1.4'!L$6:L$2926,M183+L183-2,0,1,1)</f>
        <v>Huisman</v>
      </c>
      <c r="D183" s="502">
        <f ca="1">OFFSET('Hijsmateriaal 1.4'!M$6:M$2926,M183+L183-2,0,1,1)</f>
        <v>800</v>
      </c>
      <c r="E183" s="1324" t="str">
        <f ca="1">OFFSET('Hijsmateriaal 1.4'!F$6:F$2926,M183+L183-2,0,1,1)</f>
        <v>equaliser</v>
      </c>
      <c r="F183" s="1325"/>
      <c r="G183" s="127">
        <f ca="1">OFFSET('Hijsmateriaal 1.4'!AA$6:AA$2926,M183+L183-2,0,1,1)</f>
        <v>43970</v>
      </c>
      <c r="H183" s="76" t="str">
        <f ca="1">OFFSET('Hijsmateriaal 1.4'!AJ$6:AJ$2926,M183+L183-2,0,1,1)</f>
        <v>STHL1183A-1183B</v>
      </c>
      <c r="I183" s="117" t="str">
        <f ca="1">IF(OFFSET('Hijsmateriaal 1.4'!W$6:W$2926,M183+L183-2,0,1,1)="","",OFFSET('Hijsmateriaal 1.4'!W$6:W$2926,M183+L183-2,0,1,1))</f>
        <v>From Stock. STHL 1183B was on TL4. Load tested for 800t, 19-05-2015</v>
      </c>
      <c r="J183" s="136">
        <f ca="1">OFFSET('Hijsmateriaal 1.4'!AC$6:AC$2926,M183+L183-3,0,1,1)/1000</f>
        <v>2.3250000000000002</v>
      </c>
      <c r="K183" s="140">
        <f ca="1">(OFFSET('Hijsmateriaal 1.4'!Y$6:Y$2926,M183+L183-3,0,1,1))+365</f>
        <v>44336</v>
      </c>
      <c r="L183" s="121">
        <f>COUNTIF('Hijsmateriaal 1.4'!$D$6:$D$2926,'Vlaardingen-R''dam'!A183)</f>
        <v>3</v>
      </c>
      <c r="M183" s="124">
        <f>MATCH(A183,'Hijsmateriaal 1.4'!$D$6:$D$2926,0)</f>
        <v>1498</v>
      </c>
      <c r="Q183" s="39"/>
      <c r="R183" s="39"/>
      <c r="S183" s="39"/>
      <c r="T183" s="39"/>
      <c r="U183" s="39"/>
      <c r="V183" s="39"/>
    </row>
    <row r="184" spans="1:22" ht="28.5" customHeight="1" x14ac:dyDescent="0.25">
      <c r="A184" s="101" t="s">
        <v>2249</v>
      </c>
      <c r="B184" s="76">
        <f ca="1">OFFSET('Hijsmateriaal 1.4'!E$6:E$2926,M184+L184-2,0,1,1)</f>
        <v>1</v>
      </c>
      <c r="C184" s="135" t="str">
        <f ca="1">OFFSET('Hijsmateriaal 1.4'!L$6:L$2926,M184+L184-2,0,1,1)</f>
        <v>ASK Romein Vlissingen</v>
      </c>
      <c r="D184" s="502">
        <f ca="1">OFFSET('Hijsmateriaal 1.4'!M$6:M$2926,M184+L184-2,0,1,1)</f>
        <v>750</v>
      </c>
      <c r="E184" s="1336" t="str">
        <f ca="1">OFFSET('Hijsmateriaal 1.4'!F$6:F$2926,M184+L184-2,0,1,1)</f>
        <v>lifting beam diff. lengths max. 14m</v>
      </c>
      <c r="F184" s="1337"/>
      <c r="G184" s="127">
        <f ca="1">OFFSET('Hijsmateriaal 1.4'!AA$6:AA$2926,M184+L184-2,0,1,1)</f>
        <v>43144</v>
      </c>
      <c r="H184" s="76" t="str">
        <f ca="1">OFFSET('Hijsmateriaal 1.4'!AJ$6:AJ$2926,M184+L184-2,0,1,1)</f>
        <v>STHL1713</v>
      </c>
      <c r="I184" s="490" t="str">
        <f ca="1">IF(OFFSET('Hijsmateriaal 1.4'!W$6:W$2926,M184+L184-2,0,1,1)="","",OFFSET('Hijsmateriaal 1.4'!W$6:W$2926,M184+L184-2,0,1,1))</f>
        <v>Ex OWF-WODS</v>
      </c>
      <c r="J184" s="136">
        <f ca="1">OFFSET('Hijsmateriaal 1.4'!AC$6:AC$2926,M184+L184-3,0,1,1)/1000</f>
        <v>12</v>
      </c>
      <c r="K184" s="140">
        <f ca="1">(OFFSET('Hijsmateriaal 1.4'!Y$6:Y$2926,M184+L184-3,0,1,1))+365</f>
        <v>41683</v>
      </c>
      <c r="L184" s="121">
        <f>COUNTIF('Hijsmateriaal 1.4'!$D$6:$D$2926,'Vlaardingen-R''dam'!A184)</f>
        <v>2</v>
      </c>
      <c r="M184" s="124">
        <f>MATCH(A184,'Hijsmateriaal 1.4'!$D$6:$D$2926,0)</f>
        <v>1516</v>
      </c>
      <c r="Q184" s="39"/>
      <c r="R184" s="39"/>
      <c r="S184" s="39"/>
      <c r="T184" s="39"/>
      <c r="U184" s="39"/>
      <c r="V184" s="39"/>
    </row>
    <row r="185" spans="1:22" ht="28.5" customHeight="1" x14ac:dyDescent="0.25">
      <c r="A185" s="101" t="s">
        <v>2253</v>
      </c>
      <c r="B185" s="76">
        <f ca="1">OFFSET('Hijsmateriaal 1.4'!E$6:E$2926,M185+L185-2,0,1,1)</f>
        <v>1</v>
      </c>
      <c r="C185" s="135" t="str">
        <f ca="1">OFFSET('Hijsmateriaal 1.4'!L$6:L$2926,M185+L185-2,0,1,1)</f>
        <v>ASK Romein Vlissingen</v>
      </c>
      <c r="D185" s="502">
        <f ca="1">OFFSET('Hijsmateriaal 1.4'!M$6:M$2926,M185+L185-2,0,1,1)</f>
        <v>750</v>
      </c>
      <c r="E185" s="1336" t="str">
        <f ca="1">OFFSET('Hijsmateriaal 1.4'!F$6:F$2926,M185+L185-2,0,1,1)</f>
        <v>lifting beam diff. lengths max. 14m</v>
      </c>
      <c r="F185" s="1337"/>
      <c r="G185" s="127">
        <f ca="1">OFFSET('Hijsmateriaal 1.4'!AA$6:AA$2926,M185+L185-2,0,1,1)</f>
        <v>43144</v>
      </c>
      <c r="H185" s="76" t="str">
        <f ca="1">OFFSET('Hijsmateriaal 1.4'!AJ$6:AJ$2926,M185+L185-2,0,1,1)</f>
        <v>STHL1713</v>
      </c>
      <c r="I185" s="490" t="str">
        <f ca="1">IF(OFFSET('Hijsmateriaal 1.4'!W$6:W$2926,M185+L185-2,0,1,1)="","",OFFSET('Hijsmateriaal 1.4'!W$6:W$2926,M185+L185-2,0,1,1))</f>
        <v>Ex OWF-WODS, stored at v.d. Vlist</v>
      </c>
      <c r="J185" s="136">
        <f ca="1">OFFSET('Hijsmateriaal 1.4'!AC$6:AC$2926,M185+L185-3,0,1,1)/1000</f>
        <v>12</v>
      </c>
      <c r="K185" s="140">
        <f ca="1">(OFFSET('Hijsmateriaal 1.4'!Y$6:Y$2926,M185+L185-3,0,1,1))+365</f>
        <v>41683</v>
      </c>
      <c r="L185" s="121">
        <f>COUNTIF('Hijsmateriaal 1.4'!$D$6:$D$2926,'Vlaardingen-R''dam'!A185)</f>
        <v>2</v>
      </c>
      <c r="M185" s="124">
        <f>MATCH(A185,'Hijsmateriaal 1.4'!$D$6:$D$2926,0)</f>
        <v>1519</v>
      </c>
      <c r="Q185" s="39"/>
      <c r="R185" s="39"/>
      <c r="S185" s="39"/>
      <c r="T185" s="39"/>
      <c r="U185" s="39"/>
      <c r="V185" s="39"/>
    </row>
    <row r="186" spans="1:22" ht="20.149999999999999" customHeight="1" x14ac:dyDescent="0.25">
      <c r="A186" s="101" t="s">
        <v>2243</v>
      </c>
      <c r="B186" s="76">
        <f ca="1">OFFSET('Hijsmateriaal 1.4'!E$6:E$2926,M186+L186-2,0,1,1)</f>
        <v>1</v>
      </c>
      <c r="C186" s="32" t="str">
        <f ca="1">OFFSET('Hijsmateriaal 1.4'!L$6:L$2926,M186+L186-2,0,1,1)</f>
        <v>Overlasco</v>
      </c>
      <c r="D186" s="502">
        <f ca="1">OFFSET('Hijsmateriaal 1.4'!M$6:M$2926,M186+L186-2,0,1,1)</f>
        <v>750</v>
      </c>
      <c r="E186" s="1324" t="str">
        <f ca="1">OFFSET('Hijsmateriaal 1.4'!F$6:F$2926,M186+L186-2,0,1,1)</f>
        <v>Load distribution beam 14.3m</v>
      </c>
      <c r="F186" s="1325"/>
      <c r="G186" s="127">
        <f ca="1">OFFSET('Hijsmateriaal 1.4'!AA$6:AA$2926,M186+L186-2,0,1,1)</f>
        <v>42549</v>
      </c>
      <c r="H186" s="76" t="str">
        <f ca="1">OFFSET('Hijsmateriaal 1.4'!AJ$6:AJ$2926,M186+L186-2,0,1,1)</f>
        <v>STHL1422</v>
      </c>
      <c r="I186" s="490" t="str">
        <f ca="1">IF(OFFSET('Hijsmateriaal 1.4'!W$6:W$2926,M186+L186-2,0,1,1)="","",OFFSET('Hijsmateriaal 1.4'!W$6:W$2926,M186+L186-2,0,1,1))</f>
        <v>Load tested for 750t, Also marked: LR FLU 1202835  06EZ12</v>
      </c>
      <c r="J186" s="136">
        <f ca="1">OFFSET('Hijsmateriaal 1.4'!AC$6:AC$2926,M186+L186-3,0,1,1)/1000</f>
        <v>31</v>
      </c>
      <c r="K186" s="140">
        <f ca="1">(OFFSET('Hijsmateriaal 1.4'!Y$6:Y$2926,M186+L186-3,0,1,1))+365</f>
        <v>42305</v>
      </c>
      <c r="L186" s="121">
        <f>COUNTIF('Hijsmateriaal 1.4'!$D$6:$D$2926,'Vlaardingen-R''dam'!A186)</f>
        <v>2</v>
      </c>
      <c r="M186" s="124">
        <f>MATCH(A186,'Hijsmateriaal 1.4'!$D$6:$D$2926,0)</f>
        <v>1513</v>
      </c>
      <c r="Q186" s="39"/>
      <c r="R186" s="39"/>
      <c r="S186" s="39"/>
      <c r="T186" s="39"/>
      <c r="U186" s="39"/>
      <c r="V186" s="39"/>
    </row>
    <row r="187" spans="1:22" ht="20.149999999999999" customHeight="1" x14ac:dyDescent="0.25">
      <c r="A187" s="101" t="s">
        <v>2261</v>
      </c>
      <c r="B187" s="76">
        <f ca="1">OFFSET('Hijsmateriaal 1.4'!E$6:E$2926,M187+L187-2,0,1,1)</f>
        <v>1</v>
      </c>
      <c r="C187" s="32" t="str">
        <f ca="1">OFFSET('Hijsmateriaal 1.4'!L$6:L$2926,M187+L187-2,0,1,1)</f>
        <v>Wimorost</v>
      </c>
      <c r="D187" s="502">
        <f ca="1">OFFSET('Hijsmateriaal 1.4'!M$6:M$2926,M187+L187-2,0,1,1)</f>
        <v>700</v>
      </c>
      <c r="E187" s="1324" t="str">
        <f ca="1">OFFSET('Hijsmateriaal 1.4'!F$6:F$2926,M187+L187-2,0,1,1)</f>
        <v>lifting beam 12.5m</v>
      </c>
      <c r="F187" s="1325"/>
      <c r="G187" s="127">
        <f ca="1">OFFSET('Hijsmateriaal 1.4'!AA$6:AA$2926,M187+L187-2,0,1,1)</f>
        <v>43810</v>
      </c>
      <c r="H187" s="76" t="str">
        <f ca="1">OFFSET('Hijsmateriaal 1.4'!AJ$6:AJ$2926,M187+L187-2,0,1,1)</f>
        <v>STHL1487</v>
      </c>
      <c r="I187" s="117" t="str">
        <f ca="1">IF(OFFSET('Hijsmateriaal 1.4'!W$6:W$2926,M187+L187-2,0,1,1)="","",OFFSET('Hijsmateriaal 1.4'!W$6:W$2926,M187+L187-2,0,1,1))</f>
        <v>Load tested for 700t, 25-11-2014</v>
      </c>
      <c r="J187" s="89">
        <f ca="1">OFFSET('Hijsmateriaal 1.4'!AC$6:AC$2926,M187+L187-3,0,1,1)/1000</f>
        <v>3.65</v>
      </c>
      <c r="K187" s="140">
        <f ca="1">(OFFSET('Hijsmateriaal 1.4'!Y$6:Y$2926,M187+L187-3,0,1,1))+365</f>
        <v>44096</v>
      </c>
      <c r="L187" s="121">
        <f>COUNTIF('Hijsmateriaal 1.4'!$D$6:$D$2926,'Vlaardingen-R''dam'!A187)</f>
        <v>2</v>
      </c>
      <c r="M187" s="124">
        <f>MATCH(A187,'Hijsmateriaal 1.4'!$D$6:$D$2926,0)</f>
        <v>1525</v>
      </c>
      <c r="Q187" s="39"/>
      <c r="R187" s="39"/>
      <c r="S187" s="39"/>
      <c r="T187" s="39"/>
      <c r="U187" s="39"/>
      <c r="V187" s="39"/>
    </row>
    <row r="188" spans="1:22" ht="20.149999999999999" customHeight="1" x14ac:dyDescent="0.25">
      <c r="A188" s="101" t="s">
        <v>2342</v>
      </c>
      <c r="B188" s="76">
        <f ca="1">OFFSET('Hijsmateriaal 1.4'!E$6:E$2926,M188+L188-2,0,1,1)</f>
        <v>4</v>
      </c>
      <c r="C188" s="32" t="str">
        <f ca="1">OFFSET('Hijsmateriaal 1.4'!L$6:L$2926,M188+L188-2,0,1,1)</f>
        <v>Bos Wieldrecht</v>
      </c>
      <c r="D188" s="502">
        <f ca="1">OFFSET('Hijsmateriaal 1.4'!M$6:M$2926,M188+L188-2,0,1,1)</f>
        <v>600</v>
      </c>
      <c r="E188" s="1324" t="str">
        <f ca="1">OFFSET('Hijsmateriaal 1.4'!F$6:F$2926,M188+L188-2,0,1,1)</f>
        <v>Aluminium roller</v>
      </c>
      <c r="F188" s="1325"/>
      <c r="G188" s="127">
        <f ca="1">OFFSET('Hijsmateriaal 1.4'!AA$6:AA$2926,M188+L188-2,0,1,1)</f>
        <v>45327</v>
      </c>
      <c r="H188" s="76" t="str">
        <f ca="1">OFFSET('Hijsmateriaal 1.4'!AJ$6:AJ$2926,M188+L188-2,0,1,1)</f>
        <v>HL1744-1747</v>
      </c>
      <c r="I188" s="117" t="str">
        <f ca="1">IF(OFFSET('Hijsmateriaal 1.4'!W$6:W$2926,M188+L188-2,0,1,1)="","",OFFSET('Hijsmateriaal 1.4'!W$6:W$2926,M188+L188-2,0,1,1))</f>
        <v/>
      </c>
      <c r="J188" s="89">
        <f ca="1">OFFSET('Hijsmateriaal 1.4'!AC$6:AC$2926,M188+L188-3,0,1,1)/1000</f>
        <v>6.9000000000000006E-2</v>
      </c>
      <c r="K188" s="140">
        <f ca="1">(OFFSET('Hijsmateriaal 1.4'!Y$6:Y$2926,M188+L188-3,0,1,1))+365</f>
        <v>43866</v>
      </c>
      <c r="L188" s="121">
        <f>COUNTIF('Hijsmateriaal 1.4'!$D$6:$D$2926,'Vlaardingen-R''dam'!A188)</f>
        <v>5</v>
      </c>
      <c r="M188" s="124">
        <f>MATCH(A188,'Hijsmateriaal 1.4'!$D$6:$D$2926,0)</f>
        <v>1585</v>
      </c>
      <c r="Q188" s="39"/>
      <c r="R188" s="39"/>
      <c r="S188" s="39"/>
      <c r="T188" s="39"/>
      <c r="U188" s="39"/>
      <c r="V188" s="39"/>
    </row>
    <row r="189" spans="1:22" ht="20.149999999999999" customHeight="1" x14ac:dyDescent="0.25">
      <c r="A189" s="101" t="s">
        <v>2297</v>
      </c>
      <c r="B189" s="76">
        <f ca="1">OFFSET('Hijsmateriaal 1.4'!E$6:E$2926,M189+L189-2,0,1,1)</f>
        <v>1</v>
      </c>
      <c r="C189" s="32" t="str">
        <f ca="1">OFFSET('Hijsmateriaal 1.4'!L$6:L$2926,M189+L189-2,0,1,1)</f>
        <v>BOS Wieldrecht</v>
      </c>
      <c r="D189" s="502">
        <f ca="1">OFFSET('Hijsmateriaal 1.4'!M$6:M$2926,M189+L189-2,0,1,1)</f>
        <v>600</v>
      </c>
      <c r="E189" s="1324" t="str">
        <f ca="1">OFFSET('Hijsmateriaal 1.4'!F$6:F$2926,M189+L189-2,0,1,1)</f>
        <v>lifting beam 4,5,6m</v>
      </c>
      <c r="F189" s="1325"/>
      <c r="G189" s="127">
        <f ca="1">OFFSET('Hijsmateriaal 1.4'!AA$6:AA$2926,M189+L189-2,0,1,1)</f>
        <v>46105</v>
      </c>
      <c r="H189" s="76" t="str">
        <f ca="1">OFFSET('Hijsmateriaal 1.4'!AJ$6:AJ$2926,M189+L189-2,0,1,1)</f>
        <v>STHL1485</v>
      </c>
      <c r="I189" s="129" t="str">
        <f ca="1">IF(OFFSET('Hijsmateriaal 1.4'!W$6:W$2926,M189+L189-2,0,1,1)="","",OFFSET('Hijsmateriaal 1.4'!W$6:W$2926,M189+L189-2,0,1,1))</f>
        <v>Load tested for 600t, 27-11-2014</v>
      </c>
      <c r="J189" s="89">
        <f ca="1">OFFSET('Hijsmateriaal 1.4'!AC$6:AC$2926,M189+L189-3,0,1,1)/1000</f>
        <v>3.7</v>
      </c>
      <c r="K189" s="140">
        <f ca="1">(OFFSET('Hijsmateriaal 1.4'!Y$6:Y$2926,M189+L189-3,0,1,1))+365</f>
        <v>44644</v>
      </c>
      <c r="L189" s="121">
        <f>COUNTIF('Hijsmateriaal 1.4'!$D$6:$D$2926,'Vlaardingen-R''dam'!A189)</f>
        <v>2</v>
      </c>
      <c r="M189" s="124">
        <f>MATCH(A189,'Hijsmateriaal 1.4'!$D$6:$D$2926,0)</f>
        <v>1556</v>
      </c>
      <c r="Q189" s="39"/>
      <c r="R189" s="39"/>
      <c r="S189" s="39"/>
      <c r="T189" s="39"/>
      <c r="U189" s="39"/>
      <c r="V189" s="39"/>
    </row>
    <row r="190" spans="1:22" ht="20.149999999999999" customHeight="1" x14ac:dyDescent="0.25">
      <c r="A190" s="101" t="s">
        <v>2303</v>
      </c>
      <c r="B190" s="76">
        <f ca="1">OFFSET('Hijsmateriaal 1.4'!E$6:E$2926,M190+L190-2,0,1,1)</f>
        <v>1</v>
      </c>
      <c r="C190" s="32" t="str">
        <f ca="1">OFFSET('Hijsmateriaal 1.4'!L$6:L$2926,M190+L190-2,0,1,1)</f>
        <v>BOS Wieldrecht</v>
      </c>
      <c r="D190" s="502">
        <f ca="1">OFFSET('Hijsmateriaal 1.4'!M$6:M$2926,M190+L190-2,0,1,1)</f>
        <v>600</v>
      </c>
      <c r="E190" s="1324" t="str">
        <f ca="1">OFFSET('Hijsmateriaal 1.4'!F$6:F$2926,M190+L190-2,0,1,1)</f>
        <v>lifting beam 4,5,6m</v>
      </c>
      <c r="F190" s="1325"/>
      <c r="G190" s="127">
        <f ca="1">OFFSET('Hijsmateriaal 1.4'!AA$6:AA$2926,M190+L190-2,0,1,1)</f>
        <v>46105</v>
      </c>
      <c r="H190" s="76" t="str">
        <f ca="1">OFFSET('Hijsmateriaal 1.4'!AJ$6:AJ$2926,M190+L190-2,0,1,1)</f>
        <v>STHL1486</v>
      </c>
      <c r="I190" s="117" t="str">
        <f ca="1">IF(OFFSET('Hijsmateriaal 1.4'!W$6:W$2926,M190+L190-2,0,1,1)="","",OFFSET('Hijsmateriaal 1.4'!W$6:W$2926,M190+L190-2,0,1,1))</f>
        <v>Load tested for 600t, 27-11-2014</v>
      </c>
      <c r="J190" s="89">
        <f ca="1">OFFSET('Hijsmateriaal 1.4'!AC$6:AC$2926,M190+L190-3,0,1,1)/1000</f>
        <v>3.7</v>
      </c>
      <c r="K190" s="140">
        <f ca="1">(OFFSET('Hijsmateriaal 1.4'!Y$6:Y$2926,M190+L190-3,0,1,1))+365</f>
        <v>44644</v>
      </c>
      <c r="L190" s="121">
        <f>COUNTIF('Hijsmateriaal 1.4'!$D$6:$D$2926,'Vlaardingen-R''dam'!A190)</f>
        <v>2</v>
      </c>
      <c r="M190" s="124">
        <f>MATCH(A190,'Hijsmateriaal 1.4'!$D$6:$D$2926,0)</f>
        <v>1559</v>
      </c>
      <c r="Q190" s="39"/>
      <c r="R190" s="39"/>
      <c r="S190" s="39"/>
      <c r="T190" s="39"/>
      <c r="U190" s="39"/>
      <c r="V190" s="39"/>
    </row>
    <row r="191" spans="1:22" ht="30" customHeight="1" x14ac:dyDescent="0.25">
      <c r="A191" s="101" t="s">
        <v>2305</v>
      </c>
      <c r="B191" s="76">
        <f ca="1">OFFSET('Hijsmateriaal 1.4'!E$6:E$2926,M191+L191-2,0,1,1)</f>
        <v>1</v>
      </c>
      <c r="C191" s="32" t="str">
        <f ca="1">OFFSET('Hijsmateriaal 1.4'!L$6:L$2926,M191+L191-2,0,1,1)</f>
        <v>Wimorost</v>
      </c>
      <c r="D191" s="502">
        <f ca="1">OFFSET('Hijsmateriaal 1.4'!M$6:M$2926,M191+L191-2,0,1,1)</f>
        <v>600</v>
      </c>
      <c r="E191" s="1324" t="str">
        <f ca="1">OFFSET('Hijsmateriaal 1.4'!F$6:F$2926,M191+L191-2,0,1,1)</f>
        <v>lift frame 9 x 7.2m</v>
      </c>
      <c r="F191" s="1325"/>
      <c r="G191" s="127">
        <f ca="1">OFFSET('Hijsmateriaal 1.4'!AA$6:AA$2926,M191+L191-2,0,1,1)</f>
        <v>41115</v>
      </c>
      <c r="H191" s="76" t="str">
        <f ca="1">OFFSET('Hijsmateriaal 1.4'!AJ$6:AJ$2926,M191+L191-2,0,1,1)</f>
        <v>STHL1394</v>
      </c>
      <c r="I191" s="117" t="str">
        <f ca="1">IF(OFFSET('Hijsmateriaal 1.4'!W$6:W$2926,M191+L191-2,0,1,1)="","",OFFSET('Hijsmateriaal 1.4'!W$6:W$2926,M191+L191-2,0,1,1))</f>
        <v>Bracings used together with spreaders Set 1317-1318, load tested for 600t, 25-07-2008, stored in 40' Cont.</v>
      </c>
      <c r="J191" s="136">
        <f ca="1">OFFSET('Hijsmateriaal 1.4'!AC$6:AC$2926,M191+L191-3,0,1,1)/1000</f>
        <v>3.07</v>
      </c>
      <c r="K191" s="140">
        <f ca="1">(OFFSET('Hijsmateriaal 1.4'!Y$6:Y$2926,M191+L191-3,0,1,1))+365</f>
        <v>40023</v>
      </c>
      <c r="L191" s="121">
        <f>COUNTIF('Hijsmateriaal 1.4'!$D$6:$D$2926,'Vlaardingen-R''dam'!A191)</f>
        <v>2</v>
      </c>
      <c r="M191" s="124">
        <f>MATCH(A191,'Hijsmateriaal 1.4'!$D$6:$D$2926,0)</f>
        <v>1562</v>
      </c>
      <c r="N191" s="39"/>
      <c r="O191" s="39"/>
      <c r="P191" s="39"/>
      <c r="Q191" s="39"/>
      <c r="R191" s="39"/>
      <c r="S191" s="39"/>
      <c r="T191" s="39"/>
      <c r="U191" s="39"/>
      <c r="V191" s="39"/>
    </row>
    <row r="192" spans="1:22" ht="20.149999999999999" customHeight="1" x14ac:dyDescent="0.25">
      <c r="A192" s="101" t="s">
        <v>2310</v>
      </c>
      <c r="B192" s="76">
        <f ca="1">OFFSET('Hijsmateriaal 1.4'!E$6:E$2926,M192+L192-2,0,1,1)</f>
        <v>1</v>
      </c>
      <c r="C192" s="32" t="str">
        <f ca="1">OFFSET('Hijsmateriaal 1.4'!L$6:L$2926,M192+L192-2,0,1,1)</f>
        <v>Wimorost</v>
      </c>
      <c r="D192" s="502">
        <f ca="1">OFFSET('Hijsmateriaal 1.4'!M$6:M$2926,M192+L192-2,0,1,1)</f>
        <v>600</v>
      </c>
      <c r="E192" s="1324" t="str">
        <f ca="1">OFFSET('Hijsmateriaal 1.4'!F$6:F$2926,M192+L192-2,0,1,1)</f>
        <v>Lifting beam Haven</v>
      </c>
      <c r="F192" s="1325"/>
      <c r="G192" s="127">
        <f ca="1">OFFSET('Hijsmateriaal 1.4'!AA$6:AA$2926,M192+L192-2,0,1,1)</f>
        <v>44350</v>
      </c>
      <c r="H192" s="76" t="str">
        <f ca="1">OFFSET('Hijsmateriaal 1.4'!AJ$6:AJ$2926,M192+L192-2,0,1,1)</f>
        <v>STHL1536</v>
      </c>
      <c r="I192" s="117" t="str">
        <f ca="1">IF(OFFSET('Hijsmateriaal 1.4'!W$6:W$2926,M192+L192-2,0,1,1)="","",OFFSET('Hijsmateriaal 1.4'!W$6:W$2926,M192+L192-2,0,1,1))</f>
        <v>Lifting beam use for AH3 - Haven project</v>
      </c>
      <c r="J192" s="136">
        <f ca="1">OFFSET('Hijsmateriaal 1.4'!AC$6:AC$2926,M192+L192-3,0,1,1)/1000</f>
        <v>24.8</v>
      </c>
      <c r="K192" s="140">
        <f ca="1">(OFFSET('Hijsmateriaal 1.4'!Y$6:Y$2926,M192+L192-3,0,1,1))+365</f>
        <v>42158</v>
      </c>
      <c r="L192" s="121">
        <f>COUNTIF('Hijsmateriaal 1.4'!$D$6:$D$2926,'Vlaardingen-R''dam'!A192)</f>
        <v>2</v>
      </c>
      <c r="M192" s="124">
        <f>MATCH(A192,'Hijsmateriaal 1.4'!$D$6:$D$2926,0)</f>
        <v>1565</v>
      </c>
      <c r="N192" s="39"/>
      <c r="O192" s="39"/>
      <c r="P192" s="39"/>
      <c r="Q192" s="39"/>
      <c r="R192" s="39"/>
      <c r="S192" s="39"/>
      <c r="T192" s="39"/>
      <c r="U192" s="39"/>
      <c r="V192" s="39"/>
    </row>
    <row r="193" spans="1:22" ht="20.149999999999999" customHeight="1" x14ac:dyDescent="0.25">
      <c r="A193" s="101" t="s">
        <v>2377</v>
      </c>
      <c r="B193" s="76">
        <f ca="1">OFFSET('Hijsmateriaal 1.4'!E$6:E$2926,M193+L193-2,0,1,1)</f>
        <v>4</v>
      </c>
      <c r="C193" s="32" t="str">
        <f ca="1">OFFSET('Hijsmateriaal 1.4'!L$6:L$2926,M193+L193-2,0,1,1)</f>
        <v>Bos Wieldrecht</v>
      </c>
      <c r="D193" s="502">
        <f ca="1">OFFSET('Hijsmateriaal 1.4'!M$6:M$2926,M193+L193-2,0,1,1)</f>
        <v>500</v>
      </c>
      <c r="E193" s="1324" t="str">
        <f ca="1">OFFSET('Hijsmateriaal 1.4'!F$6:F$2926,M193+L193-2,0,1,1)</f>
        <v>Linkplate</v>
      </c>
      <c r="F193" s="1325"/>
      <c r="G193" s="127">
        <f ca="1">OFFSET('Hijsmateriaal 1.4'!AA$6:AA$2926,M193+L193-2,0,1,1)</f>
        <v>45350</v>
      </c>
      <c r="H193" s="76" t="str">
        <f ca="1">OFFSET('Hijsmateriaal 1.4'!AJ$6:AJ$2926,M193+L193-2,0,1,1)</f>
        <v>HL1780-1783</v>
      </c>
      <c r="I193" s="630" t="str">
        <f ca="1">IF(OFFSET('Hijsmateriaal 1.4'!W$6:W$2926,M193+L193-2,0,1,1)="","",OFFSET('Hijsmateriaal 1.4'!W$6:W$2926,M193+L193-2,0,1,1))</f>
        <v>HL 1780+1781 reserved for CFXD, Vis Insp 17 Dec 2020</v>
      </c>
      <c r="J193" s="136">
        <f ca="1">OFFSET('Hijsmateriaal 1.4'!AC$6:AC$2926,M193+L193-3,0,1,1)/1000</f>
        <v>0.91300000000000003</v>
      </c>
      <c r="K193" s="140">
        <f ca="1">(OFFSET('Hijsmateriaal 1.4'!Y$6:Y$2926,M193+L193-3,0,1,1))+365</f>
        <v>43889</v>
      </c>
      <c r="L193" s="121">
        <f>COUNTIF('Hijsmateriaal 1.4'!$D$6:$D$2926,'Vlaardingen-R''dam'!A193)</f>
        <v>5</v>
      </c>
      <c r="M193" s="124">
        <f>MATCH(A193,'Hijsmateriaal 1.4'!$D$6:$D$2926,0)</f>
        <v>1610</v>
      </c>
      <c r="N193" s="39"/>
      <c r="O193" s="39"/>
      <c r="P193" s="39"/>
      <c r="Q193" s="39"/>
      <c r="R193" s="39"/>
      <c r="S193" s="39"/>
      <c r="T193" s="39"/>
      <c r="U193" s="39"/>
      <c r="V193" s="39"/>
    </row>
    <row r="194" spans="1:22" ht="20.149999999999999" customHeight="1" x14ac:dyDescent="0.25">
      <c r="A194" s="101" t="s">
        <v>2383</v>
      </c>
      <c r="B194" s="76">
        <f ca="1">OFFSET('Hijsmateriaal 1.4'!E$6:E$2926,M194+L194-2,0,1,1)</f>
        <v>1</v>
      </c>
      <c r="C194" s="32" t="str">
        <f ca="1">OFFSET('Hijsmateriaal 1.4'!L$6:L$2926,M194+L194-2,0,1,1)</f>
        <v>LMS B.V.  LM 500 TS</v>
      </c>
      <c r="D194" s="502">
        <f ca="1">OFFSET('Hijsmateriaal 1.4'!M$6:M$2926,M194+L194-2,0,1,1)</f>
        <v>500</v>
      </c>
      <c r="E194" s="1324" t="str">
        <f ca="1">OFFSET('Hijsmateriaal 1.4'!F$6:F$2926,M194+L194-2,0,1,1)</f>
        <v>load indicator</v>
      </c>
      <c r="F194" s="1325"/>
      <c r="G194" s="127">
        <f ca="1">OFFSET('Hijsmateriaal 1.4'!AA$6:AA$2926,M194+L194-2,0,1,1)</f>
        <v>42959</v>
      </c>
      <c r="H194" s="76" t="str">
        <f ca="1">OFFSET('Hijsmateriaal 1.4'!AJ$6:AJ$2926,M194+L194-2,0,1,1)</f>
        <v>LM 500TS#1 025042454</v>
      </c>
      <c r="I194" s="117" t="str">
        <f ca="1">IF(OFFSET('Hijsmateriaal 1.4'!W$6:W$2926,M194+L194-2,0,1,1)="","",OFFSET('Hijsmateriaal 1.4'!W$6:W$2926,M194+L194-2,0,1,1))</f>
        <v>Use together with shackles HL 501+503</v>
      </c>
      <c r="J194" s="136">
        <f ca="1">OFFSET('Hijsmateriaal 1.4'!AC$6:AC$2926,M194+L194-3,0,1,1)/1000</f>
        <v>0.4</v>
      </c>
      <c r="K194" s="140">
        <f ca="1">(OFFSET('Hijsmateriaal 1.4'!Y$6:Y$2926,M194+L194-3,0,1,1))+365</f>
        <v>42803</v>
      </c>
      <c r="L194" s="121">
        <f>COUNTIF('Hijsmateriaal 1.4'!$D$6:$D$2926,'Vlaardingen-R''dam'!A194)</f>
        <v>2</v>
      </c>
      <c r="M194" s="124">
        <f>MATCH(A194,'Hijsmateriaal 1.4'!$D$6:$D$2926,0)</f>
        <v>1616</v>
      </c>
      <c r="N194" s="39"/>
      <c r="O194" s="39"/>
      <c r="P194" s="39"/>
      <c r="Q194" s="39"/>
      <c r="R194" s="39"/>
      <c r="S194" s="39"/>
      <c r="T194" s="39"/>
      <c r="U194" s="39"/>
      <c r="V194" s="39"/>
    </row>
    <row r="195" spans="1:22" ht="20.149999999999999" customHeight="1" x14ac:dyDescent="0.25">
      <c r="A195" s="101" t="s">
        <v>2390</v>
      </c>
      <c r="B195" s="76">
        <f ca="1">OFFSET('Hijsmateriaal 1.4'!E$6:E$2926,M195+L195-2,0,1,1)</f>
        <v>1</v>
      </c>
      <c r="C195" s="32" t="str">
        <f ca="1">OFFSET('Hijsmateriaal 1.4'!L$6:L$2926,M195+L195-2,0,1,1)</f>
        <v>LMS B.V.  LM 500 TS</v>
      </c>
      <c r="D195" s="502">
        <f ca="1">OFFSET('Hijsmateriaal 1.4'!M$6:M$2926,M195+L195-2,0,1,1)</f>
        <v>500</v>
      </c>
      <c r="E195" s="1324" t="str">
        <f ca="1">OFFSET('Hijsmateriaal 1.4'!F$6:F$2926,M195+L195-2,0,1,1)</f>
        <v>load indicator</v>
      </c>
      <c r="F195" s="1325"/>
      <c r="G195" s="127">
        <f ca="1">OFFSET('Hijsmateriaal 1.4'!AA$6:AA$2926,M195+L195-2,0,1,1)</f>
        <v>43508</v>
      </c>
      <c r="H195" s="76" t="str">
        <f ca="1">OFFSET('Hijsmateriaal 1.4'!AJ$6:AJ$2926,M195+L195-2,0,1,1)</f>
        <v>LM 500TS#2 025042464</v>
      </c>
      <c r="I195" s="490" t="str">
        <f ca="1">IF(OFFSET('Hijsmateriaal 1.4'!W$6:W$2926,M195+L195-2,0,1,1)="","",OFFSET('Hijsmateriaal 1.4'!W$6:W$2926,M195+L195-2,0,1,1))</f>
        <v>Use together with shackles HL 502+504</v>
      </c>
      <c r="J195" s="136">
        <f ca="1">OFFSET('Hijsmateriaal 1.4'!AC$6:AC$2926,M195+L195-3,0,1,1)/1000</f>
        <v>0.4</v>
      </c>
      <c r="K195" s="140">
        <f ca="1">(OFFSET('Hijsmateriaal 1.4'!Y$6:Y$2926,M195+L195-3,0,1,1))+365</f>
        <v>43204</v>
      </c>
      <c r="L195" s="121">
        <f>COUNTIF('Hijsmateriaal 1.4'!$D$6:$D$2926,'Vlaardingen-R''dam'!A195)</f>
        <v>2</v>
      </c>
      <c r="M195" s="124">
        <f>MATCH(A195,'Hijsmateriaal 1.4'!$D$6:$D$2926,0)</f>
        <v>1619</v>
      </c>
      <c r="N195" s="39"/>
      <c r="O195" s="39"/>
      <c r="P195" s="39"/>
      <c r="Q195" s="39"/>
      <c r="R195" s="39"/>
      <c r="S195" s="39"/>
      <c r="T195" s="39"/>
      <c r="U195" s="39"/>
      <c r="V195" s="39"/>
    </row>
    <row r="196" spans="1:22" ht="20.149999999999999" customHeight="1" x14ac:dyDescent="0.25">
      <c r="A196" s="101" t="s">
        <v>2366</v>
      </c>
      <c r="B196" s="76">
        <f ca="1">OFFSET('Hijsmateriaal 1.4'!E$6:E$2926,M196+L196-2,0,1,1)</f>
        <v>4</v>
      </c>
      <c r="C196" s="32" t="str">
        <f ca="1">OFFSET('Hijsmateriaal 1.4'!L$6:L$2926,M196+L196-2,0,1,1)</f>
        <v>Bos Wieldrecht</v>
      </c>
      <c r="D196" s="502">
        <f ca="1">OFFSET('Hijsmateriaal 1.4'!M$6:M$2926,M196+L196-2,0,1,1)</f>
        <v>500</v>
      </c>
      <c r="E196" s="1324" t="str">
        <f ca="1">OFFSET('Hijsmateriaal 1.4'!F$6:F$2926,M196+L196-2,0,1,1)</f>
        <v>Aluminium roller</v>
      </c>
      <c r="F196" s="1325"/>
      <c r="G196" s="127">
        <f ca="1">OFFSET('Hijsmateriaal 1.4'!AA$6:AA$2926,M196+L196-2,0,1,1)</f>
        <v>45441</v>
      </c>
      <c r="H196" s="76" t="str">
        <f ca="1">OFFSET('Hijsmateriaal 1.4'!AJ$6:AJ$2926,M196+L196-2,0,1,1)</f>
        <v>HL1675-1678</v>
      </c>
      <c r="I196" s="490" t="str">
        <f ca="1">IF(OFFSET('Hijsmateriaal 1.4'!W$6:W$2926,M196+L196-2,0,1,1)="","",OFFSET('Hijsmateriaal 1.4'!W$6:W$2926,M196+L196-2,0,1,1))</f>
        <v/>
      </c>
      <c r="J196" s="89">
        <f ca="1">OFFSET('Hijsmateriaal 1.4'!AC$6:AC$2926,M196+L196-3,0,1,1)/1000</f>
        <v>0.08</v>
      </c>
      <c r="K196" s="140">
        <f ca="1">(OFFSET('Hijsmateriaal 1.4'!Y$6:Y$2926,M196+L196-3,0,1,1))+365</f>
        <v>43979</v>
      </c>
      <c r="L196" s="121">
        <f>COUNTIF('Hijsmateriaal 1.4'!$D$6:$D$2926,'Vlaardingen-R''dam'!A196)</f>
        <v>5</v>
      </c>
      <c r="M196" s="124">
        <f>MATCH(A196,'Hijsmateriaal 1.4'!$D$6:$D$2926,0)</f>
        <v>1604</v>
      </c>
      <c r="Q196" s="39"/>
      <c r="R196" s="39"/>
      <c r="S196" s="39"/>
      <c r="T196" s="39"/>
      <c r="U196" s="39"/>
      <c r="V196" s="39"/>
    </row>
    <row r="197" spans="1:22" ht="20.149999999999999" customHeight="1" x14ac:dyDescent="0.25">
      <c r="A197" s="101" t="s">
        <v>2358</v>
      </c>
      <c r="B197" s="76">
        <f ca="1">OFFSET('Hijsmateriaal 1.4'!E$6:E$2926,M197+L197-2,0,1,1)</f>
        <v>5</v>
      </c>
      <c r="C197" s="32" t="str">
        <f ca="1">OFFSET('Hijsmateriaal 1.4'!L$6:L$2926,M197+L197-2,0,1,1)</f>
        <v>Bos Wieldrecht</v>
      </c>
      <c r="D197" s="502">
        <f ca="1">OFFSET('Hijsmateriaal 1.4'!M$6:M$2926,M197+L197-2,0,1,1)</f>
        <v>500</v>
      </c>
      <c r="E197" s="1324" t="str">
        <f ca="1">OFFSET('Hijsmateriaal 1.4'!F$6:F$2926,M197+L197-2,0,1,1)</f>
        <v>Aluminium roller</v>
      </c>
      <c r="F197" s="1325"/>
      <c r="G197" s="127">
        <f ca="1">OFFSET('Hijsmateriaal 1.4'!AA$6:AA$2926,M197+L197-2,0,1,1)</f>
        <v>45081</v>
      </c>
      <c r="H197" s="76" t="str">
        <f ca="1">OFFSET('Hijsmateriaal 1.4'!AJ$6:AJ$2926,M197+L197-2,0,1,1)</f>
        <v>HL1645-1649</v>
      </c>
      <c r="I197" s="490" t="str">
        <f ca="1">IF(OFFSET('Hijsmateriaal 1.4'!W$6:W$2926,M197+L197-2,0,1,1)="","",OFFSET('Hijsmateriaal 1.4'!W$6:W$2926,M197+L197-2,0,1,1))</f>
        <v/>
      </c>
      <c r="J197" s="89">
        <f ca="1">OFFSET('Hijsmateriaal 1.4'!AC$6:AC$2926,M197+L197-3,0,1,1)/1000</f>
        <v>5.3999999999999999E-2</v>
      </c>
      <c r="K197" s="140">
        <f ca="1">(OFFSET('Hijsmateriaal 1.4'!Y$6:Y$2926,M197+L197-3,0,1,1))+365</f>
        <v>44008</v>
      </c>
      <c r="L197" s="121">
        <f>COUNTIF('Hijsmateriaal 1.4'!$D$6:$D$2926,'Vlaardingen-R''dam'!A197)</f>
        <v>6</v>
      </c>
      <c r="M197" s="124">
        <f>MATCH(A197,'Hijsmateriaal 1.4'!$D$6:$D$2926,0)</f>
        <v>1597</v>
      </c>
      <c r="Q197" s="39"/>
      <c r="R197" s="39"/>
      <c r="S197" s="39"/>
      <c r="T197" s="39"/>
      <c r="U197" s="39"/>
      <c r="V197" s="39"/>
    </row>
    <row r="198" spans="1:22" ht="20.149999999999999" customHeight="1" x14ac:dyDescent="0.25">
      <c r="A198" s="101" t="s">
        <v>297</v>
      </c>
      <c r="B198" s="76">
        <f ca="1">OFFSET('Hijsmateriaal 1.4'!E$6:E$2926,M198+L198-2,0,1,1)</f>
        <v>1</v>
      </c>
      <c r="C198" s="32" t="str">
        <f ca="1">OFFSET('Hijsmateriaal 1.4'!L$6:L$2926,M198+L198-2,0,1,1)</f>
        <v>Gunak, Istanbul</v>
      </c>
      <c r="D198" s="502">
        <f ca="1">OFFSET('Hijsmateriaal 1.4'!M$6:M$2926,M198+L198-2,0,1,1)</f>
        <v>465</v>
      </c>
      <c r="E198" s="1324" t="str">
        <f ca="1">OFFSET('Hijsmateriaal 1.4'!F$6:F$2926,M198+L198-2,0,1,1)</f>
        <v>lifting frame</v>
      </c>
      <c r="F198" s="1325"/>
      <c r="G198" s="127">
        <f ca="1">OFFSET('Hijsmateriaal 1.4'!AA$6:AA$2926,M198+L198-2,0,1,1)</f>
        <v>42792</v>
      </c>
      <c r="H198" s="76" t="str">
        <f ca="1">OFFSET('Hijsmateriaal 1.4'!AJ$6:AJ$2926,M198+L198-2,0,1,1)</f>
        <v>--</v>
      </c>
      <c r="I198" s="490" t="str">
        <f ca="1">IF(OFFSET('Hijsmateriaal 1.4'!W$6:W$2926,M198+L198-2,0,1,1)="","",OFFSET('Hijsmateriaal 1.4'!W$6:W$2926,M198+L198-2,0,1,1))</f>
        <v>Only visually inspected, valid for 1 year</v>
      </c>
      <c r="J198" s="89">
        <f ca="1">OFFSET('Hijsmateriaal 1.4'!AC$6:AC$2926,M198+L198-3,0,1,1)/1000</f>
        <v>4.3499999999999996</v>
      </c>
      <c r="K198" s="140">
        <f ca="1">(OFFSET('Hijsmateriaal 1.4'!Y$6:Y$2926,M198+L198-3,0,1,1))+365</f>
        <v>42791</v>
      </c>
      <c r="L198" s="121">
        <f>COUNTIF('Hijsmateriaal 1.4'!$D$6:$D$2926,'Vlaardingen-R''dam'!A198)</f>
        <v>2</v>
      </c>
      <c r="M198" s="124">
        <f>MATCH(A198,'Hijsmateriaal 1.4'!$D$6:$D$2926,0)</f>
        <v>1648</v>
      </c>
      <c r="N198" s="39"/>
      <c r="O198" s="39"/>
      <c r="P198" s="39"/>
      <c r="Q198" s="39"/>
      <c r="R198" s="39"/>
      <c r="S198" s="39"/>
      <c r="T198" s="39"/>
      <c r="U198" s="39"/>
      <c r="V198" s="39"/>
    </row>
    <row r="199" spans="1:22" ht="20.149999999999999" customHeight="1" x14ac:dyDescent="0.25">
      <c r="A199" s="101" t="s">
        <v>2470</v>
      </c>
      <c r="B199" s="76">
        <f ca="1">OFFSET('Hijsmateriaal 1.4'!E$6:E$2926,M199+L199-2,0,1,1)</f>
        <v>4</v>
      </c>
      <c r="C199" s="32" t="str">
        <f ca="1">OFFSET('Hijsmateriaal 1.4'!L$6:L$2926,M199+L199-2,0,1,1)</f>
        <v>Bos Wieldrecht</v>
      </c>
      <c r="D199" s="502">
        <f ca="1">OFFSET('Hijsmateriaal 1.4'!M$6:M$2926,M199+L199-2,0,1,1)</f>
        <v>400</v>
      </c>
      <c r="E199" s="1324" t="str">
        <f ca="1">OFFSET('Hijsmateriaal 1.4'!F$6:F$2926,M199+L199-2,0,1,1)</f>
        <v>Aluminium roller</v>
      </c>
      <c r="F199" s="1325"/>
      <c r="G199" s="127">
        <f ca="1">OFFSET('Hijsmateriaal 1.4'!AA$6:AA$2926,M199+L199-2,0,1,1)</f>
        <v>45441</v>
      </c>
      <c r="H199" s="76" t="str">
        <f ca="1">OFFSET('Hijsmateriaal 1.4'!AJ$6:AJ$2926,M199+L199-2,0,1,1)</f>
        <v>HL1671-1674</v>
      </c>
      <c r="I199" s="490" t="str">
        <f ca="1">IF(OFFSET('Hijsmateriaal 1.4'!W$6:W$2926,M199+L199-2,0,1,1)="","",OFFSET('Hijsmateriaal 1.4'!W$6:W$2926,M199+L199-2,0,1,1))</f>
        <v/>
      </c>
      <c r="J199" s="89">
        <f ca="1">OFFSET('Hijsmateriaal 1.4'!AC$6:AC$2926,M199+L199-3,0,1,1)/1000</f>
        <v>4.1500000000000002E-2</v>
      </c>
      <c r="K199" s="140">
        <f ca="1">(OFFSET('Hijsmateriaal 1.4'!Y$6:Y$2926,M199+L199-3,0,1,1))+365</f>
        <v>43979</v>
      </c>
      <c r="L199" s="121">
        <f>COUNTIF('Hijsmateriaal 1.4'!$D$6:$D$2926,'Vlaardingen-R''dam'!A199)</f>
        <v>5</v>
      </c>
      <c r="M199" s="124">
        <f>MATCH(A199,'Hijsmateriaal 1.4'!$D$6:$D$2926,0)</f>
        <v>1673</v>
      </c>
      <c r="N199" s="39"/>
      <c r="O199" s="39"/>
      <c r="P199" s="39"/>
      <c r="Q199" s="39"/>
      <c r="R199" s="39"/>
      <c r="S199" s="39"/>
      <c r="T199" s="39"/>
      <c r="U199" s="39"/>
      <c r="V199" s="39"/>
    </row>
    <row r="200" spans="1:22" ht="20.149999999999999" customHeight="1" x14ac:dyDescent="0.25">
      <c r="A200" s="101" t="s">
        <v>2456</v>
      </c>
      <c r="B200" s="76">
        <f ca="1">OFFSET('Hijsmateriaal 1.4'!E$6:E$2926,M200+L200-2,0,1,1)</f>
        <v>5</v>
      </c>
      <c r="C200" s="32" t="str">
        <f ca="1">OFFSET('Hijsmateriaal 1.4'!L$6:L$2926,M200+L200-2,0,1,1)</f>
        <v>Bos Wieldrecht</v>
      </c>
      <c r="D200" s="502">
        <f ca="1">OFFSET('Hijsmateriaal 1.4'!M$6:M$2926,M200+L200-2,0,1,1)</f>
        <v>400</v>
      </c>
      <c r="E200" s="1324" t="str">
        <f ca="1">OFFSET('Hijsmateriaal 1.4'!F$6:F$2926,M200+L200-2,0,1,1)</f>
        <v>Aluminium roller</v>
      </c>
      <c r="F200" s="1325"/>
      <c r="G200" s="127">
        <f ca="1">OFFSET('Hijsmateriaal 1.4'!AA$6:AA$2926,M200+L200-2,0,1,1)</f>
        <v>45070</v>
      </c>
      <c r="H200" s="76" t="str">
        <f ca="1">OFFSET('Hijsmateriaal 1.4'!AJ$6:AJ$2926,M200+L200-2,0,1,1)</f>
        <v>HL1640-1644</v>
      </c>
      <c r="I200" s="490" t="str">
        <f ca="1">IF(OFFSET('Hijsmateriaal 1.4'!W$6:W$2926,M200+L200-2,0,1,1)="","",OFFSET('Hijsmateriaal 1.4'!W$6:W$2926,M200+L200-2,0,1,1))</f>
        <v/>
      </c>
      <c r="J200" s="89">
        <f ca="1">OFFSET('Hijsmateriaal 1.4'!AC$6:AC$2926,M200+L200-3,0,1,1)/1000</f>
        <v>4.1500000000000002E-2</v>
      </c>
      <c r="K200" s="140">
        <f ca="1">(OFFSET('Hijsmateriaal 1.4'!Y$6:Y$2926,M200+L200-3,0,1,1))+365</f>
        <v>44008</v>
      </c>
      <c r="L200" s="121">
        <f>COUNTIF('Hijsmateriaal 1.4'!$D$6:$D$2926,'Vlaardingen-R''dam'!A200)</f>
        <v>6</v>
      </c>
      <c r="M200" s="124">
        <f>MATCH(A200,'Hijsmateriaal 1.4'!$D$6:$D$2926,0)</f>
        <v>1666</v>
      </c>
      <c r="N200" s="39"/>
      <c r="O200" s="39"/>
      <c r="P200" s="39"/>
      <c r="Q200" s="39"/>
      <c r="R200" s="39"/>
      <c r="S200" s="39"/>
      <c r="T200" s="39"/>
      <c r="U200" s="39"/>
      <c r="V200" s="39"/>
    </row>
    <row r="201" spans="1:22" ht="30" customHeight="1" x14ac:dyDescent="0.25">
      <c r="A201" s="101" t="s">
        <v>2448</v>
      </c>
      <c r="B201" s="76">
        <f ca="1">OFFSET('Hijsmateriaal 1.4'!E$6:E$2926,M201+L201-2,0,1,1)</f>
        <v>1</v>
      </c>
      <c r="C201" s="32" t="str">
        <f ca="1">OFFSET('Hijsmateriaal 1.4'!L$6:L$2926,M201+L201-2,0,1,1)</f>
        <v>Vlierodam - GN</v>
      </c>
      <c r="D201" s="502">
        <f ca="1">OFFSET('Hijsmateriaal 1.4'!M$6:M$2926,M201+L201-2,0,1,1)</f>
        <v>400</v>
      </c>
      <c r="E201" s="1324" t="str">
        <f ca="1">OFFSET('Hijsmateriaal 1.4'!F$6:F$2926,M201+L201-2,0,1,1)</f>
        <v>Tri-plate</v>
      </c>
      <c r="F201" s="1325"/>
      <c r="G201" s="127" t="str">
        <f ca="1">OFFSET('Hijsmateriaal 1.4'!AA$6:AA$2926,M201+L201-2,0,1,1)</f>
        <v>N.A.</v>
      </c>
      <c r="H201" s="76" t="str">
        <f ca="1">OFFSET('Hijsmateriaal 1.4'!AJ$6:AJ$2926,M201+L201-2,0,1,1)</f>
        <v>SV18544</v>
      </c>
      <c r="I201" s="490" t="str">
        <f ca="1">IF(OFFSET('Hijsmateriaal 1.4'!W$6:W$2926,M201+L201-2,0,1,1)="","",OFFSET('Hijsmateriaal 1.4'!W$6:W$2926,M201+L201-2,0,1,1))</f>
        <v>ex Haven, Marking: ROT 13062260-66 (DNV) also marked: SV 18544 (HL 1235 to be inserted). MPI done @ 22-11-2017</v>
      </c>
      <c r="J201" s="136">
        <f ca="1">OFFSET('Hijsmateriaal 1.4'!AC$6:AC$2926,M201+L201-3,0,1,1)/1000</f>
        <v>1.17</v>
      </c>
      <c r="K201" s="140">
        <f ca="1">(OFFSET('Hijsmateriaal 1.4'!Y$6:Y$2926,M201+L201-3,0,1,1))+365</f>
        <v>43426</v>
      </c>
      <c r="L201" s="121">
        <f>COUNTIF('Hijsmateriaal 1.4'!$D$6:$D$2926,'Vlaardingen-R''dam'!A201)</f>
        <v>2</v>
      </c>
      <c r="M201" s="124">
        <f>MATCH(A201,'Hijsmateriaal 1.4'!$D$6:$D$2926,0)</f>
        <v>1663</v>
      </c>
      <c r="N201" s="39"/>
      <c r="O201" s="39"/>
      <c r="P201" s="39"/>
      <c r="Q201" s="39"/>
      <c r="R201" s="39"/>
      <c r="S201" s="39"/>
      <c r="T201" s="39"/>
      <c r="U201" s="39"/>
      <c r="V201" s="39"/>
    </row>
    <row r="202" spans="1:22" ht="20.149999999999999" customHeight="1" x14ac:dyDescent="0.25">
      <c r="A202" s="101" t="s">
        <v>408</v>
      </c>
      <c r="B202" s="76">
        <f ca="1">OFFSET('Hijsmateriaal 1.4'!E$6:E$2926,M202+L202-2,0,1,1)</f>
        <v>1</v>
      </c>
      <c r="C202" s="32" t="str">
        <f ca="1">OFFSET('Hijsmateriaal 1.4'!L$6:L$2926,M202+L202-2,0,1,1)</f>
        <v>Wimorost</v>
      </c>
      <c r="D202" s="502">
        <f ca="1">OFFSET('Hijsmateriaal 1.4'!M$6:M$2926,M202+L202-2,0,1,1)</f>
        <v>400</v>
      </c>
      <c r="E202" s="1324" t="str">
        <f ca="1">OFFSET('Hijsmateriaal 1.4'!F$6:F$2926,M202+L202-2,0,1,1)</f>
        <v>lifting beam</v>
      </c>
      <c r="F202" s="1325"/>
      <c r="G202" s="127">
        <f ca="1">OFFSET('Hijsmateriaal 1.4'!AA$6:AA$2926,M202+L202-2,0,1,1)</f>
        <v>46105</v>
      </c>
      <c r="H202" s="76" t="str">
        <f ca="1">OFFSET('Hijsmateriaal 1.4'!AJ$6:AJ$2926,M202+L202-2,0,1,1)</f>
        <v>STHL1512</v>
      </c>
      <c r="I202" s="490" t="str">
        <f ca="1">IF(OFFSET('Hijsmateriaal 1.4'!W$6:W$2926,M202+L202-2,0,1,1)="","",OFFSET('Hijsmateriaal 1.4'!W$6:W$2926,M202+L202-2,0,1,1))</f>
        <v>Load tested for 400t SWL.</v>
      </c>
      <c r="J202" s="136">
        <f ca="1">OFFSET('Hijsmateriaal 1.4'!AC$6:AC$2926,M202+L202-3,0,1,1)/1000</f>
        <v>5.45E-3</v>
      </c>
      <c r="K202" s="140">
        <f ca="1">(OFFSET('Hijsmateriaal 1.4'!Y$6:Y$2926,M202+L202-3,0,1,1))+365</f>
        <v>44644</v>
      </c>
      <c r="L202" s="121">
        <f>COUNTIF('Hijsmateriaal 1.4'!$D$6:$D$2926,'Vlaardingen-R''dam'!A202)</f>
        <v>2</v>
      </c>
      <c r="M202" s="124">
        <f>MATCH(A202,'Hijsmateriaal 1.4'!$D$6:$D$2926,0)</f>
        <v>1651</v>
      </c>
      <c r="N202" s="39"/>
      <c r="O202" s="39"/>
      <c r="P202" s="39"/>
      <c r="Q202" s="39"/>
      <c r="R202" s="39"/>
      <c r="S202" s="39"/>
      <c r="T202" s="39"/>
      <c r="U202" s="39"/>
      <c r="V202" s="39"/>
    </row>
    <row r="203" spans="1:22" ht="20.149999999999999" customHeight="1" x14ac:dyDescent="0.25">
      <c r="A203" s="101" t="s">
        <v>295</v>
      </c>
      <c r="B203" s="76">
        <f ca="1">OFFSET('Hijsmateriaal 1.4'!E$6:E$2926,M203+L203-2,0,1,1)</f>
        <v>1</v>
      </c>
      <c r="C203" s="32" t="str">
        <f ca="1">OFFSET('Hijsmateriaal 1.4'!L$6:L$2926,M203+L203-2,0,1,1)</f>
        <v>Wimorost</v>
      </c>
      <c r="D203" s="502">
        <f ca="1">OFFSET('Hijsmateriaal 1.4'!M$6:M$2926,M203+L203-2,0,1,1)</f>
        <v>400</v>
      </c>
      <c r="E203" s="1324" t="str">
        <f ca="1">OFFSET('Hijsmateriaal 1.4'!F$6:F$2926,M203+L203-2,0,1,1)</f>
        <v>lifting beam</v>
      </c>
      <c r="F203" s="1325"/>
      <c r="G203" s="127">
        <f ca="1">OFFSET('Hijsmateriaal 1.4'!AA$6:AA$2926,M203+L203-2,0,1,1)</f>
        <v>46105</v>
      </c>
      <c r="H203" s="76" t="str">
        <f ca="1">OFFSET('Hijsmateriaal 1.4'!AJ$6:AJ$2926,M203+L203-2,0,1,1)</f>
        <v>STHL1513</v>
      </c>
      <c r="I203" s="490" t="str">
        <f ca="1">IF(OFFSET('Hijsmateriaal 1.4'!W$6:W$2926,M203+L203-2,0,1,1)="","",OFFSET('Hijsmateriaal 1.4'!W$6:W$2926,M203+L203-2,0,1,1))</f>
        <v>Load tested for 400t SWL.</v>
      </c>
      <c r="J203" s="136">
        <f ca="1">OFFSET('Hijsmateriaal 1.4'!AC$6:AC$2926,M203+L203-3,0,1,1)/1000</f>
        <v>5.45E-3</v>
      </c>
      <c r="K203" s="140">
        <f ca="1">(OFFSET('Hijsmateriaal 1.4'!Y$6:Y$2926,M203+L203-3,0,1,1))+365</f>
        <v>44644</v>
      </c>
      <c r="L203" s="121">
        <f>COUNTIF('Hijsmateriaal 1.4'!$D$6:$D$2926,'Vlaardingen-R''dam'!A203)</f>
        <v>2</v>
      </c>
      <c r="M203" s="124">
        <f>MATCH(A203,'Hijsmateriaal 1.4'!$D$6:$D$2926,0)</f>
        <v>1654</v>
      </c>
      <c r="N203" s="39"/>
      <c r="O203" s="39"/>
      <c r="P203" s="39"/>
      <c r="Q203" s="39"/>
      <c r="R203" s="39"/>
      <c r="S203" s="39"/>
      <c r="T203" s="39"/>
      <c r="U203" s="39"/>
      <c r="V203" s="39"/>
    </row>
    <row r="204" spans="1:22" ht="20.149999999999999" customHeight="1" x14ac:dyDescent="0.25">
      <c r="A204" s="101" t="s">
        <v>1619</v>
      </c>
      <c r="B204" s="76">
        <f ca="1">OFFSET('Hijsmateriaal 1.4'!E$6:E$2926,M204+L204-2,0,1,1)</f>
        <v>1</v>
      </c>
      <c r="C204" s="32" t="str">
        <f ca="1">OFFSET('Hijsmateriaal 1.4'!L$6:L$2926,M204+L204-2,0,1,1)</f>
        <v>Mercon</v>
      </c>
      <c r="D204" s="502">
        <f ca="1">OFFSET('Hijsmateriaal 1.4'!M$6:M$2926,M204+L204-2,0,1,1)</f>
        <v>400</v>
      </c>
      <c r="E204" s="1324" t="str">
        <f ca="1">OFFSET('Hijsmateriaal 1.4'!F$6:F$2926,M204+L204-2,0,1,1)</f>
        <v>lifting beam 15m</v>
      </c>
      <c r="F204" s="1325"/>
      <c r="G204" s="127">
        <f ca="1">OFFSET('Hijsmateriaal 1.4'!AA$6:AA$2926,M204+L204-2,0,1,1)</f>
        <v>43727</v>
      </c>
      <c r="H204" s="76" t="str">
        <f ca="1">OFFSET('Hijsmateriaal 1.4'!AJ$6:AJ$2926,M204+L204-2,0,1,1)</f>
        <v>STHL1250</v>
      </c>
      <c r="I204" s="490" t="str">
        <f ca="1">IF(OFFSET('Hijsmateriaal 1.4'!W$6:W$2926,M204+L204-2,0,1,1)="","",OFFSET('Hijsmateriaal 1.4'!W$6:W$2926,M204+L204-2,0,1,1))</f>
        <v>Load tested for 400t, 18-09-2014</v>
      </c>
      <c r="J204" s="136">
        <f ca="1">OFFSET('Hijsmateriaal 1.4'!AC$6:AC$2926,M204+L204-3,0,1,1)/1000</f>
        <v>4.8</v>
      </c>
      <c r="K204" s="140">
        <f ca="1">(OFFSET('Hijsmateriaal 1.4'!Y$6:Y$2926,M204+L204-3,0,1,1))+365</f>
        <v>42718</v>
      </c>
      <c r="L204" s="121">
        <f>COUNTIF('Hijsmateriaal 1.4'!$D$6:$D$2926,'Vlaardingen-R''dam'!A204)</f>
        <v>2</v>
      </c>
      <c r="M204" s="124">
        <f>MATCH(A204,'Hijsmateriaal 1.4'!$D$6:$D$2926,0)</f>
        <v>1657</v>
      </c>
      <c r="N204" s="39"/>
      <c r="O204" s="39"/>
      <c r="P204" s="39"/>
      <c r="Q204" s="39"/>
      <c r="R204" s="39"/>
      <c r="S204" s="39"/>
      <c r="T204" s="39"/>
      <c r="U204" s="39"/>
      <c r="V204" s="39"/>
    </row>
    <row r="205" spans="1:22" ht="20.149999999999999" customHeight="1" x14ac:dyDescent="0.25">
      <c r="A205" s="101" t="s">
        <v>2446</v>
      </c>
      <c r="B205" s="76">
        <f ca="1">OFFSET('Hijsmateriaal 1.4'!E$6:E$2926,M205+L205-2,0,1,1)</f>
        <v>1</v>
      </c>
      <c r="C205" s="32" t="str">
        <f ca="1">OFFSET('Hijsmateriaal 1.4'!L$6:L$2926,M205+L205-2,0,1,1)</f>
        <v>Wimorost</v>
      </c>
      <c r="D205" s="76">
        <f ca="1">OFFSET('Hijsmateriaal 1.4'!M$6:M$2926,M205+L205-2,0,1,1)</f>
        <v>400</v>
      </c>
      <c r="E205" s="1326" t="str">
        <f ca="1">OFFSET('Hijsmateriaal 1.4'!F$6:F$2926,M205+L205-2,0,1,1)</f>
        <v>lifting beam 15m</v>
      </c>
      <c r="F205" s="1326"/>
      <c r="G205" s="37">
        <f ca="1">OFFSET('Hijsmateriaal 1.4'!AA$6:AA$2926,M205+L205-2,0,1,1)</f>
        <v>43727</v>
      </c>
      <c r="H205" s="76" t="str">
        <f ca="1">OFFSET('Hijsmateriaal 1.4'!AJ$6:AJ$2926,M205+L205-2,0,1,1)</f>
        <v>STHL1319</v>
      </c>
      <c r="I205" s="490" t="str">
        <f ca="1">IF(OFFSET('Hijsmateriaal 1.4'!W$6:W$2926,M205+L205-2,0,1,1)="","",OFFSET('Hijsmateriaal 1.4'!W$6:W$2926,M205+L205-2,0,1,1))</f>
        <v>Load tested for 400t, 18-09-2014</v>
      </c>
      <c r="J205" s="136">
        <f ca="1">OFFSET('Hijsmateriaal 1.4'!AC$6:AC$2926,M205+L205-3,0,1,1)/1000</f>
        <v>4.8</v>
      </c>
      <c r="K205" s="140">
        <f ca="1">(OFFSET('Hijsmateriaal 1.4'!Y$6:Y$2926,M205+L205-3,0,1,1))+365</f>
        <v>42814</v>
      </c>
      <c r="L205" s="121">
        <f>COUNTIF('Hijsmateriaal 1.4'!$D$6:$D$2926,'Vlaardingen-R''dam'!A205)</f>
        <v>2</v>
      </c>
      <c r="M205" s="124">
        <f>MATCH(A205,'Hijsmateriaal 1.4'!$D$6:$D$2926,0)</f>
        <v>1660</v>
      </c>
      <c r="N205" s="39"/>
      <c r="O205" s="39"/>
      <c r="P205" s="39"/>
      <c r="Q205" s="39"/>
      <c r="R205" s="39"/>
      <c r="S205" s="39"/>
      <c r="T205" s="39"/>
      <c r="U205" s="39"/>
      <c r="V205" s="39"/>
    </row>
    <row r="206" spans="1:22" ht="20.149999999999999" customHeight="1" x14ac:dyDescent="0.25">
      <c r="A206" s="101" t="s">
        <v>2564</v>
      </c>
      <c r="B206" s="76">
        <f ca="1">OFFSET('Hijsmateriaal 1.4'!E$6:E$2926,M206+L206-2,0,1,1)</f>
        <v>1</v>
      </c>
      <c r="C206" s="32" t="str">
        <f ca="1">OFFSET('Hijsmateriaal 1.4'!L$6:L$2926,M206+L206-2,0,1,1)</f>
        <v>GN H14 (WB)</v>
      </c>
      <c r="D206" s="76">
        <f ca="1">OFFSET('Hijsmateriaal 1.4'!M$6:M$2926,M206+L206-2,0,1,1)</f>
        <v>300</v>
      </c>
      <c r="E206" s="1326" t="str">
        <f ca="1">OFFSET('Hijsmateriaal 1.4'!F$6:F$2926,M206+L206-2,0,1,1)</f>
        <v>ROV Hook</v>
      </c>
      <c r="F206" s="1326"/>
      <c r="G206" s="37">
        <f ca="1">OFFSET('Hijsmateriaal 1.4'!AA$6:AA$2926,M206+L206-2,0,1,1)</f>
        <v>46009</v>
      </c>
      <c r="H206" s="76" t="str">
        <f ca="1">OFFSET('Hijsmateriaal 1.4'!AJ$6:AJ$2926,M206+L206-2,0,1,1)</f>
        <v>HL2251-2254</v>
      </c>
      <c r="I206" s="490" t="str">
        <f ca="1">IF(OFFSET('Hijsmateriaal 1.4'!W$6:W$2926,M206+L206-2,0,1,1)="","",OFFSET('Hijsmateriaal 1.4'!W$6:W$2926,M206+L206-2,0,1,1))</f>
        <v>Nr 2252-2254 reserved for future ROV hooks</v>
      </c>
      <c r="J206" s="136">
        <f ca="1">OFFSET('Hijsmateriaal 1.4'!AC$6:AC$2926,M206+L206-3,0,1,1)/1000</f>
        <v>0.91500000000000004</v>
      </c>
      <c r="K206" s="140" t="e">
        <f ca="1">(OFFSET('Hijsmateriaal 1.4'!Y$6:Y$2926,M206+L206-3,0,1,1))+365</f>
        <v>#VALUE!</v>
      </c>
      <c r="L206" s="121">
        <f>COUNTIF('Hijsmateriaal 1.4'!$D$6:$D$2926,'Vlaardingen-R''dam'!A206)</f>
        <v>5</v>
      </c>
      <c r="M206" s="124">
        <f>MATCH(A206,'Hijsmateriaal 1.4'!$D$6:$D$2926,0)</f>
        <v>1737</v>
      </c>
      <c r="N206" s="39"/>
      <c r="O206" s="39"/>
      <c r="P206" s="39"/>
      <c r="Q206" s="39"/>
      <c r="R206" s="39"/>
      <c r="S206" s="39"/>
      <c r="T206" s="39"/>
      <c r="U206" s="39"/>
      <c r="V206" s="39"/>
    </row>
    <row r="207" spans="1:22" ht="20.149999999999999" customHeight="1" x14ac:dyDescent="0.25">
      <c r="A207" s="101" t="s">
        <v>2350</v>
      </c>
      <c r="B207" s="76">
        <f ca="1">OFFSET('Hijsmateriaal 1.4'!E$6:E$2926,M207+L207-2,0,1,1)</f>
        <v>4</v>
      </c>
      <c r="C207" s="32" t="str">
        <f ca="1">OFFSET('Hijsmateriaal 1.4'!L$6:L$2926,M207+L207-2,0,1,1)</f>
        <v>Bos Wieldrecht</v>
      </c>
      <c r="D207" s="76">
        <f ca="1">OFFSET('Hijsmateriaal 1.4'!M$6:M$2926,M207+L207-2,0,1,1)</f>
        <v>300</v>
      </c>
      <c r="E207" s="1326" t="str">
        <f ca="1">OFFSET('Hijsmateriaal 1.4'!F$6:F$2926,M207+L207-2,0,1,1)</f>
        <v>Aluminium roller</v>
      </c>
      <c r="F207" s="1326"/>
      <c r="G207" s="37">
        <f ca="1">OFFSET('Hijsmateriaal 1.4'!AA$6:AA$2926,M207+L207-2,0,1,1)</f>
        <v>45327</v>
      </c>
      <c r="H207" s="76" t="str">
        <f ca="1">OFFSET('Hijsmateriaal 1.4'!AJ$6:AJ$2926,M207+L207-2,0,1,1)</f>
        <v>HL1740-1743</v>
      </c>
      <c r="I207" s="630" t="str">
        <f ca="1">IF(OFFSET('Hijsmateriaal 1.4'!W$6:W$2926,M207+L207-2,0,1,1)="","",OFFSET('Hijsmateriaal 1.4'!W$6:W$2926,M207+L207-2,0,1,1))</f>
        <v>HL 1742+1743 Vis Insp 17 Dec 2020, Reserved for CFXD</v>
      </c>
      <c r="J207" s="89">
        <f ca="1">OFFSET('Hijsmateriaal 1.4'!AC$6:AC$2926,M207+L207-3,0,1,1)/1000</f>
        <v>2.7E-2</v>
      </c>
      <c r="K207" s="140">
        <f ca="1">(OFFSET('Hijsmateriaal 1.4'!Y$6:Y$2926,M207+L207-3,0,1,1))+365</f>
        <v>44547</v>
      </c>
      <c r="L207" s="121">
        <f>COUNTIF('Hijsmateriaal 1.4'!$D$6:$D$2926,'Vlaardingen-R''dam'!A207)</f>
        <v>5</v>
      </c>
      <c r="M207" s="124">
        <f>MATCH(A207,'Hijsmateriaal 1.4'!$D$6:$D$2926,0)</f>
        <v>1866</v>
      </c>
      <c r="N207" s="39"/>
      <c r="O207" s="39"/>
      <c r="P207" s="39"/>
      <c r="Q207" s="39"/>
      <c r="R207" s="39"/>
      <c r="S207" s="39"/>
      <c r="T207" s="39"/>
      <c r="U207" s="39"/>
      <c r="V207" s="39"/>
    </row>
    <row r="208" spans="1:22" ht="20.149999999999999" customHeight="1" x14ac:dyDescent="0.25">
      <c r="A208" s="101" t="s">
        <v>2797</v>
      </c>
      <c r="B208" s="76">
        <f ca="1">OFFSET('Hijsmateriaal 1.4'!E$6:E$2926,M208+L208-2,0,1,1)</f>
        <v>4</v>
      </c>
      <c r="C208" s="32" t="str">
        <f ca="1">OFFSET('Hijsmateriaal 1.4'!L$6:L$2926,M208+L208-2,0,1,1)</f>
        <v>Bos Wieldrecht</v>
      </c>
      <c r="D208" s="76">
        <f ca="1">OFFSET('Hijsmateriaal 1.4'!M$6:M$2926,M208+L208-2,0,1,1)</f>
        <v>300</v>
      </c>
      <c r="E208" s="1326" t="str">
        <f ca="1">OFFSET('Hijsmateriaal 1.4'!F$6:F$2926,M208+L208-2,0,1,1)</f>
        <v>Aluminium roller</v>
      </c>
      <c r="F208" s="1326"/>
      <c r="G208" s="37">
        <f ca="1">OFFSET('Hijsmateriaal 1.4'!AA$6:AA$2926,M208+L208-2,0,1,1)</f>
        <v>45327</v>
      </c>
      <c r="H208" s="76" t="str">
        <f ca="1">OFFSET('Hijsmateriaal 1.4'!AJ$6:AJ$2926,M208+L208-2,0,1,1)</f>
        <v>HL1788-1791</v>
      </c>
      <c r="I208" s="630" t="str">
        <f ca="1">IF(OFFSET('Hijsmateriaal 1.4'!W$6:W$2926,M208+L208-2,0,1,1)="","",OFFSET('Hijsmateriaal 1.4'!W$6:W$2926,M208+L208-2,0,1,1))</f>
        <v>HL 1788+1789 Vis Insp 17 Dec 2020, reserved for CFXD</v>
      </c>
      <c r="J208" s="89">
        <f ca="1">OFFSET('Hijsmateriaal 1.4'!AC$6:AC$2926,M208+L208-3,0,1,1)/1000</f>
        <v>2.7E-2</v>
      </c>
      <c r="K208" s="140">
        <f ca="1">(OFFSET('Hijsmateriaal 1.4'!Y$6:Y$2926,M208+L208-3,0,1,1))+365</f>
        <v>43866</v>
      </c>
      <c r="L208" s="121">
        <f>COUNTIF('Hijsmateriaal 1.4'!$D$6:$D$2926,'Vlaardingen-R''dam'!A208)</f>
        <v>5</v>
      </c>
      <c r="M208" s="124">
        <f>MATCH(A208,'Hijsmateriaal 1.4'!$D$6:$D$2926,0)</f>
        <v>1872</v>
      </c>
      <c r="N208" s="39"/>
      <c r="O208" s="39"/>
      <c r="P208" s="39"/>
      <c r="Q208" s="39"/>
      <c r="R208" s="39"/>
      <c r="S208" s="39"/>
      <c r="T208" s="39"/>
      <c r="U208" s="39"/>
      <c r="V208" s="39"/>
    </row>
    <row r="209" spans="1:22" ht="20.149999999999999" customHeight="1" x14ac:dyDescent="0.25">
      <c r="A209" s="101" t="s">
        <v>321</v>
      </c>
      <c r="B209" s="76">
        <f ca="1">OFFSET('Hijsmateriaal 1.4'!E$6:E$2926,M209+L209-2,0,1,1)</f>
        <v>1</v>
      </c>
      <c r="C209" s="32" t="str">
        <f ca="1">OFFSET('Hijsmateriaal 1.4'!L$6:L$2926,M209+L209-2,0,1,1)</f>
        <v>Wimorost</v>
      </c>
      <c r="D209" s="76">
        <f ca="1">OFFSET('Hijsmateriaal 1.4'!M$6:M$2926,M209+L209-2,0,1,1)</f>
        <v>261.7</v>
      </c>
      <c r="E209" s="1326" t="str">
        <f ca="1">OFFSET('Hijsmateriaal 1.4'!F$6:F$2926,M209+L209-2,0,1,1)</f>
        <v>Up-end shoe</v>
      </c>
      <c r="F209" s="1326"/>
      <c r="G209" s="37">
        <f ca="1">OFFSET('Hijsmateriaal 1.4'!AA$6:AA$2926,M209+L209-2,0,1,1)</f>
        <v>45840</v>
      </c>
      <c r="H209" s="76" t="str">
        <f ca="1">OFFSET('Hijsmateriaal 1.4'!AJ$6:AJ$2926,M209+L209-2,0,1,1)</f>
        <v>HL2138</v>
      </c>
      <c r="I209" s="490" t="str">
        <f ca="1">IF(OFFSET('Hijsmateriaal 1.4'!W$6:W$2926,M209+L209-2,0,1,1)="","",OFFSET('Hijsmateriaal 1.4'!W$6:W$2926,M209+L209-2,0,1,1))</f>
        <v>Max angle with horizontal = 15 deg.</v>
      </c>
      <c r="J209" s="89">
        <f ca="1">OFFSET('Hijsmateriaal 1.4'!AC$6:AC$2926,M209+L209-3,0,1,1)/1000</f>
        <v>4.5</v>
      </c>
      <c r="K209" s="140">
        <f ca="1">(OFFSET('Hijsmateriaal 1.4'!Y$6:Y$2926,M209+L209-3,0,1,1))+365</f>
        <v>44379</v>
      </c>
      <c r="L209" s="121">
        <f>COUNTIF('Hijsmateriaal 1.4'!$D$6:$D$2926,'Vlaardingen-R''dam'!A209)</f>
        <v>2</v>
      </c>
      <c r="M209" s="124">
        <f>MATCH(A209,'Hijsmateriaal 1.4'!$D$6:$D$2926,0)</f>
        <v>1881</v>
      </c>
      <c r="N209" s="39"/>
      <c r="O209" s="39"/>
      <c r="P209" s="39"/>
      <c r="Q209" s="39"/>
      <c r="R209" s="39"/>
      <c r="S209" s="39"/>
      <c r="T209" s="39"/>
      <c r="U209" s="39"/>
      <c r="V209" s="39"/>
    </row>
    <row r="210" spans="1:22" ht="20.149999999999999" customHeight="1" x14ac:dyDescent="0.25">
      <c r="A210" s="101" t="s">
        <v>2829</v>
      </c>
      <c r="B210" s="76">
        <f ca="1">OFFSET('Hijsmateriaal 1.4'!E$6:E$2926,M210+L210-2,0,1,1)</f>
        <v>10</v>
      </c>
      <c r="C210" s="32" t="str">
        <f ca="1">OFFSET('Hijsmateriaal 1.4'!L$6:L$2926,M210+L210-2,0,1,1)</f>
        <v>Masterlink GN-SC5</v>
      </c>
      <c r="D210" s="76">
        <f ca="1">OFFSET('Hijsmateriaal 1.4'!M$6:M$2926,M210+L210-2,0,1,1)</f>
        <v>250</v>
      </c>
      <c r="E210" s="1326" t="str">
        <f ca="1">OFFSET('Hijsmateriaal 1.4'!F$6:F$2926,M210+L210-2,0,1,1)</f>
        <v>Masterlink assembly</v>
      </c>
      <c r="F210" s="1326"/>
      <c r="G210" s="37">
        <f ca="1">OFFSET('Hijsmateriaal 1.4'!AA$6:AA$2926,M210+L210-2,0,1,1)</f>
        <v>46730</v>
      </c>
      <c r="H210" s="76" t="str">
        <f ca="1">OFFSET('Hijsmateriaal 1.4'!AJ$6:AJ$2926,M210+L210-2,0,1,1)</f>
        <v>HL2165-2174</v>
      </c>
      <c r="I210" s="633" t="str">
        <f ca="1">IF(OFFSET('Hijsmateriaal 1.4'!W$6:W$2926,M210+L210-2,0,1,1)="","",OFFSET('Hijsmateriaal 1.4'!W$6:W$2926,M210+L210-2,0,1,1))</f>
        <v>For 98/2 project</v>
      </c>
      <c r="J210" s="89">
        <f ca="1">OFFSET('Hijsmateriaal 1.4'!AC$6:AC$2926,M210+L210-3,0,1,1)/1000</f>
        <v>0.47</v>
      </c>
      <c r="K210" s="140">
        <f ca="1">(OFFSET('Hijsmateriaal 1.4'!Y$6:Y$2926,M210+L210-3,0,1,1))+365</f>
        <v>44905</v>
      </c>
      <c r="L210" s="121">
        <f>COUNTIF('Hijsmateriaal 1.4'!$D$6:$D$2926,'Vlaardingen-R''dam'!A210)</f>
        <v>11</v>
      </c>
      <c r="M210" s="124">
        <f>MATCH(A210,'Hijsmateriaal 1.4'!$D$6:$D$2926,0)</f>
        <v>1898</v>
      </c>
      <c r="N210" s="39"/>
      <c r="O210" s="39"/>
      <c r="P210" s="39"/>
      <c r="Q210" s="39"/>
      <c r="R210" s="39"/>
      <c r="S210" s="39"/>
      <c r="T210" s="39"/>
      <c r="U210" s="39"/>
      <c r="V210" s="39"/>
    </row>
    <row r="211" spans="1:22" ht="20.149999999999999" customHeight="1" x14ac:dyDescent="0.25">
      <c r="A211" s="101" t="s">
        <v>2471</v>
      </c>
      <c r="B211" s="76">
        <f ca="1">OFFSET('Hijsmateriaal 1.4'!E$6:E$2926,M211+L211-2,0,1,1)</f>
        <v>1</v>
      </c>
      <c r="C211" s="32" t="str">
        <f ca="1">OFFSET('Hijsmateriaal 1.4'!L$6:L$2926,M211+L211-2,0,1,1)</f>
        <v>GN TR1</v>
      </c>
      <c r="D211" s="76">
        <f ca="1">OFFSET('Hijsmateriaal 1.4'!M$6:M$2926,M211+L211-2,0,1,1)</f>
        <v>250</v>
      </c>
      <c r="E211" s="1326" t="str">
        <f ca="1">OFFSET('Hijsmateriaal 1.4'!F$6:F$2926,M211+L211-2,0,1,1)</f>
        <v>Tri-plate</v>
      </c>
      <c r="F211" s="1326"/>
      <c r="G211" s="37">
        <f ca="1">OFFSET('Hijsmateriaal 1.4'!AA$6:AA$2926,M211+L211-2,0,1,1)</f>
        <v>45810</v>
      </c>
      <c r="H211" s="76" t="str">
        <f ca="1">OFFSET('Hijsmateriaal 1.4'!AJ$6:AJ$2926,M211+L211-2,0,1,1)</f>
        <v>HL2042</v>
      </c>
      <c r="I211" s="490" t="str">
        <f ca="1">IF(OFFSET('Hijsmateriaal 1.4'!W$6:W$2926,M211+L211-2,0,1,1)="","",OFFSET('Hijsmateriaal 1.4'!W$6:W$2926,M211+L211-2,0,1,1))</f>
        <v/>
      </c>
      <c r="J211" s="89">
        <f ca="1">OFFSET('Hijsmateriaal 1.4'!AC$6:AC$2926,M211+L211-3,0,1,1)/1000</f>
        <v>4.5</v>
      </c>
      <c r="K211" s="140">
        <f ca="1">(OFFSET('Hijsmateriaal 1.4'!Y$6:Y$2926,M211+L211-3,0,1,1))+365</f>
        <v>44349</v>
      </c>
      <c r="L211" s="121">
        <f>COUNTIF('Hijsmateriaal 1.4'!$D$6:$D$2926,'Vlaardingen-R''dam'!A211)</f>
        <v>2</v>
      </c>
      <c r="M211" s="124">
        <f>MATCH(A211,'Hijsmateriaal 1.4'!$D$6:$D$2926,0)</f>
        <v>1884</v>
      </c>
      <c r="N211" s="39"/>
      <c r="O211" s="39"/>
      <c r="P211" s="39"/>
      <c r="Q211" s="39"/>
      <c r="R211" s="39"/>
      <c r="S211" s="39"/>
      <c r="T211" s="39"/>
      <c r="U211" s="39"/>
      <c r="V211" s="39"/>
    </row>
    <row r="212" spans="1:22" ht="20.149999999999999" customHeight="1" x14ac:dyDescent="0.25">
      <c r="A212" s="101" t="s">
        <v>2817</v>
      </c>
      <c r="B212" s="76">
        <f ca="1">OFFSET('Hijsmateriaal 1.4'!E$6:E$2926,M212+L212-2,0,1,1)</f>
        <v>2</v>
      </c>
      <c r="C212" s="32" t="str">
        <f ca="1">OFFSET('Hijsmateriaal 1.4'!L$6:L$2926,M212+L212-2,0,1,1)</f>
        <v>Crowner's Services</v>
      </c>
      <c r="D212" s="76">
        <f ca="1">OFFSET('Hijsmateriaal 1.4'!M$6:M$2926,M212+L212-2,0,1,1)</f>
        <v>250</v>
      </c>
      <c r="E212" s="1326" t="str">
        <f ca="1">OFFSET('Hijsmateriaal 1.4'!F$6:F$2926,M212+L212-2,0,1,1)</f>
        <v>Link plate</v>
      </c>
      <c r="F212" s="1326"/>
      <c r="G212" s="37" t="str">
        <f ca="1">OFFSET('Hijsmateriaal 1.4'!AA$6:AA$2926,M212+L212-2,0,1,1)</f>
        <v>-</v>
      </c>
      <c r="H212" s="76" t="str">
        <f ca="1">OFFSET('Hijsmateriaal 1.4'!AJ$6:AJ$2926,M212+L212-2,0,1,1)</f>
        <v>HL1734-1735</v>
      </c>
      <c r="I212" s="490" t="str">
        <f ca="1">IF(OFFSET('Hijsmateriaal 1.4'!W$6:W$2926,M212+L212-2,0,1,1)="","",OFFSET('Hijsmateriaal 1.4'!W$6:W$2926,M212+L212-2,0,1,1))</f>
        <v/>
      </c>
      <c r="J212" s="89">
        <f ca="1">OFFSET('Hijsmateriaal 1.4'!AC$6:AC$2926,M212+L212-3,0,1,1)/1000</f>
        <v>0.48199999999999998</v>
      </c>
      <c r="K212" s="140">
        <f ca="1">(OFFSET('Hijsmateriaal 1.4'!Y$6:Y$2926,M212+L212-3,0,1,1))+365</f>
        <v>43978</v>
      </c>
      <c r="L212" s="121">
        <f>COUNTIF('Hijsmateriaal 1.4'!$D$6:$D$2926,'Vlaardingen-R''dam'!A212)</f>
        <v>3</v>
      </c>
      <c r="M212" s="124">
        <f>MATCH(A212,'Hijsmateriaal 1.4'!$D$6:$D$2926,0)</f>
        <v>1890</v>
      </c>
      <c r="N212" s="39"/>
      <c r="O212" s="39"/>
      <c r="P212" s="39"/>
      <c r="Q212" s="39"/>
      <c r="R212" s="39"/>
      <c r="S212" s="39"/>
      <c r="T212" s="39"/>
      <c r="U212" s="39"/>
      <c r="V212" s="39"/>
    </row>
    <row r="213" spans="1:22" ht="20.149999999999999" customHeight="1" x14ac:dyDescent="0.25">
      <c r="A213" s="101" t="s">
        <v>2811</v>
      </c>
      <c r="B213" s="76">
        <f ca="1">OFFSET('Hijsmateriaal 1.4'!E$6:E$2926,M213+L213-2,0,1,1)</f>
        <v>1</v>
      </c>
      <c r="C213" s="32" t="str">
        <f ca="1">OFFSET('Hijsmateriaal 1.4'!L$6:L$2926,M213+L213-2,0,1,1)</f>
        <v>Eurorope</v>
      </c>
      <c r="D213" s="76">
        <f ca="1">OFFSET('Hijsmateriaal 1.4'!M$6:M$2926,M213+L213-2,0,1,1)</f>
        <v>250</v>
      </c>
      <c r="E213" s="1326" t="str">
        <f ca="1">OFFSET('Hijsmateriaal 1.4'!F$6:F$2926,M213+L213-2,0,1,1)</f>
        <v>Mod. Spreader beam 5m total</v>
      </c>
      <c r="F213" s="1326"/>
      <c r="G213" s="37" t="str">
        <f ca="1">OFFSET('Hijsmateriaal 1.4'!AA$6:AA$2926,M213+L213-2,0,1,1)</f>
        <v>-</v>
      </c>
      <c r="H213" s="76" t="str">
        <f ca="1">OFFSET('Hijsmateriaal 1.4'!AJ$6:AJ$2926,M213+L213-2,0,1,1)</f>
        <v>ST&amp;HL1714</v>
      </c>
      <c r="I213" s="490" t="str">
        <f ca="1">IF(OFFSET('Hijsmateriaal 1.4'!W$6:W$2926,M213+L213-2,0,1,1)="","",OFFSET('Hijsmateriaal 1.4'!W$6:W$2926,M213+L213-2,0,1,1))</f>
        <v>2 x end part = 1 x 3m mid part</v>
      </c>
      <c r="J213" s="89">
        <f ca="1">OFFSET('Hijsmateriaal 1.4'!AC$6:AC$2926,M213+L213-3,0,1,1)/1000</f>
        <v>0.48199999999999998</v>
      </c>
      <c r="K213" s="140">
        <f ca="1">(OFFSET('Hijsmateriaal 1.4'!Y$6:Y$2926,M213+L213-3,0,1,1))+365</f>
        <v>43978</v>
      </c>
      <c r="L213" s="121">
        <f>COUNTIF('Hijsmateriaal 1.4'!$D$6:$D$2926,'Vlaardingen-R''dam'!A213)</f>
        <v>2</v>
      </c>
      <c r="M213" s="124">
        <f>MATCH(A213,'Hijsmateriaal 1.4'!$D$6:$D$2926,0)</f>
        <v>1887</v>
      </c>
      <c r="N213" s="39"/>
      <c r="O213" s="39"/>
      <c r="P213" s="39"/>
      <c r="Q213" s="39"/>
      <c r="R213" s="39"/>
      <c r="S213" s="39"/>
      <c r="T213" s="39"/>
      <c r="U213" s="39"/>
      <c r="V213" s="39"/>
    </row>
    <row r="214" spans="1:22" ht="20.149999999999999" customHeight="1" x14ac:dyDescent="0.25">
      <c r="A214" s="101" t="s">
        <v>2895</v>
      </c>
      <c r="B214" s="76">
        <f ca="1">OFFSET('Hijsmateriaal 1.4'!E$6:E$2926,M214+L214-2,0,1,1)</f>
        <v>4</v>
      </c>
      <c r="C214" s="32" t="str">
        <f ca="1">OFFSET('Hijsmateriaal 1.4'!L$6:L$2926,M214+L214-2,0,1,1)</f>
        <v>GN HK14</v>
      </c>
      <c r="D214" s="76">
        <f ca="1">OFFSET('Hijsmateriaal 1.4'!M$6:M$2926,M214+L214-2,0,1,1)</f>
        <v>200</v>
      </c>
      <c r="E214" s="1326" t="str">
        <f ca="1">OFFSET('Hijsmateriaal 1.4'!F$6:F$2926,M214+L214-2,0,1,1)</f>
        <v>ROV Hook</v>
      </c>
      <c r="F214" s="1326"/>
      <c r="G214" s="37">
        <f ca="1">OFFSET('Hijsmateriaal 1.4'!AA$6:AA$2926,M214+L214-2,0,1,1)</f>
        <v>45921</v>
      </c>
      <c r="H214" s="76" t="str">
        <f ca="1">OFFSET('Hijsmateriaal 1.4'!AJ$6:AJ$2926,M214+L214-2,0,1,1)</f>
        <v>HL2122-2125</v>
      </c>
      <c r="I214" s="490" t="str">
        <f ca="1">IF(OFFSET('Hijsmateriaal 1.4'!W$6:W$2926,M214+L214-2,0,1,1)="","",OFFSET('Hijsmateriaal 1.4'!W$6:W$2926,M214+L214-2,0,1,1))</f>
        <v/>
      </c>
      <c r="J214" s="89">
        <f ca="1">OFFSET('Hijsmateriaal 1.4'!AC$6:AC$2926,M214+L214-3,0,1,1)/1000</f>
        <v>0.46700000000000003</v>
      </c>
      <c r="K214" s="140">
        <f ca="1">(OFFSET('Hijsmateriaal 1.4'!Y$6:Y$2926,M214+L214-3,0,1,1))+365</f>
        <v>44460</v>
      </c>
      <c r="L214" s="121">
        <f>COUNTIF('Hijsmateriaal 1.4'!$D$6:$D$2926,'Vlaardingen-R''dam'!A214)</f>
        <v>5</v>
      </c>
      <c r="M214" s="124">
        <f>MATCH(A214,'Hijsmateriaal 1.4'!$D$6:$D$2926,0)</f>
        <v>1948</v>
      </c>
      <c r="N214" s="39"/>
      <c r="O214" s="39"/>
      <c r="P214" s="39"/>
      <c r="Q214" s="39"/>
      <c r="R214" s="39"/>
      <c r="S214" s="39"/>
      <c r="T214" s="39"/>
      <c r="U214" s="39"/>
      <c r="V214" s="39"/>
    </row>
    <row r="215" spans="1:22" ht="20.149999999999999" customHeight="1" x14ac:dyDescent="0.25">
      <c r="A215" s="101" t="s">
        <v>2903</v>
      </c>
      <c r="B215" s="76">
        <f ca="1">OFFSET('Hijsmateriaal 1.4'!E$6:E$2926,M215+L215-2,0,1,1)</f>
        <v>4</v>
      </c>
      <c r="C215" s="32" t="str">
        <f ca="1">OFFSET('Hijsmateriaal 1.4'!L$6:L$2926,M215+L215-2,0,1,1)</f>
        <v>GN HK14</v>
      </c>
      <c r="D215" s="76">
        <f ca="1">OFFSET('Hijsmateriaal 1.4'!M$6:M$2926,M215+L215-2,0,1,1)</f>
        <v>200</v>
      </c>
      <c r="E215" s="1326" t="str">
        <f ca="1">OFFSET('Hijsmateriaal 1.4'!F$6:F$2926,M215+L215-2,0,1,1)</f>
        <v>ROV Hook</v>
      </c>
      <c r="F215" s="1326"/>
      <c r="G215" s="37">
        <f ca="1">OFFSET('Hijsmateriaal 1.4'!AA$6:AA$2926,M215+L215-2,0,1,1)</f>
        <v>44276</v>
      </c>
      <c r="H215" s="76" t="str">
        <f ca="1">OFFSET('Hijsmateriaal 1.4'!AJ$6:AJ$2926,M215+L215-2,0,1,1)</f>
        <v>HL2126-2129</v>
      </c>
      <c r="I215" s="490" t="str">
        <f ca="1">IF(OFFSET('Hijsmateriaal 1.4'!W$6:W$2926,M215+L215-2,0,1,1)="","",OFFSET('Hijsmateriaal 1.4'!W$6:W$2926,M215+L215-2,0,1,1))</f>
        <v>HL 2126 &amp; 2129 load tested and valid till March 2025</v>
      </c>
      <c r="J215" s="89">
        <f ca="1">OFFSET('Hijsmateriaal 1.4'!AC$6:AC$2926,M215+L215-3,0,1,1)/1000</f>
        <v>0.46700000000000003</v>
      </c>
      <c r="K215" s="140">
        <f ca="1">(OFFSET('Hijsmateriaal 1.4'!Y$6:Y$2926,M215+L215-3,0,1,1))+365</f>
        <v>44545</v>
      </c>
      <c r="L215" s="121">
        <f>COUNTIF('Hijsmateriaal 1.4'!$D$6:$D$2926,'Vlaardingen-R''dam'!A215)</f>
        <v>5</v>
      </c>
      <c r="M215" s="124">
        <f>MATCH(A215,'Hijsmateriaal 1.4'!$D$6:$D$2926,0)</f>
        <v>1954</v>
      </c>
      <c r="N215" s="39"/>
      <c r="O215" s="39"/>
      <c r="P215" s="39"/>
      <c r="Q215" s="39"/>
      <c r="R215" s="39"/>
      <c r="S215" s="39"/>
      <c r="T215" s="39"/>
      <c r="U215" s="39"/>
      <c r="V215" s="39"/>
    </row>
    <row r="216" spans="1:22" ht="20.149999999999999" customHeight="1" x14ac:dyDescent="0.25">
      <c r="A216" s="101" t="s">
        <v>2917</v>
      </c>
      <c r="B216" s="76">
        <f ca="1">OFFSET('Hijsmateriaal 1.4'!E$6:E$2926,M216+L216-2,0,1,1)</f>
        <v>4</v>
      </c>
      <c r="C216" s="32" t="str">
        <f ca="1">OFFSET('Hijsmateriaal 1.4'!L$6:L$2926,M216+L216-2,0,1,1)</f>
        <v>Bos Wieldrecht</v>
      </c>
      <c r="D216" s="76">
        <f ca="1">OFFSET('Hijsmateriaal 1.4'!M$6:M$2926,M216+L216-2,0,1,1)</f>
        <v>200</v>
      </c>
      <c r="E216" s="1326" t="str">
        <f ca="1">OFFSET('Hijsmateriaal 1.4'!F$6:F$2926,M216+L216-2,0,1,1)</f>
        <v>Aluminium roller</v>
      </c>
      <c r="F216" s="1326"/>
      <c r="G216" s="37">
        <f ca="1">OFFSET('Hijsmateriaal 1.4'!AA$6:AA$2926,M216+L216-2,0,1,1)</f>
        <v>45327</v>
      </c>
      <c r="H216" s="76" t="str">
        <f ca="1">OFFSET('Hijsmateriaal 1.4'!AJ$6:AJ$2926,M216+L216-2,0,1,1)</f>
        <v>HL1784-1787</v>
      </c>
      <c r="I216" s="490" t="str">
        <f ca="1">IF(OFFSET('Hijsmateriaal 1.4'!W$6:W$2926,M216+L216-2,0,1,1)="","",OFFSET('Hijsmateriaal 1.4'!W$6:W$2926,M216+L216-2,0,1,1))</f>
        <v/>
      </c>
      <c r="J216" s="89">
        <f ca="1">OFFSET('Hijsmateriaal 1.4'!AC$6:AC$2926,M216+L216-3,0,1,1)/1000</f>
        <v>1.2E-2</v>
      </c>
      <c r="K216" s="140">
        <f ca="1">(OFFSET('Hijsmateriaal 1.4'!Y$6:Y$2926,M216+L216-3,0,1,1))+365</f>
        <v>44008</v>
      </c>
      <c r="L216" s="121">
        <f>COUNTIF('Hijsmateriaal 1.4'!$D$6:$D$2926,'Vlaardingen-R''dam'!A216)</f>
        <v>5</v>
      </c>
      <c r="M216" s="124">
        <f>MATCH(A216,'Hijsmateriaal 1.4'!$D$6:$D$2926,0)</f>
        <v>1966</v>
      </c>
      <c r="N216" s="39"/>
      <c r="O216" s="39"/>
      <c r="P216" s="39"/>
      <c r="Q216" s="39"/>
      <c r="R216" s="39"/>
      <c r="S216" s="39"/>
      <c r="T216" s="39"/>
      <c r="U216" s="39"/>
      <c r="V216" s="39"/>
    </row>
    <row r="217" spans="1:22" ht="20.149999999999999" customHeight="1" x14ac:dyDescent="0.25">
      <c r="A217" s="101" t="s">
        <v>2914</v>
      </c>
      <c r="B217" s="76">
        <f ca="1">OFFSET('Hijsmateriaal 1.4'!E$6:E$2926,M217+L217-2,0,1,1)</f>
        <v>4</v>
      </c>
      <c r="C217" s="32" t="str">
        <f ca="1">OFFSET('Hijsmateriaal 1.4'!L$6:L$2926,M217+L217-2,0,1,1)</f>
        <v>Bos Wieldrecht</v>
      </c>
      <c r="D217" s="76">
        <f ca="1">OFFSET('Hijsmateriaal 1.4'!M$6:M$2926,M217+L217-2,0,1,1)</f>
        <v>200</v>
      </c>
      <c r="E217" s="1326" t="str">
        <f ca="1">OFFSET('Hijsmateriaal 1.4'!F$6:F$2926,M217+L217-2,0,1,1)</f>
        <v>Aluminium roller</v>
      </c>
      <c r="F217" s="1326"/>
      <c r="G217" s="37">
        <f ca="1">OFFSET('Hijsmateriaal 1.4'!AA$6:AA$2926,M217+L217-2,0,1,1)</f>
        <v>45327</v>
      </c>
      <c r="H217" s="76" t="str">
        <f ca="1">OFFSET('Hijsmateriaal 1.4'!AJ$6:AJ$2926,M217+L217-2,0,1,1)</f>
        <v>HL1655-1658</v>
      </c>
      <c r="I217" s="490" t="str">
        <f ca="1">IF(OFFSET('Hijsmateriaal 1.4'!W$6:W$2926,M217+L217-2,0,1,1)="","",OFFSET('Hijsmateriaal 1.4'!W$6:W$2926,M217+L217-2,0,1,1))</f>
        <v/>
      </c>
      <c r="J217" s="89">
        <f ca="1">OFFSET('Hijsmateriaal 1.4'!AC$6:AC$2926,M217+L217-3,0,1,1)/1000</f>
        <v>1.2E-2</v>
      </c>
      <c r="K217" s="140">
        <f ca="1">(OFFSET('Hijsmateriaal 1.4'!Y$6:Y$2926,M217+L217-3,0,1,1))+365</f>
        <v>44008</v>
      </c>
      <c r="L217" s="121">
        <f>COUNTIF('Hijsmateriaal 1.4'!$D$6:$D$2926,'Vlaardingen-R''dam'!A217)</f>
        <v>5</v>
      </c>
      <c r="M217" s="124">
        <f>MATCH(A217,'Hijsmateriaal 1.4'!$D$6:$D$2926,0)</f>
        <v>1960</v>
      </c>
      <c r="N217" s="39"/>
      <c r="O217" s="39"/>
      <c r="P217" s="39"/>
      <c r="Q217" s="39"/>
      <c r="R217" s="39"/>
      <c r="S217" s="39"/>
      <c r="T217" s="39"/>
      <c r="U217" s="39"/>
      <c r="V217" s="39"/>
    </row>
    <row r="218" spans="1:22" ht="20.149999999999999" customHeight="1" x14ac:dyDescent="0.25">
      <c r="A218" s="101" t="s">
        <v>3202</v>
      </c>
      <c r="B218" s="76">
        <f ca="1">OFFSET('Hijsmateriaal 1.4'!E$6:E$2926,M218+L218-2,0,1,1)</f>
        <v>2</v>
      </c>
      <c r="C218" s="32" t="str">
        <f ca="1">OFFSET('Hijsmateriaal 1.4'!L$6:L$2926,M218+L218-2,0,1,1)</f>
        <v>GN HK14</v>
      </c>
      <c r="D218" s="76">
        <f ca="1">OFFSET('Hijsmateriaal 1.4'!M$6:M$2926,M218+L218-2,0,1,1)</f>
        <v>100</v>
      </c>
      <c r="E218" s="1326" t="str">
        <f ca="1">OFFSET('Hijsmateriaal 1.4'!F$6:F$2926,M218+L218-2,0,1,1)</f>
        <v>ROV Hook</v>
      </c>
      <c r="F218" s="1326"/>
      <c r="G218" s="37">
        <f ca="1">OFFSET('Hijsmateriaal 1.4'!AA$6:AA$2926,M218+L218-2,0,1,1)</f>
        <v>44249</v>
      </c>
      <c r="H218" s="76" t="str">
        <f ca="1">OFFSET('Hijsmateriaal 1.4'!AJ$6:AJ$2926,M218+L218-2,0,1,1)</f>
        <v>HL2037-2038</v>
      </c>
      <c r="I218" s="490" t="str">
        <f ca="1">IF(OFFSET('Hijsmateriaal 1.4'!W$6:W$2926,M218+L218-2,0,1,1)="","",OFFSET('Hijsmateriaal 1.4'!W$6:W$2926,M218+L218-2,0,1,1))</f>
        <v>HL nr still to be stamped</v>
      </c>
      <c r="J218" s="89">
        <f ca="1">OFFSET('Hijsmateriaal 1.4'!AC$6:AC$2926,M218+L218-3,0,1,1)/1000</f>
        <v>0.187</v>
      </c>
      <c r="K218" s="140">
        <f ca="1">(OFFSET('Hijsmateriaal 1.4'!Y$6:Y$2926,M218+L218-3,0,1,1))+365</f>
        <v>44294</v>
      </c>
      <c r="L218" s="121">
        <f>COUNTIF('Hijsmateriaal 1.4'!$D$6:$D$2926,'Vlaardingen-R''dam'!A218)</f>
        <v>3</v>
      </c>
      <c r="M218" s="124">
        <f>MATCH(A218,'Hijsmateriaal 1.4'!$D$6:$D$2926,0)</f>
        <v>2201</v>
      </c>
      <c r="N218" s="39"/>
      <c r="O218" s="39"/>
      <c r="P218" s="39"/>
      <c r="Q218" s="39"/>
      <c r="R218" s="39"/>
      <c r="S218" s="39"/>
      <c r="T218" s="39"/>
      <c r="U218" s="39"/>
      <c r="V218" s="39"/>
    </row>
    <row r="219" spans="1:22" ht="20.149999999999999" customHeight="1" x14ac:dyDescent="0.25">
      <c r="A219" s="101" t="s">
        <v>3441</v>
      </c>
      <c r="B219" s="76">
        <f ca="1">OFFSET('Hijsmateriaal 1.4'!E$6:E$2926,M219+L219-2,0,1,1)</f>
        <v>4</v>
      </c>
      <c r="C219" s="32" t="str">
        <f ca="1">OFFSET('Hijsmateriaal 1.4'!L$6:L$2926,M219+L219-2,0,1,1)</f>
        <v>RB Vlierodam</v>
      </c>
      <c r="D219" s="76">
        <f ca="1">OFFSET('Hijsmateriaal 1.4'!M$6:M$2926,M219+L219-2,0,1,1)</f>
        <v>55</v>
      </c>
      <c r="E219" s="1326" t="str">
        <f ca="1">OFFSET('Hijsmateriaal 1.4'!F$6:F$2926,M219+L219-2,0,1,1)</f>
        <v>Tri-plate</v>
      </c>
      <c r="F219" s="1326"/>
      <c r="G219" s="37">
        <f ca="1">OFFSET('Hijsmateriaal 1.4'!AA$6:AA$2926,M219+L219-2,0,1,1)</f>
        <v>44410</v>
      </c>
      <c r="H219" s="76" t="str">
        <f ca="1">OFFSET('Hijsmateriaal 1.4'!AJ$6:AJ$2926,M219+L219-2,0,1,1)</f>
        <v>SV25259 -  25262</v>
      </c>
      <c r="I219" s="490" t="str">
        <f ca="1">IF(OFFSET('Hijsmateriaal 1.4'!W$6:W$2926,M219+L219-2,0,1,1)="","",OFFSET('Hijsmateriaal 1.4'!W$6:W$2926,M219+L219-2,0,1,1))</f>
        <v/>
      </c>
      <c r="J219" s="89">
        <f ca="1">OFFSET('Hijsmateriaal 1.4'!AC$6:AC$2926,M219+L219-3,0,1,1)/1000</f>
        <v>0</v>
      </c>
      <c r="K219" s="140">
        <f ca="1">(OFFSET('Hijsmateriaal 1.4'!Y$6:Y$2926,M219+L219-3,0,1,1))+365</f>
        <v>43314</v>
      </c>
      <c r="L219" s="121">
        <f>COUNTIF('Hijsmateriaal 1.4'!$D$6:$D$2926,'Vlaardingen-R''dam'!A219)</f>
        <v>5</v>
      </c>
      <c r="M219" s="124">
        <f>MATCH(A219,'Hijsmateriaal 1.4'!$D$6:$D$2926,0)</f>
        <v>2360</v>
      </c>
      <c r="N219" s="39"/>
      <c r="O219" s="39"/>
      <c r="P219" s="39"/>
      <c r="Q219" s="39"/>
      <c r="R219" s="39"/>
      <c r="S219" s="39"/>
      <c r="T219" s="39"/>
      <c r="U219" s="39"/>
      <c r="V219" s="39"/>
    </row>
    <row r="220" spans="1:22" ht="20.149999999999999" customHeight="1" thickBot="1" x14ac:dyDescent="0.3">
      <c r="A220" s="104" t="s">
        <v>3448</v>
      </c>
      <c r="B220" s="91">
        <f ca="1">OFFSET('Hijsmateriaal 1.4'!E$6:E$2926,M220+L220-2,0,1,1)</f>
        <v>8</v>
      </c>
      <c r="C220" s="92" t="str">
        <f ca="1">OFFSET('Hijsmateriaal 1.4'!L$6:L$2926,M220+L220-2,0,1,1)</f>
        <v>Crowner's Services</v>
      </c>
      <c r="D220" s="91">
        <f ca="1">OFFSET('Hijsmateriaal 1.4'!M$6:M$2926,M220+L220-2,0,1,1)</f>
        <v>55</v>
      </c>
      <c r="E220" s="1327" t="str">
        <f ca="1">OFFSET('Hijsmateriaal 1.4'!F$6:F$2926,M220+L220-2,0,1,1)</f>
        <v>Link plate</v>
      </c>
      <c r="F220" s="1327"/>
      <c r="G220" s="105" t="str">
        <f ca="1">OFFSET('Hijsmateriaal 1.4'!AA$6:AA$2926,M220+L220-2,0,1,1)</f>
        <v>-</v>
      </c>
      <c r="H220" s="76" t="str">
        <f ca="1">OFFSET('Hijsmateriaal 1.4'!AJ$6:AJ$2926,M220+L220-2,0,1,1)</f>
        <v>HL1726-1733</v>
      </c>
      <c r="I220" s="609" t="str">
        <f ca="1">IF(OFFSET('Hijsmateriaal 1.4'!W$6:W$2926,M220+L220-2,0,1,1)="","",OFFSET('Hijsmateriaal 1.4'!W$6:W$2926,M220+L220-2,0,1,1))</f>
        <v/>
      </c>
      <c r="J220" s="488">
        <f ca="1">OFFSET('Hijsmateriaal 1.4'!AC$6:AC$2926,M220+L220-3,0,1,1)/1000</f>
        <v>7.4999999999999997E-2</v>
      </c>
      <c r="K220" s="142">
        <f ca="1">(OFFSET('Hijsmateriaal 1.4'!Y$6:Y$2926,M220+L220-3,0,1,1))+365</f>
        <v>43978</v>
      </c>
      <c r="L220" s="121">
        <f>COUNTIF('Hijsmateriaal 1.4'!$D$6:$D$2926,'Vlaardingen-R''dam'!A220)</f>
        <v>9</v>
      </c>
      <c r="M220" s="124">
        <f>MATCH(A220,'Hijsmateriaal 1.4'!$D$6:$D$2926,0)</f>
        <v>2366</v>
      </c>
      <c r="N220" s="39"/>
      <c r="O220" s="39"/>
      <c r="P220" s="39"/>
      <c r="Q220" s="39"/>
      <c r="R220" s="39"/>
      <c r="S220" s="39"/>
      <c r="T220" s="39"/>
      <c r="U220" s="39"/>
      <c r="V220" s="39"/>
    </row>
    <row r="221" spans="1:22" ht="20.149999999999999" customHeight="1" x14ac:dyDescent="0.25">
      <c r="A221" s="1332" t="s">
        <v>3930</v>
      </c>
      <c r="B221" s="1333"/>
      <c r="C221" s="1333"/>
      <c r="D221" s="1333"/>
      <c r="E221" s="1333"/>
      <c r="F221" s="1333"/>
      <c r="G221" s="1333"/>
      <c r="H221" s="1333"/>
      <c r="I221" s="1333"/>
      <c r="J221" s="1333"/>
      <c r="K221" s="1334"/>
      <c r="L221" s="121"/>
      <c r="M221" s="124"/>
      <c r="N221" s="39"/>
      <c r="O221" s="39"/>
      <c r="P221" s="39"/>
      <c r="Q221" s="39"/>
      <c r="R221" s="39"/>
      <c r="S221" s="39"/>
      <c r="T221" s="39"/>
      <c r="U221" s="39"/>
      <c r="V221" s="39"/>
    </row>
    <row r="222" spans="1:22" s="34" customFormat="1" ht="35.15" customHeight="1" x14ac:dyDescent="0.25">
      <c r="A222" s="732" t="s">
        <v>3879</v>
      </c>
      <c r="B222" s="592" t="s">
        <v>3880</v>
      </c>
      <c r="C222" s="125" t="s">
        <v>3903</v>
      </c>
      <c r="D222" s="733" t="s">
        <v>3908</v>
      </c>
      <c r="E222" s="1338" t="s">
        <v>3927</v>
      </c>
      <c r="F222" s="1339"/>
      <c r="G222" s="125" t="s">
        <v>3918</v>
      </c>
      <c r="H222" s="734" t="s">
        <v>3886</v>
      </c>
      <c r="I222" s="593" t="s">
        <v>3928</v>
      </c>
      <c r="J222" s="125" t="s">
        <v>3888</v>
      </c>
      <c r="K222" s="595" t="s">
        <v>3923</v>
      </c>
      <c r="L222" s="120"/>
      <c r="M222" s="123"/>
    </row>
    <row r="223" spans="1:22" ht="30" customHeight="1" x14ac:dyDescent="0.25">
      <c r="A223" s="730" t="s">
        <v>744</v>
      </c>
      <c r="B223" s="727">
        <f ca="1">OFFSET('Hijsmateriaal 1.4'!E$6:E$2926,M223+L223-2,0,1,1)</f>
        <v>1</v>
      </c>
      <c r="C223" s="886" t="str">
        <f ca="1">OFFSET('Hijsmateriaal 1.4'!L$6:L$2926,M223+L223-2,0,1,1)</f>
        <v>TMS Supplies</v>
      </c>
      <c r="D223" s="727" t="str">
        <f ca="1">OFFSET('Hijsmateriaal 1.4'!M$6:M$2926,M223+L223-2,0,1,1)</f>
        <v>N.A.</v>
      </c>
      <c r="E223" s="1335" t="str">
        <f ca="1">OFFSET('Hijsmateriaal 1.4'!F$6:F$2926,M223+L223-2,0,1,1)</f>
        <v>Stopper Cutting tool</v>
      </c>
      <c r="F223" s="1335"/>
      <c r="G223" s="728">
        <f ca="1">OFFSET('Hijsmateriaal 1.4'!AA$6:AA$2926,M223+L223-2,0,1,1)</f>
        <v>46462</v>
      </c>
      <c r="H223" s="727" t="str">
        <f ca="1">OFFSET('Hijsmateriaal 1.4'!AJ$6:AJ$2926,M223+L223-2,0,1,1)</f>
        <v>HL2380</v>
      </c>
      <c r="I223" s="729" t="str">
        <f ca="1">IF(OFFSET('Hijsmateriaal 1.4'!W$6:W$2926,M223+L223-2,0,1,1)="","",OFFSET('Hijsmateriaal 1.4'!W$6:W$2926,M223+L223-2,0,1,1))</f>
        <v>Used for CFXD Bokalift 1 - dim.: 12,19*2,43*3,26m</v>
      </c>
      <c r="J223" s="73">
        <f ca="1">OFFSET('Hijsmateriaal 1.4'!AC$6:AC$2926,M223+L223-3,0,1,1)/1000</f>
        <v>19.004999999999999</v>
      </c>
      <c r="K223" s="731">
        <f ca="1">(OFFSET('Hijsmateriaal 1.4'!Y$6:Y$2926,M223+L223-3,0,1,1))+365</f>
        <v>44631</v>
      </c>
      <c r="L223" s="121">
        <f>COUNTIF('Hijsmateriaal 1.4'!$D$6:$D$2926,'Vlaardingen-R''dam'!A223)</f>
        <v>2</v>
      </c>
      <c r="M223" s="124">
        <f>MATCH(A223,'Hijsmateriaal 1.4'!$D$6:$D$2926,0)</f>
        <v>2684</v>
      </c>
      <c r="N223" s="39"/>
      <c r="O223" s="39"/>
      <c r="P223" s="39"/>
      <c r="Q223" s="39"/>
      <c r="R223" s="39"/>
      <c r="S223" s="39"/>
      <c r="T223" s="39"/>
      <c r="U223" s="39"/>
      <c r="V223" s="39"/>
    </row>
    <row r="224" spans="1:22" ht="30" customHeight="1" x14ac:dyDescent="0.25">
      <c r="A224" s="101" t="s">
        <v>3834</v>
      </c>
      <c r="B224" s="76">
        <f ca="1">OFFSET('Hijsmateriaal 1.4'!E$6:E$2926,M224+L224-2,0,1,1)</f>
        <v>4</v>
      </c>
      <c r="C224" s="32" t="str">
        <f ca="1">OFFSET('Hijsmateriaal 1.4'!L$6:L$2926,M224+L224-2,0,1,1)</f>
        <v>Draftec</v>
      </c>
      <c r="D224" s="76" t="str">
        <f ca="1">OFFSET('Hijsmateriaal 1.4'!M$6:M$2926,M224+L224-2,0,1,1)</f>
        <v>N.A.</v>
      </c>
      <c r="E224" s="1326" t="str">
        <f ca="1">OFFSET('Hijsmateriaal 1.4'!F$6:F$2926,M224+L224-2,0,1,1)</f>
        <v>Pile cleaning tool</v>
      </c>
      <c r="F224" s="1326"/>
      <c r="G224" s="37">
        <f ca="1">OFFSET('Hijsmateriaal 1.4'!AA$6:AA$2926,M224+L224-2,0,1,1)</f>
        <v>46799</v>
      </c>
      <c r="H224" s="76" t="str">
        <f ca="1">OFFSET('Hijsmateriaal 1.4'!AJ$6:AJ$2926,M224+L224-2,0,1,1)</f>
        <v>HL2381-2384</v>
      </c>
      <c r="I224" s="490" t="str">
        <f ca="1">IF(OFFSET('Hijsmateriaal 1.4'!W$6:W$2926,M224+L224-2,0,1,1)="","",OFFSET('Hijsmateriaal 1.4'!W$6:W$2926,M224+L224-2,0,1,1))</f>
        <v>Used for CFXD Bokalift 1 - 4 parts dim. Brushing tool: Ø3,394*~2.5m (H=14,87m incl. hose)</v>
      </c>
      <c r="J224" s="89">
        <f ca="1">OFFSET('Hijsmateriaal 1.4'!AC$6:AC$2926,M224+L224-3,0,1,1)/1000</f>
        <v>5.37</v>
      </c>
      <c r="K224" s="140">
        <f ca="1">(OFFSET('Hijsmateriaal 1.4'!Y$6:Y$2926,M224+L224-3,0,1,1))+365</f>
        <v>44968</v>
      </c>
      <c r="L224" s="121">
        <f>COUNTIF('Hijsmateriaal 1.4'!$D$6:$D$2926,'Vlaardingen-R''dam'!A224)</f>
        <v>5</v>
      </c>
      <c r="M224" s="124">
        <f>MATCH(A224,'Hijsmateriaal 1.4'!$D$6:$D$2926,0)</f>
        <v>2687</v>
      </c>
      <c r="N224" s="39"/>
      <c r="O224" s="39"/>
      <c r="P224" s="39"/>
      <c r="Q224" s="39"/>
      <c r="R224" s="39"/>
      <c r="S224" s="39"/>
      <c r="T224" s="39"/>
      <c r="U224" s="39"/>
      <c r="V224" s="39"/>
    </row>
    <row r="225" spans="1:22" ht="20.149999999999999" customHeight="1" x14ac:dyDescent="0.25">
      <c r="A225" s="101" t="s">
        <v>3847</v>
      </c>
      <c r="B225" s="76">
        <f ca="1">OFFSET('Hijsmateriaal 1.4'!E$6:E$2926,M225+L225-2,0,1,1)</f>
        <v>1</v>
      </c>
      <c r="C225" s="32" t="str">
        <f ca="1">OFFSET('Hijsmateriaal 1.4'!L$6:L$2926,M225+L225-2,0,1,1)</f>
        <v>IHC IQIP</v>
      </c>
      <c r="D225" s="76">
        <f ca="1">OFFSET('Hijsmateriaal 1.4'!M$6:M$2926,M225+L225-2,0,1,1)</f>
        <v>300</v>
      </c>
      <c r="E225" s="1326" t="str">
        <f ca="1">OFFSET('Hijsmateriaal 1.4'!F$6:F$2926,M225+L225-2,0,1,1)</f>
        <v>Pile tailing clamp - 300t</v>
      </c>
      <c r="F225" s="1326"/>
      <c r="G225" s="37">
        <f ca="1">OFFSET('Hijsmateriaal 1.4'!AA$6:AA$2926,M225+L225-2,0,1,1)</f>
        <v>46483</v>
      </c>
      <c r="H225" s="76" t="str">
        <f ca="1">OFFSET('Hijsmateriaal 1.4'!AJ$6:AJ$2926,M225+L225-2,0,1,1)</f>
        <v>HL2385</v>
      </c>
      <c r="I225" s="490" t="str">
        <f ca="1">IF(OFFSET('Hijsmateriaal 1.4'!W$6:W$2926,M225+L225-2,0,1,1)="","",OFFSET('Hijsmateriaal 1.4'!W$6:W$2926,M225+L225-2,0,1,1))</f>
        <v>Used for CFXD Bokalift 1 - dim.: 2,862*2,645*2,22m</v>
      </c>
      <c r="J225" s="89">
        <f ca="1">OFFSET('Hijsmateriaal 1.4'!AC$6:AC$2926,M225+L225-3,0,1,1)/1000</f>
        <v>6.66</v>
      </c>
      <c r="K225" s="140">
        <f ca="1">(OFFSET('Hijsmateriaal 1.4'!Y$6:Y$2926,M225+L225-3,0,1,1))+365</f>
        <v>44652</v>
      </c>
      <c r="L225" s="121">
        <f>COUNTIF('Hijsmateriaal 1.4'!$D$6:$D$2926,'Vlaardingen-R''dam'!A225)</f>
        <v>2</v>
      </c>
      <c r="M225" s="124">
        <f>MATCH(A225,'Hijsmateriaal 1.4'!$D$6:$D$2926,0)</f>
        <v>2693</v>
      </c>
      <c r="N225" s="39"/>
      <c r="O225" s="39"/>
      <c r="P225" s="39"/>
      <c r="Q225" s="39"/>
      <c r="R225" s="39"/>
      <c r="S225" s="39"/>
      <c r="T225" s="39"/>
      <c r="U225" s="39"/>
      <c r="V225" s="39"/>
    </row>
    <row r="226" spans="1:22" ht="20.149999999999999" customHeight="1" thickBot="1" x14ac:dyDescent="0.3">
      <c r="A226" s="104" t="s">
        <v>3852</v>
      </c>
      <c r="B226" s="91">
        <f ca="1">OFFSET('Hijsmateriaal 1.4'!E$6:E$2926,M226+L226-2,0,1,1)</f>
        <v>2</v>
      </c>
      <c r="C226" s="92" t="str">
        <f ca="1">OFFSET('Hijsmateriaal 1.4'!L$6:L$2926,M226+L226-2,0,1,1)</f>
        <v>Degra</v>
      </c>
      <c r="D226" s="91">
        <f ca="1">OFFSET('Hijsmateriaal 1.4'!M$6:M$2926,M226+L226-2,0,1,1)</f>
        <v>30</v>
      </c>
      <c r="E226" s="1327" t="str">
        <f ca="1">OFFSET('Hijsmateriaal 1.4'!F$6:F$2926,M226+L226-2,0,1,1)</f>
        <v>11t deck winches</v>
      </c>
      <c r="F226" s="1327"/>
      <c r="G226" s="105">
        <f ca="1">OFFSET('Hijsmateriaal 1.4'!AA$6:AA$2926,M226+L226-2,0,1,1)</f>
        <v>46711</v>
      </c>
      <c r="H226" s="91" t="str">
        <f ca="1">OFFSET('Hijsmateriaal 1.4'!AJ$6:AJ$2926,M226+L226-2,0,1,1)</f>
        <v>HL2386-2387</v>
      </c>
      <c r="I226" s="609" t="str">
        <f ca="1">IF(OFFSET('Hijsmateriaal 1.4'!W$6:W$2926,M226+L226-2,0,1,1)="","",OFFSET('Hijsmateriaal 1.4'!W$6:W$2926,M226+L226-2,0,1,1))</f>
        <v>Used for CFXD Bokalift 1</v>
      </c>
      <c r="J226" s="488">
        <f ca="1">OFFSET('Hijsmateriaal 1.4'!AC$6:AC$2926,M226+L226-3,0,1,1)/1000</f>
        <v>1.8</v>
      </c>
      <c r="K226" s="142">
        <f ca="1">(OFFSET('Hijsmateriaal 1.4'!Y$6:Y$2926,M226+L226-3,0,1,1))+365</f>
        <v>44880</v>
      </c>
      <c r="L226" s="121">
        <f>COUNTIF('Hijsmateriaal 1.4'!$D$6:$D$2926,'Vlaardingen-R''dam'!A226)</f>
        <v>3</v>
      </c>
      <c r="M226" s="124">
        <f>MATCH(A226,'Hijsmateriaal 1.4'!$D$6:$D$2926,0)</f>
        <v>2696</v>
      </c>
      <c r="N226" s="39"/>
      <c r="O226" s="39"/>
      <c r="P226" s="39"/>
      <c r="Q226" s="39"/>
      <c r="R226" s="39"/>
      <c r="S226" s="39"/>
      <c r="T226" s="39"/>
      <c r="U226" s="39"/>
      <c r="V226" s="39"/>
    </row>
    <row r="227" spans="1:22" ht="24" customHeight="1" x14ac:dyDescent="0.25">
      <c r="A227" s="1328" t="s">
        <v>3873</v>
      </c>
      <c r="B227" s="1329"/>
      <c r="C227" s="1329"/>
      <c r="D227" s="1329"/>
      <c r="E227" s="1329"/>
      <c r="F227" s="1329"/>
      <c r="G227" s="1329"/>
      <c r="H227" s="1329"/>
      <c r="I227" s="1329"/>
      <c r="J227" s="40"/>
      <c r="K227" s="139"/>
    </row>
    <row r="228" spans="1:22" ht="24" customHeight="1" x14ac:dyDescent="0.25">
      <c r="A228" s="1318"/>
      <c r="B228" s="1319"/>
      <c r="C228" s="1319"/>
      <c r="D228" s="1319"/>
      <c r="E228" s="1319"/>
      <c r="F228" s="1319"/>
      <c r="G228" s="1319"/>
      <c r="H228" s="1319"/>
      <c r="I228" s="570" t="s">
        <v>3919</v>
      </c>
      <c r="J228" s="1323"/>
      <c r="K228" s="97"/>
      <c r="L228" s="521"/>
      <c r="M228" s="521"/>
      <c r="N228" s="41"/>
      <c r="O228" s="41"/>
    </row>
    <row r="229" spans="1:22" ht="24" customHeight="1" x14ac:dyDescent="0.25">
      <c r="A229" s="878" t="str">
        <f>A4</f>
        <v>Location:</v>
      </c>
      <c r="B229" s="61" t="str">
        <f>B4</f>
        <v>Vlaardingen</v>
      </c>
      <c r="C229" s="62"/>
      <c r="D229" s="62"/>
      <c r="E229" s="879" t="str">
        <f>E4</f>
        <v xml:space="preserve"> Date:</v>
      </c>
      <c r="F229" s="1306">
        <f ca="1">F4</f>
        <v>44925.936029629629</v>
      </c>
      <c r="G229" s="1306"/>
      <c r="H229" s="62"/>
      <c r="I229" s="693" t="str">
        <f>I4</f>
        <v xml:space="preserve">  ( Visual inspection required )</v>
      </c>
      <c r="J229" s="1323"/>
      <c r="K229" s="139"/>
    </row>
    <row r="230" spans="1:22" ht="21" customHeight="1" x14ac:dyDescent="0.25">
      <c r="A230" s="1303" t="s">
        <v>3931</v>
      </c>
      <c r="B230" s="1304"/>
      <c r="C230" s="1304"/>
      <c r="D230" s="1304"/>
      <c r="E230" s="1304"/>
      <c r="F230" s="1304"/>
      <c r="G230" s="1304"/>
      <c r="H230" s="1304"/>
      <c r="I230" s="1348"/>
      <c r="J230" s="1348"/>
      <c r="K230" s="1305"/>
    </row>
    <row r="231" spans="1:22" s="34" customFormat="1" ht="40" customHeight="1" x14ac:dyDescent="0.25">
      <c r="A231" s="99" t="s">
        <v>3879</v>
      </c>
      <c r="B231" s="57" t="s">
        <v>3880</v>
      </c>
      <c r="C231" s="58" t="s">
        <v>3903</v>
      </c>
      <c r="D231" s="58" t="s">
        <v>3908</v>
      </c>
      <c r="E231" s="1314" t="s">
        <v>3905</v>
      </c>
      <c r="F231" s="1315"/>
      <c r="G231" s="58" t="s">
        <v>3918</v>
      </c>
      <c r="H231" s="57" t="s">
        <v>3886</v>
      </c>
      <c r="I231" s="58" t="s">
        <v>3928</v>
      </c>
      <c r="J231" s="58" t="s">
        <v>3888</v>
      </c>
      <c r="K231" s="100" t="s">
        <v>3923</v>
      </c>
      <c r="L231" s="122"/>
      <c r="M231" s="123"/>
    </row>
    <row r="232" spans="1:22" s="34" customFormat="1" ht="20.149999999999999" customHeight="1" x14ac:dyDescent="0.25">
      <c r="A232" s="113" t="s">
        <v>2136</v>
      </c>
      <c r="B232" s="76">
        <f ca="1">OFFSET('Hijsmateriaal 1.4'!E$6:E$2926,M232+L232-2,0,1,1)</f>
        <v>1</v>
      </c>
      <c r="C232" s="32" t="str">
        <f ca="1">OFFSET('Hijsmateriaal 1.4'!L$6:L$2926,M232+L232-2,0,1,1)</f>
        <v>GN-H14</v>
      </c>
      <c r="D232" s="76" t="str">
        <f ca="1">OFFSET('Hijsmateriaal 1.4'!M$6:M$2926,M232+L232-2,0,1,1)</f>
        <v>1750</v>
      </c>
      <c r="E232" s="1285" t="str">
        <f ca="1">CONCATENATE(OFFSET('Hijsmateriaal 1.4'!O$6:O$2926,M232+L232-2,0,1,1),"x",OFFSET('Hijsmateriaal 1.4'!P$6:P$2926,M232+L232-2,0,1,1),"x",OFFSET('Hijsmateriaal 1.4'!Q$6:Q$2926,M232+L232-2,0,1,1))</f>
        <v>360x500x1120</v>
      </c>
      <c r="F232" s="1286"/>
      <c r="G232" s="37">
        <f ca="1">OFFSET('Hijsmateriaal 1.4'!AA$6:AA$2926,M232+L232-2,0,1,1)</f>
        <v>44889</v>
      </c>
      <c r="H232" s="76" t="str">
        <f ca="1">OFFSET('Hijsmateriaal 1.4'!AJ$6:AJ$2926,M232+L232-2,0,1,1)</f>
        <v>HL2287</v>
      </c>
      <c r="I232" s="505" t="str">
        <f ca="1">IF(OFFSET('Hijsmateriaal 1.4'!W$6:W$2926,M232+L232-2,0,1,1)="","",OFFSET('Hijsmateriaal 1.4'!W$6:W$2926,M232+L232-2,0,1,1))</f>
        <v>Reserved for CFXD</v>
      </c>
      <c r="J232" s="73">
        <f ca="1">OFFSET('Hijsmateriaal 1.4'!AC$6:AC$2926,M232+L232-3,0,1,1)/1000</f>
        <v>4.7</v>
      </c>
      <c r="K232" s="140">
        <f ca="1">(OFFSET('Hijsmateriaal 1.4'!Y$6:Y$2926,M232+L232-3,0,1,1))+365</f>
        <v>365</v>
      </c>
      <c r="L232" s="121">
        <f>COUNTIF('Hijsmateriaal 1.4'!$D$6:$D$2926,'Vlaardingen-R''dam'!A232)</f>
        <v>3</v>
      </c>
      <c r="M232" s="124">
        <f>MATCH(A232,'Hijsmateriaal 1.4'!$D$6:$D$2926,0)</f>
        <v>1427</v>
      </c>
    </row>
    <row r="233" spans="1:22" s="34" customFormat="1" ht="30.75" customHeight="1" x14ac:dyDescent="0.25">
      <c r="A233" s="113" t="s">
        <v>2146</v>
      </c>
      <c r="B233" s="76">
        <f ca="1">OFFSET('Hijsmateriaal 1.4'!E$6:E$2926,M233+L233-2,0,1,1)</f>
        <v>6</v>
      </c>
      <c r="C233" s="32" t="str">
        <f ca="1">OFFSET('Hijsmateriaal 1.4'!L$6:L$2926,M233+L233-2,0,1,1)</f>
        <v>GN-H14</v>
      </c>
      <c r="D233" s="76">
        <f ca="1">OFFSET('Hijsmateriaal 1.4'!M$6:M$2926,M233+L233-2,0,1,1)</f>
        <v>1000</v>
      </c>
      <c r="E233" s="1285" t="str">
        <f ca="1">CONCATENATE(OFFSET('Hijsmateriaal 1.4'!O$6:O$2926,M233+L233-2,0,1,1),"x",OFFSET('Hijsmateriaal 1.4'!P$6:P$2926,M233+L233-2,0,1,1),"x",OFFSET('Hijsmateriaal 1.4'!Q$6:Q$2926,M233+L233-2,0,1,1))</f>
        <v>270x396/406x850/879</v>
      </c>
      <c r="F233" s="1286"/>
      <c r="G233" s="37">
        <f ca="1">OFFSET('Hijsmateriaal 1.4'!AA$6:AA$2926,M233+L233-2,0,1,1)</f>
        <v>44889</v>
      </c>
      <c r="H233" s="76" t="str">
        <f ca="1">OFFSET('Hijsmateriaal 1.4'!AJ$6:AJ$2926,M233+L233-2,0,1,1)</f>
        <v>HL1600-1605</v>
      </c>
      <c r="I233" s="505" t="str">
        <f ca="1">IF(OFFSET('Hijsmateriaal 1.4'!W$6:W$2926,M233+L233-2,0,1,1)="","",OFFSET('Hijsmateriaal 1.4'!W$6:W$2926,M233+L233-2,0,1,1))</f>
        <v>shackles with hydraulic pack Lloyds certified,  Ins.width with Hydr pack is min 370mm. 3 shackles without hydr. pack, certified under DNV GL</v>
      </c>
      <c r="J233" s="73">
        <f ca="1">OFFSET('Hijsmateriaal 1.4'!AC$6:AC$2926,M233+L233-3,0,1,1)/1000</f>
        <v>2.2000000000000002</v>
      </c>
      <c r="K233" s="140">
        <f ca="1">(OFFSET('Hijsmateriaal 1.4'!Y$6:Y$2926,M233+L233-3,0,1,1))+365</f>
        <v>44229</v>
      </c>
      <c r="L233" s="121">
        <f>COUNTIF('Hijsmateriaal 1.4'!$D$6:$D$2926,'Vlaardingen-R''dam'!A233)</f>
        <v>7</v>
      </c>
      <c r="M233" s="124">
        <f>MATCH(A233,'Hijsmateriaal 1.4'!$D$6:$D$2926,0)</f>
        <v>1484</v>
      </c>
    </row>
    <row r="234" spans="1:22" s="34" customFormat="1" ht="20.25" customHeight="1" x14ac:dyDescent="0.25">
      <c r="A234" s="113" t="s">
        <v>1581</v>
      </c>
      <c r="B234" s="76">
        <f ca="1">OFFSET('Hijsmateriaal 1.4'!E$6:E$2926,M234+L234-2,0,1,1)</f>
        <v>6</v>
      </c>
      <c r="C234" s="32" t="str">
        <f ca="1">OFFSET('Hijsmateriaal 1.4'!L$6:L$2926,M234+L234-2,0,1,1)</f>
        <v>GP P-6033 (WB)</v>
      </c>
      <c r="D234" s="76">
        <f ca="1">OFFSET('Hijsmateriaal 1.4'!M$6:M$2926,M234+L234-2,0,1,1)</f>
        <v>800</v>
      </c>
      <c r="E234" s="1285" t="str">
        <f ca="1">CONCATENATE(OFFSET('Hijsmateriaal 1.4'!O$6:O$2926,M234+L234-2,0,1,1),"x",OFFSET('Hijsmateriaal 1.4'!P$6:P$2926,M234+L234-2,0,1,1),"x",OFFSET('Hijsmateriaal 1.4'!Q$6:Q$2926,M234+L234-2,0,1,1))</f>
        <v>230x320/347x912/964</v>
      </c>
      <c r="F234" s="1286"/>
      <c r="G234" s="37">
        <f ca="1">OFFSET('Hijsmateriaal 1.4'!AA$6:AA$2926,M234+L234-2,0,1,1)</f>
        <v>42284</v>
      </c>
      <c r="H234" s="76" t="str">
        <f ca="1">OFFSET('Hijsmateriaal 1.4'!AJ$6:AJ$2926,M234+L234-2,0,1,1)</f>
        <v>HL801-806</v>
      </c>
      <c r="I234" s="505" t="str">
        <f ca="1">IF(OFFSET('Hijsmateriaal 1.4'!W$6:W$2926,M234+L234-2,0,1,1)="","",OFFSET('Hijsmateriaal 1.4'!W$6:W$2926,M234+L234-2,0,1,1))</f>
        <v/>
      </c>
      <c r="J234" s="73">
        <f ca="1">OFFSET('Hijsmateriaal 1.4'!AC$6:AC$2926,M234+L234-3,0,1,1)/1000</f>
        <v>1.43</v>
      </c>
      <c r="K234" s="140">
        <f ca="1">(OFFSET('Hijsmateriaal 1.4'!Y$6:Y$2926,M234+L234-3,0,1,1))+365</f>
        <v>41542</v>
      </c>
      <c r="L234" s="121">
        <f>COUNTIF('Hijsmateriaal 1.4'!$D$6:$D$2926,'Vlaardingen-R''dam'!A234)</f>
        <v>7</v>
      </c>
      <c r="M234" s="124">
        <f>MATCH(A234,'Hijsmateriaal 1.4'!$D$6:$D$2926,0)</f>
        <v>1502</v>
      </c>
    </row>
    <row r="235" spans="1:22" s="34" customFormat="1" ht="20.149999999999999" customHeight="1" x14ac:dyDescent="0.25">
      <c r="A235" s="864" t="s">
        <v>1682</v>
      </c>
      <c r="B235" s="863">
        <f ca="1">OFFSET('Hijsmateriaal 1.4'!E$6:E$2926,M235+L235-2,0,1,1)</f>
        <v>2</v>
      </c>
      <c r="C235" s="865" t="str">
        <f ca="1">OFFSET('Hijsmateriaal 1.4'!L$6:L$2926,M235+L235-2,0,1,1)</f>
        <v>CR G-2160 (WB)</v>
      </c>
      <c r="D235" s="863">
        <f ca="1">OFFSET('Hijsmateriaal 1.4'!M$6:M$2926,M235+L235-2,0,1,1)</f>
        <v>600</v>
      </c>
      <c r="E235" s="1346" t="str">
        <f ca="1">CONCATENATE(OFFSET('Hijsmateriaal 1.4'!O$6:O$2926,M235+L235-2,0,1,1),"x",OFFSET('Hijsmateriaal 1.4'!P$6:P$2926,M235+L235-2,0,1,1),"x",OFFSET('Hijsmateriaal 1.4'!Q$6:Q$2926,M235+L235-2,0,1,1))</f>
        <v>200x276/281x703/706</v>
      </c>
      <c r="F235" s="1347"/>
      <c r="G235" s="866">
        <f ca="1">OFFSET('Hijsmateriaal 1.4'!AA$6:AA$2926,M235+L235-2,0,1,1)</f>
        <v>45706</v>
      </c>
      <c r="H235" s="863" t="str">
        <f ca="1">OFFSET('Hijsmateriaal 1.4'!AJ$6:AJ$2926,M235+L235-2,0,1,1)</f>
        <v>HL859-860</v>
      </c>
      <c r="I235" s="1154" t="str">
        <f ca="1">IF(OFFSET('Hijsmateriaal 1.4'!W$6:W$2926,M235+L235-2,0,1,1)="","",OFFSET('Hijsmateriaal 1.4'!W$6:W$2926,M235+L235-2,0,1,1))</f>
        <v>HL 860 Reserved for Tapti, HL859 for fly-jib lift BL2</v>
      </c>
      <c r="J235" s="73">
        <f ca="1">OFFSET('Hijsmateriaal 1.4'!AC$6:AC$2926,M235+L235-3,0,1,1)/1000</f>
        <v>0.83099999999999996</v>
      </c>
      <c r="K235" s="140">
        <f ca="1">(OFFSET('Hijsmateriaal 1.4'!Y$6:Y$2926,M235+L235-3,0,1,1))+365</f>
        <v>44770</v>
      </c>
      <c r="L235" s="121">
        <f>COUNTIF('Hijsmateriaal 1.4'!$D$6:$D$2926,'Vlaardingen-R''dam'!A235)</f>
        <v>3</v>
      </c>
      <c r="M235" s="124">
        <f>MATCH(A235,'Hijsmateriaal 1.4'!$D$6:$D$2926,0)</f>
        <v>1572</v>
      </c>
    </row>
    <row r="236" spans="1:22" s="34" customFormat="1" ht="20.149999999999999" customHeight="1" x14ac:dyDescent="0.25">
      <c r="A236" s="864" t="s">
        <v>1850</v>
      </c>
      <c r="B236" s="863">
        <f ca="1">OFFSET('Hijsmateriaal 1.4'!E$6:E$2926,M236+L236-2,0,1,1)</f>
        <v>2</v>
      </c>
      <c r="C236" s="865" t="str">
        <f ca="1">OFFSET('Hijsmateriaal 1.4'!L$6:L$2926,M236+L236-2,0,1,1)</f>
        <v>GP P-6033 (WB)</v>
      </c>
      <c r="D236" s="863">
        <f ca="1">OFFSET('Hijsmateriaal 1.4'!M$6:M$2926,M236+L236-2,0,1,1)</f>
        <v>600</v>
      </c>
      <c r="E236" s="1346" t="str">
        <f ca="1">CONCATENATE(OFFSET('Hijsmateriaal 1.4'!O$6:O$2926,M236+L236-2,0,1,1),"x",OFFSET('Hijsmateriaal 1.4'!P$6:P$2926,M236+L236-2,0,1,1),"x",OFFSET('Hijsmateriaal 1.4'!Q$6:Q$2926,M236+L236-2,0,1,1))</f>
        <v>200x291x798/816</v>
      </c>
      <c r="F236" s="1347"/>
      <c r="G236" s="866" t="str">
        <f ca="1">OFFSET('Hijsmateriaal 1.4'!AA$6:AA$2926,M236+L236-2,0,1,1)</f>
        <v>27-01-27</v>
      </c>
      <c r="H236" s="863" t="str">
        <f ca="1">OFFSET('Hijsmateriaal 1.4'!AJ$6:AJ$2926,M236+L236-2,0,1,1)</f>
        <v>HL601-602</v>
      </c>
      <c r="I236" s="1154" t="str">
        <f ca="1">IF(OFFSET('Hijsmateriaal 1.4'!W$6:W$2926,M236+L236-2,0,1,1)="","",OFFSET('Hijsmateriaal 1.4'!W$6:W$2926,M236+L236-2,0,1,1))</f>
        <v>Reserved for Tapti, ex TL4</v>
      </c>
      <c r="J236" s="73">
        <f ca="1">OFFSET('Hijsmateriaal 1.4'!AC$6:AC$2926,M236+L236-3,0,1,1)/1000</f>
        <v>1.0309999999999999</v>
      </c>
      <c r="K236" s="140">
        <f ca="1">(OFFSET('Hijsmateriaal 1.4'!Y$6:Y$2926,M236+L236-3,0,1,1))+365</f>
        <v>44405</v>
      </c>
      <c r="L236" s="121">
        <f>COUNTIF('Hijsmateriaal 1.4'!$D$6:$D$2926,'Vlaardingen-R''dam'!A236)</f>
        <v>3</v>
      </c>
      <c r="M236" s="124">
        <f>MATCH(A236,'Hijsmateriaal 1.4'!$D$6:$D$2926,0)</f>
        <v>1568</v>
      </c>
    </row>
    <row r="237" spans="1:22" s="34" customFormat="1" ht="26.25" customHeight="1" x14ac:dyDescent="0.25">
      <c r="A237" s="864" t="s">
        <v>2328</v>
      </c>
      <c r="B237" s="863">
        <f ca="1">OFFSET('Hijsmateriaal 1.4'!E$6:E$2926,M237+L237-2,0,1,1)</f>
        <v>4</v>
      </c>
      <c r="C237" s="865" t="str">
        <f ca="1">OFFSET('Hijsmateriaal 1.4'!L$6:L$2926,M237+L237-2,0,1,1)</f>
        <v>GN H14 (WB)</v>
      </c>
      <c r="D237" s="863">
        <f ca="1">OFFSET('Hijsmateriaal 1.4'!M$6:M$2926,M237+L237-2,0,1,1)</f>
        <v>600</v>
      </c>
      <c r="E237" s="1346" t="str">
        <f ca="1">CONCATENATE(OFFSET('Hijsmateriaal 1.4'!O$6:O$2926,M237+L237-2,0,1,1),"x",OFFSET('Hijsmateriaal 1.4'!P$6:P$2926,M237+L237-2,0,1,1),"x",OFFSET('Hijsmateriaal 1.4'!Q$6:Q$2926,M237+L237-2,0,1,1))</f>
        <v>200x276/295x757/777</v>
      </c>
      <c r="F237" s="1347"/>
      <c r="G237" s="866">
        <f ca="1">OFFSET('Hijsmateriaal 1.4'!AA$6:AA$2926,M237+L237-2,0,1,1)</f>
        <v>46414</v>
      </c>
      <c r="H237" s="863" t="str">
        <f ca="1">OFFSET('Hijsmateriaal 1.4'!AJ$6:AJ$2926,M237+L237-2,0,1,1)</f>
        <v>HL599+600+603+604</v>
      </c>
      <c r="I237" s="1154" t="str">
        <f ca="1">IF(OFFSET('Hijsmateriaal 1.4'!W$6:W$2926,M237+L237-2,0,1,1)="","",OFFSET('Hijsmateriaal 1.4'!W$6:W$2926,M237+L237-2,0,1,1))</f>
        <v>HL 600+603+604 Reserved for Tapti. HL 599 Reserved for Fly jib lift BL2, oldpin of HL600 is stored in stock Vlaard.</v>
      </c>
      <c r="J237" s="73">
        <f ca="1">OFFSET('Hijsmateriaal 1.4'!AC$6:AC$2926,M237+L237-3,0,1,1)/1000</f>
        <v>0.96</v>
      </c>
      <c r="K237" s="140">
        <f ca="1">(OFFSET('Hijsmateriaal 1.4'!Y$6:Y$2926,M237+L237-3,0,1,1))+365</f>
        <v>44770</v>
      </c>
      <c r="L237" s="121">
        <f>COUNTIF('Hijsmateriaal 1.4'!$D$6:$D$2926,'Vlaardingen-R''dam'!A237)</f>
        <v>5</v>
      </c>
      <c r="M237" s="124">
        <f>MATCH(A237,'Hijsmateriaal 1.4'!$D$6:$D$2926,0)</f>
        <v>1576</v>
      </c>
    </row>
    <row r="238" spans="1:22" s="34" customFormat="1" ht="20.149999999999999" customHeight="1" x14ac:dyDescent="0.25">
      <c r="A238" s="113" t="s">
        <v>2424</v>
      </c>
      <c r="B238" s="76">
        <f ca="1">OFFSET('Hijsmateriaal 1.4'!E$6:E$2926,M238+L238-2,0,1,1)</f>
        <v>2</v>
      </c>
      <c r="C238" s="32" t="str">
        <f ca="1">OFFSET('Hijsmateriaal 1.4'!L$6:L$2926,M238+L238-2,0,1,1)</f>
        <v>GN H14 (WB)</v>
      </c>
      <c r="D238" s="76">
        <f ca="1">OFFSET('Hijsmateriaal 1.4'!M$6:M$2926,M238+L238-2,0,1,1)</f>
        <v>500</v>
      </c>
      <c r="E238" s="1285" t="str">
        <f ca="1">CONCATENATE(OFFSET('Hijsmateriaal 1.4'!O$6:O$2926,M238+L238-2,0,1,1),"x",OFFSET('Hijsmateriaal 1.4'!P$6:P$2926,M238+L238-2,0,1,1),"x",OFFSET('Hijsmateriaal 1.4'!Q$6:Q$2926,M238+L238-2,0,1,1))</f>
        <v>180x257/258x669/672</v>
      </c>
      <c r="F238" s="1286"/>
      <c r="G238" s="37">
        <f ca="1">OFFSET('Hijsmateriaal 1.4'!AA$6:AA$2926,M238+L238-2,0,1,1)</f>
        <v>45706</v>
      </c>
      <c r="H238" s="76" t="str">
        <f ca="1">OFFSET('Hijsmateriaal 1.4'!AJ$6:AJ$2926,M238+L238-2,0,1,1)</f>
        <v>HL2035-2036</v>
      </c>
      <c r="I238" s="630" t="str">
        <f ca="1">IF(OFFSET('Hijsmateriaal 1.4'!W$6:W$2926,M238+L238-2,0,1,1)="","",OFFSET('Hijsmateriaal 1.4'!W$6:W$2926,M238+L238-2,0,1,1))</f>
        <v>ex HMC, reserved for CFXD</v>
      </c>
      <c r="J238" s="73">
        <f ca="1">OFFSET('Hijsmateriaal 1.4'!AC$6:AC$2926,M238+L238-3,0,1,1)/1000</f>
        <v>0.78</v>
      </c>
      <c r="K238" s="140">
        <f ca="1">(OFFSET('Hijsmateriaal 1.4'!Y$6:Y$2926,M238+L238-3,0,1,1))+365</f>
        <v>44545</v>
      </c>
      <c r="L238" s="121">
        <f>COUNTIF('Hijsmateriaal 1.4'!$D$6:$D$2926,'Vlaardingen-R''dam'!A238)</f>
        <v>3</v>
      </c>
      <c r="M238" s="124">
        <f>MATCH(A238,'Hijsmateriaal 1.4'!$D$6:$D$2926,0)</f>
        <v>1640</v>
      </c>
    </row>
    <row r="239" spans="1:22" s="34" customFormat="1" ht="20.149999999999999" customHeight="1" x14ac:dyDescent="0.25">
      <c r="A239" s="113" t="s">
        <v>2402</v>
      </c>
      <c r="B239" s="76">
        <f ca="1">OFFSET('Hijsmateriaal 1.4'!E$6:E$2926,M239+L239-2,0,1,1)</f>
        <v>4</v>
      </c>
      <c r="C239" s="32" t="str">
        <f ca="1">OFFSET('Hijsmateriaal 1.4'!L$6:L$2926,M239+L239-2,0,1,1)</f>
        <v>GN H14 (WB)</v>
      </c>
      <c r="D239" s="76">
        <f ca="1">OFFSET('Hijsmateriaal 1.4'!M$6:M$2926,M239+L239-2,0,1,1)</f>
        <v>500</v>
      </c>
      <c r="E239" s="1285" t="str">
        <f ca="1">CONCATENATE(OFFSET('Hijsmateriaal 1.4'!O$6:O$2926,M239+L239-2,0,1,1),"x",OFFSET('Hijsmateriaal 1.4'!P$6:P$2926,M239+L239-2,0,1,1),"x",OFFSET('Hijsmateriaal 1.4'!Q$6:Q$2926,M239+L239-2,0,1,1))</f>
        <v>180x260/267x630/708</v>
      </c>
      <c r="F239" s="1286"/>
      <c r="G239" s="37">
        <f ca="1">OFFSET('Hijsmateriaal 1.4'!AA$6:AA$2926,M239+L239-2,0,1,1)</f>
        <v>45070</v>
      </c>
      <c r="H239" s="76" t="str">
        <f ca="1">OFFSET('Hijsmateriaal 1.4'!AJ$6:AJ$2926,M239+L239-2,0,1,1)</f>
        <v>HL505-508</v>
      </c>
      <c r="I239" s="505" t="str">
        <f ca="1">IF(OFFSET('Hijsmateriaal 1.4'!W$6:W$2926,M239+L239-2,0,1,1)="","",OFFSET('Hijsmateriaal 1.4'!W$6:W$2926,M239+L239-2,0,1,1))</f>
        <v>HL 508 is ~8cm longer, spare pin in Stock</v>
      </c>
      <c r="J239" s="73">
        <f ca="1">OFFSET('Hijsmateriaal 1.4'!AC$6:AC$2926,M239+L239-3,0,1,1)/1000</f>
        <v>0.71899999999999997</v>
      </c>
      <c r="K239" s="140">
        <f ca="1">(OFFSET('Hijsmateriaal 1.4'!Y$6:Y$2926,M239+L239-3,0,1,1))+365</f>
        <v>44336</v>
      </c>
      <c r="L239" s="121">
        <f>COUNTIF('Hijsmateriaal 1.4'!$D$6:$D$2926,'Vlaardingen-R''dam'!A239)</f>
        <v>5</v>
      </c>
      <c r="M239" s="124">
        <f>MATCH(A239,'Hijsmateriaal 1.4'!$D$6:$D$2926,0)</f>
        <v>1628</v>
      </c>
    </row>
    <row r="240" spans="1:22" s="34" customFormat="1" ht="30" customHeight="1" x14ac:dyDescent="0.25">
      <c r="A240" s="864" t="s">
        <v>2414</v>
      </c>
      <c r="B240" s="863">
        <v>2</v>
      </c>
      <c r="C240" s="865" t="str">
        <f ca="1">OFFSET('Hijsmateriaal 1.4'!L$6:L$2926,M240+L240-2,0,1,1)</f>
        <v>GN H14 (WB)</v>
      </c>
      <c r="D240" s="863">
        <f ca="1">OFFSET('Hijsmateriaal 1.4'!M$6:M$2926,M240+L240-2,0,1,1)</f>
        <v>500</v>
      </c>
      <c r="E240" s="1346" t="str">
        <f ca="1">CONCATENATE(OFFSET('Hijsmateriaal 1.4'!O$6:O$2926,M240+L240-2,0,1,1),"x",OFFSET('Hijsmateriaal 1.4'!P$6:P$2926,M240+L240-2,0,1,1),"x",OFFSET('Hijsmateriaal 1.4'!Q$6:Q$2926,M240+L240-2,0,1,1))</f>
        <v>180x260/267x704/710</v>
      </c>
      <c r="F240" s="1347"/>
      <c r="G240" s="866">
        <f ca="1">OFFSET('Hijsmateriaal 1.4'!AA$6:AA$2926,M240+L240-2,0,1,1)</f>
        <v>45468</v>
      </c>
      <c r="H240" s="863" t="str">
        <f ca="1">OFFSET('Hijsmateriaal 1.4'!AJ$6:AJ$2926,M240+L240-2,0,1,1)</f>
        <v>HL1768-1771</v>
      </c>
      <c r="I240" s="1250" t="str">
        <f ca="1">IF(OFFSET('Hijsmateriaal 1.4'!W$6:W$2926,M240+L240-2,0,1,1)="","",OFFSET('Hijsmateriaal 1.4'!W$6:W$2926,M240+L240-2,0,1,1))</f>
        <v>HL 1768-1769 Reserved for Tapti, HL 1770+1771 Reserved for CFXD Vis Insp 17 Dec 2020</v>
      </c>
      <c r="J240" s="73">
        <f ca="1">OFFSET('Hijsmateriaal 1.4'!AC$6:AC$2926,M240+L240-3,0,1,1)/1000</f>
        <v>0.71899999999999997</v>
      </c>
      <c r="K240" s="140">
        <f ca="1">(OFFSET('Hijsmateriaal 1.4'!Y$6:Y$2926,M240+L240-3,0,1,1))+365</f>
        <v>44996</v>
      </c>
      <c r="L240" s="121">
        <f>COUNTIF('Hijsmateriaal 1.4'!$D$6:$D$2926,'Vlaardingen-R''dam'!A240)</f>
        <v>5</v>
      </c>
      <c r="M240" s="124">
        <f>MATCH(A240,'Hijsmateriaal 1.4'!$D$6:$D$2926,0)</f>
        <v>1634</v>
      </c>
    </row>
    <row r="241" spans="1:16" s="34" customFormat="1" ht="20.149999999999999" customHeight="1" x14ac:dyDescent="0.25">
      <c r="A241" s="113" t="s">
        <v>2395</v>
      </c>
      <c r="B241" s="76">
        <f ca="1">OFFSET('Hijsmateriaal 1.4'!E$6:E$2926,M241+L241-2,0,1,1)</f>
        <v>2</v>
      </c>
      <c r="C241" s="32" t="str">
        <f ca="1">OFFSET('Hijsmateriaal 1.4'!L$6:L$2926,M241+L241-2,0,1,1)</f>
        <v>GP P-6033 (WB)</v>
      </c>
      <c r="D241" s="76">
        <f ca="1">OFFSET('Hijsmateriaal 1.4'!M$6:M$2926,M241+L241-2,0,1,1)</f>
        <v>500</v>
      </c>
      <c r="E241" s="1285" t="str">
        <f ca="1">CONCATENATE(OFFSET('Hijsmateriaal 1.4'!O$6:O$2926,M241+L241-2,0,1,1),"x",OFFSET('Hijsmateriaal 1.4'!P$6:P$2926,M241+L241-2,0,1,1),"x",OFFSET('Hijsmateriaal 1.4'!Q$6:Q$2926,M241+L241-2,0,1,1))</f>
        <v>180x257/265x758/763</v>
      </c>
      <c r="F241" s="1286"/>
      <c r="G241" s="37">
        <f ca="1">OFFSET('Hijsmateriaal 1.4'!AA$6:AA$2926,M241+L241-2,0,1,1)</f>
        <v>45706</v>
      </c>
      <c r="H241" s="76" t="str">
        <f ca="1">OFFSET('Hijsmateriaal 1.4'!AJ$6:AJ$2926,M241+L241-2,0,1,1)</f>
        <v>HL501-504</v>
      </c>
      <c r="I241" s="630" t="str">
        <f ca="1">IF(OFFSET('Hijsmateriaal 1.4'!W$6:W$2926,M241+L241-2,0,1,1)="","",OFFSET('Hijsmateriaal 1.4'!W$6:W$2926,M241+L241-2,0,1,1))</f>
        <v>Reserved for CFXD</v>
      </c>
      <c r="J241" s="73">
        <f ca="1">OFFSET('Hijsmateriaal 1.4'!AC$6:AC$2926,M241+L241-3,0,1,1)/1000</f>
        <v>0.78</v>
      </c>
      <c r="K241" s="140">
        <f ca="1">(OFFSET('Hijsmateriaal 1.4'!Y$6:Y$2926,M241+L241-3,0,1,1))+365</f>
        <v>44547</v>
      </c>
      <c r="L241" s="121">
        <f>COUNTIF('Hijsmateriaal 1.4'!$D$6:$D$2926,'Vlaardingen-R''dam'!A241)</f>
        <v>5</v>
      </c>
      <c r="M241" s="124">
        <f>MATCH(A241,'Hijsmateriaal 1.4'!$D$6:$D$2926,0)</f>
        <v>1622</v>
      </c>
    </row>
    <row r="242" spans="1:16" s="34" customFormat="1" ht="20.149999999999999" customHeight="1" x14ac:dyDescent="0.25">
      <c r="A242" s="864" t="s">
        <v>2432</v>
      </c>
      <c r="B242" s="863">
        <f ca="1">OFFSET('Hijsmateriaal 1.4'!E$6:E$2926,M242+L242-2,0,1,1)</f>
        <v>2</v>
      </c>
      <c r="C242" s="865" t="str">
        <f ca="1">OFFSET('Hijsmateriaal 1.4'!L$6:L$2926,M242+L242-2,0,1,1)</f>
        <v>GN H14 (WB)</v>
      </c>
      <c r="D242" s="863">
        <f ca="1">OFFSET('Hijsmateriaal 1.4'!M$6:M$2926,M242+L242-2,0,1,1)</f>
        <v>500</v>
      </c>
      <c r="E242" s="1346" t="str">
        <f ca="1">CONCATENATE(OFFSET('Hijsmateriaal 1.4'!O$6:O$2926,M242+L242-2,0,1,1),"x",OFFSET('Hijsmateriaal 1.4'!P$6:P$2926,M242+L242-2,0,1,1),"x",OFFSET('Hijsmateriaal 1.4'!Q$6:Q$2926,M242+L242-2,0,1,1))</f>
        <v>180x256/261x658/667</v>
      </c>
      <c r="F242" s="1347"/>
      <c r="G242" s="866">
        <f ca="1">OFFSET('Hijsmateriaal 1.4'!AA$6:AA$2926,M242+L242-2,0,1,1)</f>
        <v>45070</v>
      </c>
      <c r="H242" s="863" t="str">
        <f ca="1">OFFSET('Hijsmateriaal 1.4'!AJ$6:AJ$2926,M242+L242-2,0,1,1)</f>
        <v>HL1090-1091</v>
      </c>
      <c r="I242" s="1250" t="str">
        <f ca="1">IF(OFFSET('Hijsmateriaal 1.4'!W$6:W$2926,M242+L242-2,0,1,1)="","",OFFSET('Hijsmateriaal 1.4'!W$6:W$2926,M242+L242-2,0,1,1))</f>
        <v>Reserved for Tapti. Hydraulic shackles</v>
      </c>
      <c r="J242" s="1251">
        <f ca="1">OFFSET('Hijsmateriaal 1.4'!AC$6:AC$2926,M242+L242-3,0,1,1)/1000</f>
        <v>0.78</v>
      </c>
      <c r="K242" s="1252">
        <f ca="1">(OFFSET('Hijsmateriaal 1.4'!Y$6:Y$2926,M242+L242-3,0,1,1))+365</f>
        <v>44704</v>
      </c>
      <c r="L242" s="121">
        <f>COUNTIF('Hijsmateriaal 1.4'!$D$6:$D$2926,'Vlaardingen-R''dam'!A242)</f>
        <v>3</v>
      </c>
      <c r="M242" s="124">
        <f>MATCH(A242,'Hijsmateriaal 1.4'!$D$6:$D$2926,0)</f>
        <v>1644</v>
      </c>
    </row>
    <row r="243" spans="1:16" s="34" customFormat="1" ht="20.149999999999999" customHeight="1" x14ac:dyDescent="0.25">
      <c r="A243" s="113" t="s">
        <v>1686</v>
      </c>
      <c r="B243" s="76">
        <f ca="1">OFFSET('Hijsmateriaal 1.4'!E$6:E$2926,M243+L243-2,0,1,1)</f>
        <v>4</v>
      </c>
      <c r="C243" s="32" t="str">
        <f ca="1">OFFSET('Hijsmateriaal 1.4'!L$6:L$2926,M243+L243-2,0,1,1)</f>
        <v>GP P-6036 (H)</v>
      </c>
      <c r="D243" s="76">
        <f ca="1">OFFSET('Hijsmateriaal 1.4'!M$6:M$2926,M243+L243-2,0,1,1)</f>
        <v>400</v>
      </c>
      <c r="E243" s="1285" t="str">
        <f ca="1">CONCATENATE(OFFSET('Hijsmateriaal 1.4'!O$6:O$2926,M243+L243-2,0,1,1),"x",OFFSET('Hijsmateriaal 1.4'!P$6:P$2926,M243+L243-2,0,1,1),"x",OFFSET('Hijsmateriaal 1.4'!Q$6:Q$2926,M243+L243-2,0,1,1))</f>
        <v>175x220/233x665/675</v>
      </c>
      <c r="F243" s="1286"/>
      <c r="G243" s="37">
        <f ca="1">OFFSET('Hijsmateriaal 1.4'!AA$6:AA$2926,M243+L243-2,0,1,1)</f>
        <v>44648</v>
      </c>
      <c r="H243" s="76" t="str">
        <f ca="1">OFFSET('Hijsmateriaal 1.4'!AJ$6:AJ$2926,M243+L243-2,0,1,1)</f>
        <v>HL414-417</v>
      </c>
      <c r="I243" s="505" t="str">
        <f ca="1">IF(OFFSET('Hijsmateriaal 1.4'!W$6:W$2926,M243+L243-2,0,1,1)="","",OFFSET('Hijsmateriaal 1.4'!W$6:W$2926,M243+L243-2,0,1,1))</f>
        <v>Ex Taklift 4, shackles are lost??</v>
      </c>
      <c r="J243" s="73">
        <f ca="1">OFFSET('Hijsmateriaal 1.4'!AC$6:AC$2926,M243+L243-3,0,1,1)/1000</f>
        <v>0.56000000000000005</v>
      </c>
      <c r="K243" s="140">
        <f ca="1">(OFFSET('Hijsmateriaal 1.4'!Y$6:Y$2926,M243+L243-3,0,1,1))+365</f>
        <v>44336</v>
      </c>
      <c r="L243" s="121">
        <f>COUNTIF('Hijsmateriaal 1.4'!$D$6:$D$2926,'Vlaardingen-R''dam'!A243)</f>
        <v>5</v>
      </c>
      <c r="M243" s="124">
        <f>MATCH(A243,'Hijsmateriaal 1.4'!$D$6:$D$2926,0)</f>
        <v>1683</v>
      </c>
    </row>
    <row r="244" spans="1:16" s="34" customFormat="1" ht="20.149999999999999" customHeight="1" x14ac:dyDescent="0.25">
      <c r="A244" s="113" t="s">
        <v>2504</v>
      </c>
      <c r="B244" s="76">
        <f ca="1">OFFSET('Hijsmateriaal 1.4'!E$6:E$2926,M244+L244-2,0,1,1)</f>
        <v>4</v>
      </c>
      <c r="C244" s="32" t="str">
        <f ca="1">OFFSET('Hijsmateriaal 1.4'!L$6:L$2926,M244+L244-2,0,1,1)</f>
        <v>GN H-14 (WB)</v>
      </c>
      <c r="D244" s="76">
        <f ca="1">OFFSET('Hijsmateriaal 1.4'!M$6:M$2926,M244+L244-2,0,1,1)</f>
        <v>400</v>
      </c>
      <c r="E244" s="1285" t="str">
        <f ca="1">CONCATENATE(OFFSET('Hijsmateriaal 1.4'!O$6:O$2926,M244+L244-2,0,1,1),"x",OFFSET('Hijsmateriaal 1.4'!P$6:P$2926,M244+L244-2,0,1,1),"x",OFFSET('Hijsmateriaal 1.4'!Q$6:Q$2926,M244+L244-2,0,1,1))</f>
        <v>161x232/238x613/621</v>
      </c>
      <c r="F244" s="1286"/>
      <c r="G244" s="37">
        <f ca="1">OFFSET('Hijsmateriaal 1.4'!AA$6:AA$2926,M244+L244-2,0,1,1)</f>
        <v>45485</v>
      </c>
      <c r="H244" s="76" t="str">
        <f ca="1">OFFSET('Hijsmateriaal 1.4'!AJ$6:AJ$2926,M244+L244-2,0,1,1)</f>
        <v>HL1891-1894</v>
      </c>
      <c r="I244" s="505" t="str">
        <f ca="1">IF(OFFSET('Hijsmateriaal 1.4'!W$6:W$2926,M244+L244-2,0,1,1)="","",OFFSET('Hijsmateriaal 1.4'!W$6:W$2926,M244+L244-2,0,1,1))</f>
        <v>Shackles ex OWF</v>
      </c>
      <c r="J244" s="73">
        <f ca="1">OFFSET('Hijsmateriaal 1.4'!AC$6:AC$2926,M244+L244-3,0,1,1)/1000</f>
        <v>0.57099999999999995</v>
      </c>
      <c r="K244" s="140">
        <f ca="1">(OFFSET('Hijsmateriaal 1.4'!Y$6:Y$2926,M244+L244-3,0,1,1))+365</f>
        <v>44260</v>
      </c>
      <c r="L244" s="121">
        <f>COUNTIF('Hijsmateriaal 1.4'!$D$6:$D$2926,'Vlaardingen-R''dam'!A244)</f>
        <v>5</v>
      </c>
      <c r="M244" s="124">
        <f>MATCH(A244,'Hijsmateriaal 1.4'!$D$6:$D$2926,0)</f>
        <v>1695</v>
      </c>
    </row>
    <row r="245" spans="1:16" s="34" customFormat="1" ht="20.149999999999999" customHeight="1" x14ac:dyDescent="0.25">
      <c r="A245" s="113" t="s">
        <v>2495</v>
      </c>
      <c r="B245" s="863">
        <f ca="1">OFFSET('Hijsmateriaal 1.4'!E$6:E$2926,M245+L245-2,0,1,1)</f>
        <v>4</v>
      </c>
      <c r="C245" s="865" t="str">
        <f ca="1">OFFSET('Hijsmateriaal 1.4'!L$6:L$2926,M245+L245-2,0,1,1)</f>
        <v>GN H-14 (WB)</v>
      </c>
      <c r="D245" s="863">
        <f ca="1">OFFSET('Hijsmateriaal 1.4'!M$6:M$2926,M245+L245-2,0,1,1)</f>
        <v>400</v>
      </c>
      <c r="E245" s="1346" t="str">
        <f ca="1">CONCATENATE(OFFSET('Hijsmateriaal 1.4'!O$6:O$2926,M245+L245-2,0,1,1),"x",OFFSET('Hijsmateriaal 1.4'!P$6:P$2926,M245+L245-2,0,1,1),"x",OFFSET('Hijsmateriaal 1.4'!Q$6:Q$2926,M245+L245-2,0,1,1))</f>
        <v>160x233/236x613/618</v>
      </c>
      <c r="F245" s="1347"/>
      <c r="G245" s="866">
        <f ca="1">OFFSET('Hijsmateriaal 1.4'!AA$6:AA$2926,M245+L245-2,0,1,1)</f>
        <v>45453</v>
      </c>
      <c r="H245" s="863" t="str">
        <f ca="1">OFFSET('Hijsmateriaal 1.4'!AJ$6:AJ$2926,M245+L245-2,0,1,1)</f>
        <v>HL1887-1890</v>
      </c>
      <c r="I245" s="1154" t="str">
        <f ca="1">IF(OFFSET('Hijsmateriaal 1.4'!W$6:W$2926,M245+L245-2,0,1,1)="","",OFFSET('Hijsmateriaal 1.4'!W$6:W$2926,M245+L245-2,0,1,1))</f>
        <v>HL 1888+1889 Reserved for Tapti</v>
      </c>
      <c r="J245" s="73">
        <f ca="1">OFFSET('Hijsmateriaal 1.4'!AC$6:AC$2926,M245+L245-3,0,1,1)/1000</f>
        <v>0.57099999999999995</v>
      </c>
      <c r="K245" s="140">
        <f ca="1">(OFFSET('Hijsmateriaal 1.4'!Y$6:Y$2926,M245+L245-3,0,1,1))+365</f>
        <v>44021</v>
      </c>
      <c r="L245" s="121">
        <f>COUNTIF('Hijsmateriaal 1.4'!$D$6:$D$2926,'Vlaardingen-R''dam'!A245)</f>
        <v>5</v>
      </c>
      <c r="M245" s="124">
        <f>MATCH(A245,'Hijsmateriaal 1.4'!$D$6:$D$2926,0)</f>
        <v>1689</v>
      </c>
    </row>
    <row r="246" spans="1:16" s="34" customFormat="1" ht="20.149999999999999" customHeight="1" x14ac:dyDescent="0.25">
      <c r="A246" s="113" t="s">
        <v>2517</v>
      </c>
      <c r="B246" s="76">
        <f ca="1">OFFSET('Hijsmateriaal 1.4'!E$6:E$2926,M246+L246-2,0,1,1)</f>
        <v>8</v>
      </c>
      <c r="C246" s="32" t="str">
        <f ca="1">OFFSET('Hijsmateriaal 1.4'!L$6:L$2926,M246+L246-2,0,1,1)</f>
        <v>GN H-14 (WB)</v>
      </c>
      <c r="D246" s="76">
        <f ca="1">OFFSET('Hijsmateriaal 1.4'!M$6:M$2926,M246+L246-2,0,1,1)</f>
        <v>400</v>
      </c>
      <c r="E246" s="1285" t="str">
        <f ca="1">CONCATENATE(OFFSET('Hijsmateriaal 1.4'!O$6:O$2926,M246+L246-2,0,1,1),"x",OFFSET('Hijsmateriaal 1.4'!P$6:P$2926,M246+L246-2,0,1,1),"x",OFFSET('Hijsmateriaal 1.4'!Q$6:Q$2926,M246+L246-2,0,1,1))</f>
        <v>160x222/233x613/635</v>
      </c>
      <c r="F246" s="1286"/>
      <c r="G246" s="37">
        <f ca="1">OFFSET('Hijsmateriaal 1.4'!AA$6:AA$2926,M246+L246-2,0,1,1)</f>
        <v>46087</v>
      </c>
      <c r="H246" s="76" t="str">
        <f ca="1">OFFSET('Hijsmateriaal 1.4'!AJ$6:AJ$2926,M246+L246-2,0,1,1)</f>
        <v>HL1706-1713</v>
      </c>
      <c r="I246" s="505" t="str">
        <f ca="1">IF(OFFSET('Hijsmateriaal 1.4'!W$6:W$2926,M246+L246-2,0,1,1)="","",OFFSET('Hijsmateriaal 1.4'!W$6:W$2926,M246+L246-2,0,1,1))</f>
        <v>HL 1706-1707 Vis insp 17 Dec 2020, HL 1708-1711 Vis insp 5 Mar 2020</v>
      </c>
      <c r="J246" s="73">
        <f ca="1">OFFSET('Hijsmateriaal 1.4'!AC$6:AC$2926,M246+L246-3,0,1,1)/1000</f>
        <v>0.57099999999999995</v>
      </c>
      <c r="K246" s="140">
        <f ca="1">(OFFSET('Hijsmateriaal 1.4'!Y$6:Y$2926,M246+L246-3,0,1,1))+365</f>
        <v>44545</v>
      </c>
      <c r="L246" s="121">
        <f>COUNTIF('Hijsmateriaal 1.4'!$D$6:$D$2926,'Vlaardingen-R''dam'!A246)</f>
        <v>9</v>
      </c>
      <c r="M246" s="124">
        <f>MATCH(A246,'Hijsmateriaal 1.4'!$D$6:$D$2926,0)</f>
        <v>1701</v>
      </c>
    </row>
    <row r="247" spans="1:16" s="34" customFormat="1" ht="20.149999999999999" customHeight="1" x14ac:dyDescent="0.25">
      <c r="A247" s="113" t="s">
        <v>1214</v>
      </c>
      <c r="B247" s="76">
        <f ca="1">OFFSET('Hijsmateriaal 1.4'!E$6:E$2926,M247+L247-2,0,1,1)</f>
        <v>5</v>
      </c>
      <c r="C247" s="32" t="str">
        <f ca="1">OFFSET('Hijsmateriaal 1.4'!L$6:L$2926,M247+L247-2,0,1,1)</f>
        <v>GN H-14 (WB)</v>
      </c>
      <c r="D247" s="76">
        <f ca="1">OFFSET('Hijsmateriaal 1.4'!M$6:M$2926,M247+L247-2,0,1,1)</f>
        <v>400</v>
      </c>
      <c r="E247" s="1285" t="str">
        <f ca="1">CONCATENATE(OFFSET('Hijsmateriaal 1.4'!O$6:O$2926,M247+L247-2,0,1,1),"x",OFFSET('Hijsmateriaal 1.4'!P$6:P$2926,M247+L247-2,0,1,1),"x",OFFSET('Hijsmateriaal 1.4'!Q$6:Q$2926,M247+L247-2,0,1,1))</f>
        <v>159/160x220/236x627/638</v>
      </c>
      <c r="F247" s="1286"/>
      <c r="G247" s="37">
        <f ca="1">OFFSET('Hijsmateriaal 1.4'!AA$6:AA$2926,M247+L247-2,0,1,1)</f>
        <v>45706</v>
      </c>
      <c r="H247" s="76" t="str">
        <f ca="1">OFFSET('Hijsmateriaal 1.4'!AJ$6:AJ$2926,M247+L247-2,0,1,1)</f>
        <v>HL1689-1693</v>
      </c>
      <c r="I247" s="505" t="str">
        <f ca="1">IF(OFFSET('Hijsmateriaal 1.4'!W$6:W$2926,M247+L247-2,0,1,1)="","",OFFSET('Hijsmateriaal 1.4'!W$6:W$2926,M247+L247-2,0,1,1))</f>
        <v/>
      </c>
      <c r="J247" s="73">
        <f ca="1">OFFSET('Hijsmateriaal 1.4'!AC$6:AC$2926,M247+L247-3,0,1,1)/1000</f>
        <v>0.57099999999999995</v>
      </c>
      <c r="K247" s="140">
        <f ca="1">(OFFSET('Hijsmateriaal 1.4'!Y$6:Y$2926,M247+L247-3,0,1,1))+365</f>
        <v>44432</v>
      </c>
      <c r="L247" s="121">
        <f>COUNTIF('Hijsmateriaal 1.4'!$D$6:$D$2926,'Vlaardingen-R''dam'!A247)</f>
        <v>6</v>
      </c>
      <c r="M247" s="124">
        <f>MATCH(A247,'Hijsmateriaal 1.4'!$D$6:$D$2926,0)</f>
        <v>1718</v>
      </c>
      <c r="N247" s="65"/>
    </row>
    <row r="248" spans="1:16" s="35" customFormat="1" ht="20.149999999999999" customHeight="1" x14ac:dyDescent="0.25">
      <c r="A248" s="113" t="s">
        <v>1684</v>
      </c>
      <c r="B248" s="76">
        <f ca="1">OFFSET('Hijsmateriaal 1.4'!E$6:E$2926,M248+L248-2,0,1,1)</f>
        <v>4</v>
      </c>
      <c r="C248" s="32" t="str">
        <f ca="1">OFFSET('Hijsmateriaal 1.4'!L$6:L$2926,M248+L248-2,0,1,1)</f>
        <v>CR G-2160 (WB)</v>
      </c>
      <c r="D248" s="76">
        <f ca="1">OFFSET('Hijsmateriaal 1.4'!M$6:M$2926,M248+L248-2,0,1,1)</f>
        <v>400</v>
      </c>
      <c r="E248" s="1285" t="str">
        <f ca="1">CONCATENATE(OFFSET('Hijsmateriaal 1.4'!O$6:O$2926,M248+L248-2,0,1,1),"x",OFFSET('Hijsmateriaal 1.4'!P$6:P$2926,M248+L248-2,0,1,1),"x",OFFSET('Hijsmateriaal 1.4'!Q$6:Q$2926,M248+L248-2,0,1,1))</f>
        <v>159/160x202/215x575/578</v>
      </c>
      <c r="F248" s="1286"/>
      <c r="G248" s="37">
        <f ca="1">OFFSET('Hijsmateriaal 1.4'!AA$6:AA$2926,M248+L248-2,0,1,1)</f>
        <v>44882</v>
      </c>
      <c r="H248" s="76" t="str">
        <f ca="1">OFFSET('Hijsmateriaal 1.4'!AJ$6:AJ$2926,M248+L248-2,0,1,1)</f>
        <v>HL410-413</v>
      </c>
      <c r="I248" s="505" t="str">
        <f ca="1">IF(OFFSET('Hijsmateriaal 1.4'!W$6:W$2926,M248+L248-2,0,1,1)="","",OFFSET('Hijsmateriaal 1.4'!W$6:W$2926,M248+L248-2,0,1,1))</f>
        <v/>
      </c>
      <c r="J248" s="73">
        <f ca="1">OFFSET('Hijsmateriaal 1.4'!AC$6:AC$2926,M248+L248-3,0,1,1)/1000</f>
        <v>0.63500000000000001</v>
      </c>
      <c r="K248" s="140">
        <f ca="1">(OFFSET('Hijsmateriaal 1.4'!Y$6:Y$2926,M248+L248-3,0,1,1))+365</f>
        <v>44096</v>
      </c>
      <c r="L248" s="121">
        <f>COUNTIF('Hijsmateriaal 1.4'!$D$6:$D$2926,'Vlaardingen-R''dam'!A248)</f>
        <v>5</v>
      </c>
      <c r="M248" s="124">
        <f>MATCH(A248,'Hijsmateriaal 1.4'!$D$6:$D$2926,0)</f>
        <v>1725</v>
      </c>
      <c r="N248" s="65"/>
      <c r="O248" s="65"/>
      <c r="P248" s="65"/>
    </row>
    <row r="249" spans="1:16" s="35" customFormat="1" ht="20.149999999999999" customHeight="1" x14ac:dyDescent="0.25">
      <c r="A249" s="113" t="s">
        <v>2532</v>
      </c>
      <c r="B249" s="76">
        <f ca="1">OFFSET('Hijsmateriaal 1.4'!E$6:E$2926,M249+L249-2,0,1,1)</f>
        <v>2</v>
      </c>
      <c r="C249" s="32" t="str">
        <f ca="1">OFFSET('Hijsmateriaal 1.4'!L$6:L$2926,M249+L249-2,0,1,1)</f>
        <v>GN H-14 (WB)</v>
      </c>
      <c r="D249" s="76">
        <f ca="1">OFFSET('Hijsmateriaal 1.4'!M$6:M$2926,M249+L249-2,0,1,1)</f>
        <v>400</v>
      </c>
      <c r="E249" s="1285" t="str">
        <f ca="1">CONCATENATE(OFFSET('Hijsmateriaal 1.4'!O$6:O$2926,M249+L249-2,0,1,1),"x",OFFSET('Hijsmateriaal 1.4'!P$6:P$2926,M249+L249-2,0,1,1),"x",OFFSET('Hijsmateriaal 1.4'!Q$6:Q$2926,M249+L249-2,0,1,1))</f>
        <v>160x230x620</v>
      </c>
      <c r="F249" s="1286"/>
      <c r="G249" s="37">
        <f ca="1">OFFSET('Hijsmateriaal 1.4'!AA$6:AA$2926,M249+L249-2,0,1,1)</f>
        <v>45069</v>
      </c>
      <c r="H249" s="76" t="str">
        <f ca="1">OFFSET('Hijsmateriaal 1.4'!AJ$6:AJ$2926,M249+L249-2,0,1,1)</f>
        <v>HL1630-1631</v>
      </c>
      <c r="I249" s="630" t="str">
        <f ca="1">IF(OFFSET('Hijsmateriaal 1.4'!W$6:W$2926,M249+L249-2,0,1,1)="","",OFFSET('Hijsmateriaal 1.4'!W$6:W$2926,M249+L249-2,0,1,1))</f>
        <v>ex OWF 562 567, reserved for CFXD?</v>
      </c>
      <c r="J249" s="73">
        <f ca="1">OFFSET('Hijsmateriaal 1.4'!AC$6:AC$2926,M249+L249-3,0,1,1)/1000</f>
        <v>0.57099999999999995</v>
      </c>
      <c r="K249" s="140">
        <f ca="1">(OFFSET('Hijsmateriaal 1.4'!Y$6:Y$2926,M249+L249-3,0,1,1))+365</f>
        <v>44260</v>
      </c>
      <c r="L249" s="121">
        <f>COUNTIF('Hijsmateriaal 1.4'!$D$6:$D$2926,'Vlaardingen-R''dam'!A249)</f>
        <v>3</v>
      </c>
      <c r="M249" s="124">
        <f>MATCH(A249,'Hijsmateriaal 1.4'!$D$6:$D$2926,0)</f>
        <v>1711</v>
      </c>
      <c r="N249" s="65"/>
      <c r="O249" s="65"/>
      <c r="P249" s="65"/>
    </row>
    <row r="250" spans="1:16" s="35" customFormat="1" ht="20.149999999999999" customHeight="1" x14ac:dyDescent="0.25">
      <c r="A250" s="113" t="s">
        <v>2535</v>
      </c>
      <c r="B250" s="76">
        <f ca="1">OFFSET('Hijsmateriaal 1.4'!E$6:E$2926,M250+L250-2,0,1,1)</f>
        <v>1</v>
      </c>
      <c r="C250" s="32" t="str">
        <f ca="1">OFFSET('Hijsmateriaal 1.4'!L$6:L$2926,M250+L250-2,0,1,1)</f>
        <v>GN H-14 (WB)</v>
      </c>
      <c r="D250" s="76">
        <f ca="1">OFFSET('Hijsmateriaal 1.4'!M$6:M$2926,M250+L250-2,0,1,1)</f>
        <v>400</v>
      </c>
      <c r="E250" s="1285" t="str">
        <f ca="1">CONCATENATE(OFFSET('Hijsmateriaal 1.4'!O$6:O$2926,M250+L250-2,0,1,1),"x",OFFSET('Hijsmateriaal 1.4'!P$6:P$2926,M250+L250-2,0,1,1),"x",OFFSET('Hijsmateriaal 1.4'!Q$6:Q$2926,M250+L250-2,0,1,1))</f>
        <v>160x220x575</v>
      </c>
      <c r="F250" s="1286"/>
      <c r="G250" s="37">
        <f ca="1">OFFSET('Hijsmateriaal 1.4'!AA$6:AA$2926,M250+L250-2,0,1,1)</f>
        <v>44517</v>
      </c>
      <c r="H250" s="76" t="str">
        <f ca="1">OFFSET('Hijsmateriaal 1.4'!AJ$6:AJ$2926,M250+L250-2,0,1,1)</f>
        <v>HL1517</v>
      </c>
      <c r="I250" s="505" t="str">
        <f ca="1">IF(OFFSET('Hijsmateriaal 1.4'!W$6:W$2926,M250+L250-2,0,1,1)="","",OFFSET('Hijsmateriaal 1.4'!W$6:W$2926,M250+L250-2,0,1,1))</f>
        <v/>
      </c>
      <c r="J250" s="73">
        <f ca="1">OFFSET('Hijsmateriaal 1.4'!AC$6:AC$2926,M250+L250-3,0,1,1)/1000</f>
        <v>0.57099999999999995</v>
      </c>
      <c r="K250" s="140">
        <f ca="1">(OFFSET('Hijsmateriaal 1.4'!Y$6:Y$2926,M250+L250-3,0,1,1))+365</f>
        <v>43421</v>
      </c>
      <c r="L250" s="121">
        <f>COUNTIF('Hijsmateriaal 1.4'!$D$6:$D$2926,'Vlaardingen-R''dam'!A250)</f>
        <v>2</v>
      </c>
      <c r="M250" s="124">
        <f>MATCH(A250,'Hijsmateriaal 1.4'!$D$6:$D$2926,0)</f>
        <v>1715</v>
      </c>
      <c r="N250" s="65"/>
      <c r="O250" s="65"/>
      <c r="P250" s="65"/>
    </row>
    <row r="251" spans="1:16" s="36" customFormat="1" ht="19.5" customHeight="1" x14ac:dyDescent="0.25">
      <c r="A251" s="864" t="s">
        <v>2683</v>
      </c>
      <c r="B251" s="863">
        <f ca="1">OFFSET('Hijsmateriaal 1.4'!E$6:E$2926,M251+L251-2,0,1,1)</f>
        <v>2</v>
      </c>
      <c r="C251" s="865" t="str">
        <f ca="1">OFFSET('Hijsmateriaal 1.4'!L$6:L$2926,M251+L251-2,0,1,1)</f>
        <v>GP P-6036 (H)</v>
      </c>
      <c r="D251" s="863">
        <f ca="1">OFFSET('Hijsmateriaal 1.4'!M$6:M$2926,M251+L251-2,0,1,1)</f>
        <v>300</v>
      </c>
      <c r="E251" s="1346" t="str">
        <f ca="1">CONCATENATE(OFFSET('Hijsmateriaal 1.4'!O$6:O$2926,M251+L251-2,0,1,1),"x",OFFSET('Hijsmateriaal 1.4'!P$6:P$2926,M251+L251-2,0,1,1),"x",OFFSET('Hijsmateriaal 1.4'!Q$6:Q$2926,M251+L251-2,0,1,1))</f>
        <v>150x210x560/565</v>
      </c>
      <c r="F251" s="1347"/>
      <c r="G251" s="866">
        <f ca="1">OFFSET('Hijsmateriaal 1.4'!AA$6:AA$2926,M251+L251-2,0,1,1)</f>
        <v>44301</v>
      </c>
      <c r="H251" s="863" t="str">
        <f ca="1">OFFSET('Hijsmateriaal 1.4'!AJ$6:AJ$2926,M251+L251-2,0,1,1)</f>
        <v>HL30+33</v>
      </c>
      <c r="I251" s="1154" t="str">
        <f ca="1">IF(OFFSET('Hijsmateriaal 1.4'!W$6:W$2926,M251+L251-2,0,1,1)="","",OFFSET('Hijsmateriaal 1.4'!W$6:W$2926,M251+L251-2,0,1,1))</f>
        <v>Reserved for Tapti project</v>
      </c>
      <c r="J251" s="73">
        <f ca="1">OFFSET('Hijsmateriaal 1.4'!AC$6:AC$2926,M251+L251-3,0,1,1)/1000</f>
        <v>0.34</v>
      </c>
      <c r="K251" s="140">
        <f ca="1">(OFFSET('Hijsmateriaal 1.4'!Y$6:Y$2926,M251+L251-3,0,1,1))+365</f>
        <v>44336</v>
      </c>
      <c r="L251" s="121">
        <f>COUNTIF('Hijsmateriaal 1.4'!$D$6:$D$2926,'Vlaardingen-R''dam'!A251)</f>
        <v>3</v>
      </c>
      <c r="M251" s="124">
        <f>MATCH(A251,'Hijsmateriaal 1.4'!$D$6:$D$2926,0)</f>
        <v>1801</v>
      </c>
      <c r="N251" s="65"/>
      <c r="O251" s="65"/>
      <c r="P251" s="65"/>
    </row>
    <row r="252" spans="1:16" s="36" customFormat="1" ht="19.5" customHeight="1" x14ac:dyDescent="0.25">
      <c r="A252" s="864" t="s">
        <v>2690</v>
      </c>
      <c r="B252" s="863">
        <f ca="1">OFFSET('Hijsmateriaal 1.4'!E$6:E$2926,M252+L252-2,0,1,1)</f>
        <v>2</v>
      </c>
      <c r="C252" s="865" t="str">
        <f ca="1">OFFSET('Hijsmateriaal 1.4'!L$6:L$2926,M252+L252-2,0,1,1)</f>
        <v>GP P-6036 (H)</v>
      </c>
      <c r="D252" s="863">
        <f ca="1">OFFSET('Hijsmateriaal 1.4'!M$6:M$2926,M252+L252-2,0,1,1)</f>
        <v>300</v>
      </c>
      <c r="E252" s="1346" t="str">
        <f ca="1">CONCATENATE(OFFSET('Hijsmateriaal 1.4'!O$6:O$2926,M252+L252-2,0,1,1),"x",OFFSET('Hijsmateriaal 1.4'!P$6:P$2926,M252+L252-2,0,1,1),"x",OFFSET('Hijsmateriaal 1.4'!Q$6:Q$2926,M252+L252-2,0,1,1))</f>
        <v>150x200/205x556/560</v>
      </c>
      <c r="F252" s="1347"/>
      <c r="G252" s="866">
        <f ca="1">OFFSET('Hijsmateriaal 1.4'!AA$6:AA$2926,M252+L252-2,0,1,1)</f>
        <v>42914</v>
      </c>
      <c r="H252" s="863" t="str">
        <f ca="1">OFFSET('Hijsmateriaal 1.4'!AJ$6:AJ$2926,M252+L252-2,0,1,1)</f>
        <v>HL31+32</v>
      </c>
      <c r="I252" s="1154" t="str">
        <f ca="1">IF(OFFSET('Hijsmateriaal 1.4'!W$6:W$2926,M252+L252-2,0,1,1)="","",OFFSET('Hijsmateriaal 1.4'!W$6:W$2926,M252+L252-2,0,1,1))</f>
        <v xml:space="preserve">HL 32 Reserved for Tapti. HL 31 Missing. </v>
      </c>
      <c r="J252" s="73">
        <f ca="1">OFFSET('Hijsmateriaal 1.4'!AC$6:AC$2926,M252+L252-3,0,1,1)/1000</f>
        <v>0.34</v>
      </c>
      <c r="K252" s="140">
        <f ca="1">(OFFSET('Hijsmateriaal 1.4'!Y$6:Y$2926,M252+L252-3,0,1,1))+365</f>
        <v>42718</v>
      </c>
      <c r="L252" s="121">
        <f>COUNTIF('Hijsmateriaal 1.4'!$D$6:$D$2926,'Vlaardingen-R''dam'!A252)</f>
        <v>3</v>
      </c>
      <c r="M252" s="124">
        <f>MATCH(A252,'Hijsmateriaal 1.4'!$D$6:$D$2926,0)</f>
        <v>1805</v>
      </c>
      <c r="N252" s="65"/>
      <c r="O252" s="65"/>
      <c r="P252" s="65"/>
    </row>
    <row r="253" spans="1:16" s="35" customFormat="1" ht="20.149999999999999" customHeight="1" x14ac:dyDescent="0.25">
      <c r="A253" s="864" t="s">
        <v>2699</v>
      </c>
      <c r="B253" s="863">
        <f ca="1">OFFSET('Hijsmateriaal 1.4'!E$6:E$2926,M253+L253-2,0,1,1)</f>
        <v>4</v>
      </c>
      <c r="C253" s="865" t="str">
        <f ca="1">OFFSET('Hijsmateriaal 1.4'!L$6:L$2926,M253+L253-2,0,1,1)</f>
        <v>GP P-6036 (H)</v>
      </c>
      <c r="D253" s="863">
        <f ca="1">OFFSET('Hijsmateriaal 1.4'!M$6:M$2926,M253+L253-2,0,1,1)</f>
        <v>300</v>
      </c>
      <c r="E253" s="1346" t="str">
        <f ca="1">CONCATENATE(OFFSET('Hijsmateriaal 1.4'!O$6:O$2926,M253+L253-2,0,1,1),"x",OFFSET('Hijsmateriaal 1.4'!P$6:P$2926,M253+L253-2,0,1,1),"x",OFFSET('Hijsmateriaal 1.4'!Q$6:Q$2926,M253+L253-2,0,1,1))</f>
        <v>148x204/209x612/650</v>
      </c>
      <c r="F253" s="1347"/>
      <c r="G253" s="866" t="str">
        <f ca="1">OFFSET('Hijsmateriaal 1.4'!AA$6:AA$2926,M253+L253-2,0,1,1)</f>
        <v>27-01-27</v>
      </c>
      <c r="H253" s="863" t="str">
        <f ca="1">OFFSET('Hijsmateriaal 1.4'!AJ$6:AJ$2926,M253+L253-2,0,1,1)</f>
        <v>HL855-858</v>
      </c>
      <c r="I253" s="1154" t="str">
        <f ca="1">IF(OFFSET('Hijsmateriaal 1.4'!W$6:W$2926,M253+L253-2,0,1,1)="","",OFFSET('Hijsmateriaal 1.4'!W$6:W$2926,M253+L253-2,0,1,1))</f>
        <v>Reserved for Tapti</v>
      </c>
      <c r="J253" s="73">
        <f ca="1">OFFSET('Hijsmateriaal 1.4'!AC$6:AC$2926,M253+L253-3,0,1,1)/1000</f>
        <v>0.34</v>
      </c>
      <c r="K253" s="140">
        <f ca="1">(OFFSET('Hijsmateriaal 1.4'!Y$6:Y$2926,M253+L253-3,0,1,1))+365</f>
        <v>44770</v>
      </c>
      <c r="L253" s="121">
        <f>COUNTIF('Hijsmateriaal 1.4'!$D$6:$D$2926,'Vlaardingen-R''dam'!A253)</f>
        <v>5</v>
      </c>
      <c r="M253" s="124">
        <f>MATCH(A253,'Hijsmateriaal 1.4'!$D$6:$D$2926,0)</f>
        <v>1809</v>
      </c>
      <c r="N253" s="65"/>
      <c r="O253" s="65"/>
      <c r="P253" s="65"/>
    </row>
    <row r="254" spans="1:16" s="35" customFormat="1" ht="20.149999999999999" customHeight="1" x14ac:dyDescent="0.25">
      <c r="A254" s="113" t="s">
        <v>367</v>
      </c>
      <c r="B254" s="76">
        <f ca="1">OFFSET('Hijsmateriaal 1.4'!E$6:E$2926,M254+L254-2,0,1,1)</f>
        <v>4</v>
      </c>
      <c r="C254" s="32" t="str">
        <f ca="1">OFFSET('Hijsmateriaal 1.4'!L$6:L$2926,M254+L254-2,0,1,1)</f>
        <v>GN H14 (WB)</v>
      </c>
      <c r="D254" s="76">
        <f ca="1">OFFSET('Hijsmateriaal 1.4'!M$6:M$2926,M254+L254-2,0,1,1)</f>
        <v>300</v>
      </c>
      <c r="E254" s="1285" t="str">
        <f ca="1">CONCATENATE(OFFSET('Hijsmateriaal 1.4'!O$6:O$2926,M254+L254-2,0,1,1),"x",OFFSET('Hijsmateriaal 1.4'!P$6:P$2926,M254+L254-2,0,1,1),"x",OFFSET('Hijsmateriaal 1.4'!Q$6:Q$2926,M254+L254-2,0,1,1))</f>
        <v>134x189/195x602/608</v>
      </c>
      <c r="F254" s="1286"/>
      <c r="G254" s="37">
        <f ca="1">OFFSET('Hijsmateriaal 1.4'!AA$6:AA$2926,M254+L254-2,0,1,1)</f>
        <v>46724</v>
      </c>
      <c r="H254" s="76" t="str">
        <f ca="1">OFFSET('Hijsmateriaal 1.4'!AJ$6:AJ$2926,M254+L254-2,0,1,1)</f>
        <v>HL2325-2328</v>
      </c>
      <c r="I254" s="505" t="str">
        <f ca="1">IF(OFFSET('Hijsmateriaal 1.4'!W$6:W$2926,M254+L254-2,0,1,1)="","",OFFSET('Hijsmateriaal 1.4'!W$6:W$2926,M254+L254-2,0,1,1))</f>
        <v>UOS.021397-16  -19</v>
      </c>
      <c r="J254" s="73">
        <f ca="1">OFFSET('Hijsmateriaal 1.4'!AC$6:AC$2926,M254+L254-3,0,1,1)/1000</f>
        <v>0.35</v>
      </c>
      <c r="K254" s="140">
        <f ca="1">(OFFSET('Hijsmateriaal 1.4'!Y$6:Y$2926,M254+L254-3,0,1,1))+365</f>
        <v>44898</v>
      </c>
      <c r="L254" s="121">
        <f>COUNTIF('Hijsmateriaal 1.4'!$D$6:$D$2926,'Vlaardingen-R''dam'!A254)</f>
        <v>5</v>
      </c>
      <c r="M254" s="124">
        <f>MATCH(A254,'Hijsmateriaal 1.4'!$D$6:$D$2926,0)</f>
        <v>1743</v>
      </c>
      <c r="N254" s="65"/>
      <c r="O254" s="65"/>
      <c r="P254" s="65"/>
    </row>
    <row r="255" spans="1:16" s="35" customFormat="1" ht="20.149999999999999" customHeight="1" x14ac:dyDescent="0.25">
      <c r="A255" s="113" t="s">
        <v>2618</v>
      </c>
      <c r="B255" s="76">
        <f ca="1">OFFSET('Hijsmateriaal 1.4'!E$6:E$2926,M255+L255-2,0,1,1)</f>
        <v>7</v>
      </c>
      <c r="C255" s="32" t="str">
        <f ca="1">OFFSET('Hijsmateriaal 1.4'!L$6:L$2926,M255+L255-2,0,1,1)</f>
        <v>GP P-6033 (WB)</v>
      </c>
      <c r="D255" s="76">
        <f ca="1">OFFSET('Hijsmateriaal 1.4'!M$6:M$2926,M255+L255-2,0,1,1)</f>
        <v>300</v>
      </c>
      <c r="E255" s="1285" t="str">
        <f ca="1">CONCATENATE(OFFSET('Hijsmateriaal 1.4'!O$6:O$2926,M255+L255-2,0,1,1),"x",OFFSET('Hijsmateriaal 1.4'!P$6:P$2926,M255+L255-2,0,1,1),"x",OFFSET('Hijsmateriaal 1.4'!Q$6:Q$2926,M255+L255-2,0,1,1))</f>
        <v>133/136x185/196x581/622</v>
      </c>
      <c r="F255" s="1286"/>
      <c r="G255" s="37">
        <f ca="1">OFFSET('Hijsmateriaal 1.4'!AA$6:AA$2926,M255+L255-2,0,1,1)</f>
        <v>45280</v>
      </c>
      <c r="H255" s="76" t="str">
        <f ca="1">OFFSET('Hijsmateriaal 1.4'!AJ$6:AJ$2926,M255+L255-2,0,1,1)</f>
        <v>HL1101-1107</v>
      </c>
      <c r="I255" s="862" t="str">
        <f ca="1">IF(OFFSET('Hijsmateriaal 1.4'!W$6:W$2926,M255+L255-2,0,1,1)="","",OFFSET('Hijsmateriaal 1.4'!W$6:W$2926,M255+L255-2,0,1,1))</f>
        <v>Ex TL4, HL 1102, 1105 reserved for CFXD</v>
      </c>
      <c r="J255" s="73">
        <f ca="1">OFFSET('Hijsmateriaal 1.4'!AC$6:AC$2926,M255+L255-3,0,1,1)/1000</f>
        <v>0.35</v>
      </c>
      <c r="K255" s="140">
        <f ca="1">(OFFSET('Hijsmateriaal 1.4'!Y$6:Y$2926,M255+L255-3,0,1,1))+365</f>
        <v>44898</v>
      </c>
      <c r="L255" s="121">
        <f>COUNTIF('Hijsmateriaal 1.4'!$D$6:$D$2926,'Vlaardingen-R''dam'!A255)</f>
        <v>8</v>
      </c>
      <c r="M255" s="124">
        <f>MATCH(A255,'Hijsmateriaal 1.4'!$D$6:$D$2926,0)</f>
        <v>1765</v>
      </c>
      <c r="N255" s="65"/>
      <c r="O255" s="65"/>
      <c r="P255" s="65"/>
    </row>
    <row r="256" spans="1:16" s="35" customFormat="1" ht="20.149999999999999" customHeight="1" x14ac:dyDescent="0.25">
      <c r="A256" s="864" t="s">
        <v>2671</v>
      </c>
      <c r="B256" s="863">
        <f ca="1">OFFSET('Hijsmateriaal 1.4'!E$6:E$2926,M256+L256-2,0,1,1)</f>
        <v>6</v>
      </c>
      <c r="C256" s="865" t="str">
        <f ca="1">OFFSET('Hijsmateriaal 1.4'!L$6:L$2926,M256+L256-2,0,1,1)</f>
        <v>GN H14 (WB)</v>
      </c>
      <c r="D256" s="863">
        <f ca="1">OFFSET('Hijsmateriaal 1.4'!M$6:M$2926,M256+L256-2,0,1,1)</f>
        <v>300</v>
      </c>
      <c r="E256" s="1346" t="str">
        <f ca="1">CONCATENATE(OFFSET('Hijsmateriaal 1.4'!O$6:O$2926,M256+L256-2,0,1,1),"x",OFFSET('Hijsmateriaal 1.4'!P$6:P$2926,M256+L256-2,0,1,1),"x",OFFSET('Hijsmateriaal 1.4'!Q$6:Q$2926,M256+L256-2,0,1,1))</f>
        <v>133/134x182/197x600/605</v>
      </c>
      <c r="F256" s="1347"/>
      <c r="G256" s="866">
        <f ca="1">OFFSET('Hijsmateriaal 1.4'!AA$6:AA$2926,M256+L256-2,0,1,1)</f>
        <v>45441</v>
      </c>
      <c r="H256" s="863" t="str">
        <f ca="1">OFFSET('Hijsmateriaal 1.4'!AJ$6:AJ$2926,M256+L256-2,0,1,1)</f>
        <v>HL1772-1777</v>
      </c>
      <c r="I256" s="1154" t="str">
        <f ca="1">IF(OFFSET('Hijsmateriaal 1.4'!W$6:W$2926,M256+L256-2,0,1,1)="","",OFFSET('Hijsmateriaal 1.4'!W$6:W$2926,M256+L256-2,0,1,1))</f>
        <v xml:space="preserve">Reserved for Tapti. ex HMC. </v>
      </c>
      <c r="J256" s="73">
        <f ca="1">OFFSET('Hijsmateriaal 1.4'!AC$6:AC$2926,M256+L256-3,0,1,1)/1000</f>
        <v>0.36799999999999999</v>
      </c>
      <c r="K256" s="140">
        <f ca="1">(OFFSET('Hijsmateriaal 1.4'!Y$6:Y$2926,M256+L256-3,0,1,1))+365</f>
        <v>44309</v>
      </c>
      <c r="L256" s="121">
        <f>COUNTIF('Hijsmateriaal 1.4'!$D$6:$D$2926,'Vlaardingen-R''dam'!A256)</f>
        <v>7</v>
      </c>
      <c r="M256" s="124">
        <f>MATCH(A256,'Hijsmateriaal 1.4'!$D$6:$D$2926,0)</f>
        <v>1793</v>
      </c>
      <c r="N256" s="65"/>
      <c r="O256" s="65"/>
      <c r="P256" s="65"/>
    </row>
    <row r="257" spans="1:16" s="35" customFormat="1" ht="20.149999999999999" customHeight="1" x14ac:dyDescent="0.25">
      <c r="A257" s="864" t="s">
        <v>2649</v>
      </c>
      <c r="B257" s="863">
        <f ca="1">OFFSET('Hijsmateriaal 1.4'!E$6:E$2926,M257+L257-2,0,1,1)</f>
        <v>1</v>
      </c>
      <c r="C257" s="865" t="str">
        <f ca="1">OFFSET('Hijsmateriaal 1.4'!L$6:L$2926,M257+L257-2,0,1,1)</f>
        <v>GP P-6033 (WB)</v>
      </c>
      <c r="D257" s="863">
        <f ca="1">OFFSET('Hijsmateriaal 1.4'!M$6:M$2926,M257+L257-2,0,1,1)</f>
        <v>300</v>
      </c>
      <c r="E257" s="1346" t="str">
        <f ca="1">CONCATENATE(OFFSET('Hijsmateriaal 1.4'!O$6:O$2926,M257+L257-2,0,1,1),"x",OFFSET('Hijsmateriaal 1.4'!P$6:P$2926,M257+L257-2,0,1,1),"x",OFFSET('Hijsmateriaal 1.4'!Q$6:Q$2926,M257+L257-2,0,1,1))</f>
        <v>134x192x622</v>
      </c>
      <c r="F257" s="1347"/>
      <c r="G257" s="866">
        <f ca="1">OFFSET('Hijsmateriaal 1.4'!AA$6:AA$2926,M257+L257-2,0,1,1)</f>
        <v>46034</v>
      </c>
      <c r="H257" s="863" t="str">
        <f ca="1">OFFSET('Hijsmateriaal 1.4'!AJ$6:AJ$2926,M257+L257-2,0,1,1)</f>
        <v>HL1092</v>
      </c>
      <c r="I257" s="1154" t="str">
        <f ca="1">IF(OFFSET('Hijsmateriaal 1.4'!W$6:W$2926,M257+L257-2,0,1,1)="","",OFFSET('Hijsmateriaal 1.4'!W$6:W$2926,M257+L257-2,0,1,1))</f>
        <v>Ex Hydr. Shackle. All other shackles of this set are on the TL7</v>
      </c>
      <c r="J257" s="73">
        <f ca="1">OFFSET('Hijsmateriaal 1.4'!AC$6:AC$2926,M257+L257-3,0,1,1)/1000</f>
        <v>0.35</v>
      </c>
      <c r="K257" s="140">
        <f ca="1">(OFFSET('Hijsmateriaal 1.4'!Y$6:Y$2926,M257+L257-3,0,1,1))+365</f>
        <v>44572</v>
      </c>
      <c r="L257" s="121">
        <f>COUNTIF('Hijsmateriaal 1.4'!$D$6:$D$2926,'Vlaardingen-R''dam'!A257)</f>
        <v>2</v>
      </c>
      <c r="M257" s="124">
        <f>MATCH(A257,'Hijsmateriaal 1.4'!$D$6:$D$2926,0)</f>
        <v>1780</v>
      </c>
      <c r="N257" s="65"/>
      <c r="O257" s="65"/>
      <c r="P257" s="65"/>
    </row>
    <row r="258" spans="1:16" s="35" customFormat="1" ht="20.149999999999999" customHeight="1" x14ac:dyDescent="0.25">
      <c r="A258" s="864" t="s">
        <v>2639</v>
      </c>
      <c r="B258" s="863">
        <f ca="1">OFFSET('Hijsmateriaal 1.4'!E$6:E$2926,M258+L258-2,0,1,1)</f>
        <v>4</v>
      </c>
      <c r="C258" s="865" t="str">
        <f ca="1">OFFSET('Hijsmateriaal 1.4'!L$6:L$2926,M258+L258-2,0,1,1)</f>
        <v>GP P-6033 (WB)</v>
      </c>
      <c r="D258" s="863">
        <f ca="1">OFFSET('Hijsmateriaal 1.4'!M$6:M$2926,M258+L258-2,0,1,1)</f>
        <v>300</v>
      </c>
      <c r="E258" s="1346" t="str">
        <f ca="1">CONCATENATE(OFFSET('Hijsmateriaal 1.4'!O$6:O$2926,M258+L258-2,0,1,1),"x",OFFSET('Hijsmateriaal 1.4'!P$6:P$2926,M258+L258-2,0,1,1),"x",OFFSET('Hijsmateriaal 1.4'!Q$6:Q$2926,M258+L258-2,0,1,1))</f>
        <v>134x188/189x575/577</v>
      </c>
      <c r="F258" s="1347"/>
      <c r="G258" s="866">
        <f ca="1">OFFSET('Hijsmateriaal 1.4'!AA$6:AA$2926,M258+L258-2,0,1,1)</f>
        <v>44522</v>
      </c>
      <c r="H258" s="863" t="str">
        <f ca="1">OFFSET('Hijsmateriaal 1.4'!AJ$6:AJ$2926,M258+L258-2,0,1,1)</f>
        <v>HL1097-1100</v>
      </c>
      <c r="I258" s="1154" t="str">
        <f ca="1">IF(OFFSET('Hijsmateriaal 1.4'!W$6:W$2926,M258+L258-2,0,1,1)="","",OFFSET('Hijsmateriaal 1.4'!W$6:W$2926,M258+L258-2,0,1,1))</f>
        <v>Reserved for Tapti</v>
      </c>
      <c r="J258" s="73">
        <f ca="1">OFFSET('Hijsmateriaal 1.4'!AC$6:AC$2926,M258+L258-3,0,1,1)/1000</f>
        <v>0.35</v>
      </c>
      <c r="K258" s="140">
        <f ca="1">(OFFSET('Hijsmateriaal 1.4'!Y$6:Y$2926,M258+L258-3,0,1,1))+365</f>
        <v>44309</v>
      </c>
      <c r="L258" s="121">
        <f>COUNTIF('Hijsmateriaal 1.4'!$D$6:$D$2926,'Vlaardingen-R''dam'!A258)</f>
        <v>5</v>
      </c>
      <c r="M258" s="124">
        <f>MATCH(A258,'Hijsmateriaal 1.4'!$D$6:$D$2926,0)</f>
        <v>1774</v>
      </c>
      <c r="N258" s="65"/>
      <c r="O258" s="65"/>
      <c r="P258" s="65"/>
    </row>
    <row r="259" spans="1:16" s="35" customFormat="1" ht="20.149999999999999" customHeight="1" x14ac:dyDescent="0.25">
      <c r="A259" s="864" t="s">
        <v>2740</v>
      </c>
      <c r="B259" s="863">
        <f ca="1">OFFSET('Hijsmateriaal 1.4'!E$6:E$2926,M259+L259-2,0,1,1)</f>
        <v>4</v>
      </c>
      <c r="C259" s="865" t="str">
        <f ca="1">OFFSET('Hijsmateriaal 1.4'!L$6:L$2926,M259+L259-2,0,1,1)</f>
        <v>GN H14 (WB)</v>
      </c>
      <c r="D259" s="863">
        <f ca="1">OFFSET('Hijsmateriaal 1.4'!M$6:M$2926,M259+L259-2,0,1,1)</f>
        <v>300</v>
      </c>
      <c r="E259" s="1346" t="str">
        <f ca="1">CONCATENATE(OFFSET('Hijsmateriaal 1.4'!O$6:O$2926,M259+L259-2,0,1,1),"x",OFFSET('Hijsmateriaal 1.4'!P$6:P$2926,M259+L259-2,0,1,1),"x",OFFSET('Hijsmateriaal 1.4'!Q$6:Q$2926,M259+L259-2,0,1,1))</f>
        <v>134x172/191x579/591</v>
      </c>
      <c r="F259" s="1347"/>
      <c r="G259" s="866">
        <f ca="1">OFFSET('Hijsmateriaal 1.4'!AA$6:AA$2926,M259+L259-2,0,1,1)</f>
        <v>45280</v>
      </c>
      <c r="H259" s="863" t="str">
        <f ca="1">OFFSET('Hijsmateriaal 1.4'!AJ$6:AJ$2926,M259+L259-2,0,1,1)</f>
        <v>HL494-497</v>
      </c>
      <c r="I259" s="1154" t="str">
        <f ca="1">IF(OFFSET('Hijsmateriaal 1.4'!W$6:W$2926,M259+L259-2,0,1,1)="","",OFFSET('Hijsmateriaal 1.4'!W$6:W$2926,M259+L259-2,0,1,1))</f>
        <v>Reserved for Tapti</v>
      </c>
      <c r="J259" s="73">
        <f ca="1">OFFSET('Hijsmateriaal 1.4'!AC$6:AC$2926,M259+L259-3,0,1,1)/1000</f>
        <v>0.35</v>
      </c>
      <c r="K259" s="140">
        <f ca="1">(OFFSET('Hijsmateriaal 1.4'!Y$6:Y$2926,M259+L259-3,0,1,1))+365</f>
        <v>44260</v>
      </c>
      <c r="L259" s="121">
        <f>COUNTIF('Hijsmateriaal 1.4'!$D$6:$D$2926,'Vlaardingen-R''dam'!A259)</f>
        <v>5</v>
      </c>
      <c r="M259" s="124">
        <f>MATCH(A259,'Hijsmateriaal 1.4'!$D$6:$D$2926,0)</f>
        <v>1833</v>
      </c>
      <c r="N259" s="65"/>
      <c r="O259" s="65"/>
      <c r="P259" s="65"/>
    </row>
    <row r="260" spans="1:16" s="35" customFormat="1" ht="20.149999999999999" customHeight="1" x14ac:dyDescent="0.25">
      <c r="A260" s="864" t="s">
        <v>2730</v>
      </c>
      <c r="B260" s="863">
        <f ca="1">OFFSET('Hijsmateriaal 1.4'!E$6:E$2926,M260+L260-2,0,1,1)</f>
        <v>4</v>
      </c>
      <c r="C260" s="865" t="str">
        <f ca="1">OFFSET('Hijsmateriaal 1.4'!L$6:L$2926,M260+L260-2,0,1,1)</f>
        <v>GN H14 (WB)</v>
      </c>
      <c r="D260" s="863">
        <f ca="1">OFFSET('Hijsmateriaal 1.4'!M$6:M$2926,M260+L260-2,0,1,1)</f>
        <v>300</v>
      </c>
      <c r="E260" s="1346" t="str">
        <f ca="1">CONCATENATE(OFFSET('Hijsmateriaal 1.4'!O$6:O$2926,M260+L260-2,0,1,1),"x",OFFSET('Hijsmateriaal 1.4'!P$6:P$2926,M260+L260-2,0,1,1),"x",OFFSET('Hijsmateriaal 1.4'!Q$6:Q$2926,M260+L260-2,0,1,1))</f>
        <v>134/135x178/197x576/586</v>
      </c>
      <c r="F260" s="1347"/>
      <c r="G260" s="866">
        <f ca="1">OFFSET('Hijsmateriaal 1.4'!AA$6:AA$2926,M260+L260-2,0,1,1)</f>
        <v>45280</v>
      </c>
      <c r="H260" s="863" t="str">
        <f ca="1">OFFSET('Hijsmateriaal 1.4'!AJ$6:AJ$2926,M260+L260-2,0,1,1)</f>
        <v>HL807-810</v>
      </c>
      <c r="I260" s="1154" t="str">
        <f ca="1">IF(OFFSET('Hijsmateriaal 1.4'!W$6:W$2926,M260+L260-2,0,1,1)="","",OFFSET('Hijsmateriaal 1.4'!W$6:W$2926,M260+L260-2,0,1,1))</f>
        <v>Reserved for Tapti</v>
      </c>
      <c r="J260" s="73">
        <f ca="1">OFFSET('Hijsmateriaal 1.4'!AC$6:AC$2926,M260+L260-3,0,1,1)/1000</f>
        <v>0.35</v>
      </c>
      <c r="K260" s="140">
        <f ca="1">(OFFSET('Hijsmateriaal 1.4'!Y$6:Y$2926,M260+L260-3,0,1,1))+365</f>
        <v>44260</v>
      </c>
      <c r="L260" s="121">
        <f>COUNTIF('Hijsmateriaal 1.4'!$D$6:$D$2926,'Vlaardingen-R''dam'!A260)</f>
        <v>5</v>
      </c>
      <c r="M260" s="124">
        <f>MATCH(A260,'Hijsmateriaal 1.4'!$D$6:$D$2926,0)</f>
        <v>1827</v>
      </c>
      <c r="N260" s="65"/>
      <c r="O260" s="65"/>
      <c r="P260" s="65"/>
    </row>
    <row r="261" spans="1:16" s="35" customFormat="1" ht="20.149999999999999" customHeight="1" x14ac:dyDescent="0.25">
      <c r="A261" s="113" t="s">
        <v>1216</v>
      </c>
      <c r="B261" s="76">
        <f ca="1">OFFSET('Hijsmateriaal 1.4'!E$6:E$2926,M261+L261-2,0,1,1)</f>
        <v>2</v>
      </c>
      <c r="C261" s="32" t="str">
        <f ca="1">OFFSET('Hijsmateriaal 1.4'!L$6:L$2926,M261+L261-2,0,1,1)</f>
        <v>GN H14 (WB)</v>
      </c>
      <c r="D261" s="76">
        <f ca="1">OFFSET('Hijsmateriaal 1.4'!M$6:M$2926,M261+L261-2,0,1,1)</f>
        <v>300</v>
      </c>
      <c r="E261" s="1285" t="str">
        <f ca="1">CONCATENATE(OFFSET('Hijsmateriaal 1.4'!O$6:O$2926,M261+L261-2,0,1,1),"x",OFFSET('Hijsmateriaal 1.4'!P$6:P$2926,M261+L261-2,0,1,1),"x",OFFSET('Hijsmateriaal 1.4'!Q$6:Q$2926,M261+L261-2,0,1,1))</f>
        <v>134x197/200x600/603</v>
      </c>
      <c r="F261" s="1286"/>
      <c r="G261" s="37">
        <f ca="1">OFFSET('Hijsmateriaal 1.4'!AA$6:AA$2926,M261+L261-2,0,1,1)</f>
        <v>46724</v>
      </c>
      <c r="H261" s="76" t="str">
        <f ca="1">OFFSET('Hijsmateriaal 1.4'!AJ$6:AJ$2926,M261+L261-2,0,1,1)</f>
        <v>HL1540-1541</v>
      </c>
      <c r="I261" s="129" t="str">
        <f ca="1">IF(OFFSET('Hijsmateriaal 1.4'!W$6:W$2926,M261+L261-2,0,1,1)="","",OFFSET('Hijsmateriaal 1.4'!W$6:W$2926,M261+L261-2,0,1,1))</f>
        <v xml:space="preserve">UOS. 021397-14 UOS. 021397-15 </v>
      </c>
      <c r="J261" s="73">
        <f ca="1">OFFSET('Hijsmateriaal 1.4'!AC$6:AC$2926,M261+L261-3,0,1,1)/1000</f>
        <v>0.36799999999999999</v>
      </c>
      <c r="K261" s="140">
        <f ca="1">(OFFSET('Hijsmateriaal 1.4'!Y$6:Y$2926,M261+L261-3,0,1,1))+365</f>
        <v>44898</v>
      </c>
      <c r="L261" s="121">
        <f>COUNTIF('Hijsmateriaal 1.4'!$D$6:$D$2926,'Vlaardingen-R''dam'!A261)</f>
        <v>3</v>
      </c>
      <c r="M261" s="124">
        <f>MATCH(A261,'Hijsmateriaal 1.4'!$D$6:$D$2926,0)</f>
        <v>1749</v>
      </c>
      <c r="N261" s="65"/>
      <c r="O261" s="65"/>
      <c r="P261" s="65"/>
    </row>
    <row r="262" spans="1:16" s="35" customFormat="1" ht="20.149999999999999" customHeight="1" x14ac:dyDescent="0.25">
      <c r="A262" s="864" t="s">
        <v>2709</v>
      </c>
      <c r="B262" s="863">
        <f ca="1">OFFSET('Hijsmateriaal 1.4'!E$6:E$2926,M262+L262-2,0,1,1)</f>
        <v>4</v>
      </c>
      <c r="C262" s="865" t="str">
        <f ca="1">OFFSET('Hijsmateriaal 1.4'!L$6:L$2926,M262+L262-2,0,1,1)</f>
        <v>CR G-2160 (WB)</v>
      </c>
      <c r="D262" s="863">
        <f ca="1">OFFSET('Hijsmateriaal 1.4'!M$6:M$2926,M262+L262-2,0,1,1)</f>
        <v>300</v>
      </c>
      <c r="E262" s="1346" t="str">
        <f ca="1">CONCATENATE(OFFSET('Hijsmateriaal 1.4'!O$6:O$2926,M262+L262-2,0,1,1),"x",OFFSET('Hijsmateriaal 1.4'!P$6:P$2926,M262+L262-2,0,1,1),"x",OFFSET('Hijsmateriaal 1.4'!Q$6:Q$2926,M262+L262-2,0,1,1))</f>
        <v>131/133x185/196x576/636</v>
      </c>
      <c r="F262" s="1347"/>
      <c r="G262" s="866">
        <f ca="1">OFFSET('Hijsmateriaal 1.4'!AA$6:AA$2926,M262+L262-2,0,1,1)</f>
        <v>44887</v>
      </c>
      <c r="H262" s="863" t="str">
        <f ca="1">OFFSET('Hijsmateriaal 1.4'!AJ$6:AJ$2926,M262+L262-2,0,1,1)</f>
        <v>HL320-323</v>
      </c>
      <c r="I262" s="1154" t="str">
        <f ca="1">IF(OFFSET('Hijsmateriaal 1.4'!W$6:W$2926,M262+L262-2,0,1,1)="","",OFFSET('Hijsmateriaal 1.4'!W$6:W$2926,M262+L262-2,0,1,1))</f>
        <v>Reserved for Tapti</v>
      </c>
      <c r="J262" s="73">
        <f ca="1">OFFSET('Hijsmateriaal 1.4'!AC$6:AC$2926,M262+L262-3,0,1,1)/1000</f>
        <v>0.35</v>
      </c>
      <c r="K262" s="140">
        <f ca="1">(OFFSET('Hijsmateriaal 1.4'!Y$6:Y$2926,M262+L262-3,0,1,1))+365</f>
        <v>44309</v>
      </c>
      <c r="L262" s="121">
        <f>COUNTIF('Hijsmateriaal 1.4'!$D$6:$D$2926,'Vlaardingen-R''dam'!A262)</f>
        <v>5</v>
      </c>
      <c r="M262" s="124">
        <f>MATCH(A262,'Hijsmateriaal 1.4'!$D$6:$D$2926,0)</f>
        <v>1815</v>
      </c>
      <c r="N262" s="65"/>
      <c r="O262" s="65"/>
      <c r="P262" s="65"/>
    </row>
    <row r="263" spans="1:16" s="36" customFormat="1" ht="20.149999999999999" customHeight="1" x14ac:dyDescent="0.25">
      <c r="A263" s="864" t="s">
        <v>2760</v>
      </c>
      <c r="B263" s="863">
        <f ca="1">OFFSET('Hijsmateriaal 1.4'!E$6:E$2926,M263+L263-2,0,1,1)</f>
        <v>3</v>
      </c>
      <c r="C263" s="865" t="str">
        <f ca="1">OFFSET('Hijsmateriaal 1.4'!L$6:L$2926,M263+L263-2,0,1,1)</f>
        <v>CR G-2160 (WB)</v>
      </c>
      <c r="D263" s="863">
        <f ca="1">OFFSET('Hijsmateriaal 1.4'!M$6:M$2926,M263+L263-2,0,1,1)</f>
        <v>300</v>
      </c>
      <c r="E263" s="1346" t="str">
        <f ca="1">CONCATENATE(OFFSET('Hijsmateriaal 1.4'!O$6:O$2926,M263+L263-2,0,1,1),"x",OFFSET('Hijsmateriaal 1.4'!P$6:P$2926,M263+L263-2,0,1,1),"x",OFFSET('Hijsmateriaal 1.4'!Q$6:Q$2926,M263+L263-2,0,1,1))</f>
        <v>133/134x182/186x583/624</v>
      </c>
      <c r="F263" s="1347"/>
      <c r="G263" s="866">
        <f ca="1">OFFSET('Hijsmateriaal 1.4'!AA$6:AA$2926,M263+L263-2,0,1,1)</f>
        <v>46085</v>
      </c>
      <c r="H263" s="863" t="str">
        <f ca="1">OFFSET('Hijsmateriaal 1.4'!AJ$6:AJ$2926,M263+L263-2,0,1,1)</f>
        <v>HL303-304</v>
      </c>
      <c r="I263" s="1154" t="str">
        <f ca="1">IF(OFFSET('Hijsmateriaal 1.4'!W$6:W$2926,M263+L263-2,0,1,1)="","",OFFSET('Hijsmateriaal 1.4'!W$6:W$2926,M263+L263-2,0,1,1))</f>
        <v>HL 303+304 Reserved for Tapti, HL 302 is not certified</v>
      </c>
      <c r="J263" s="73">
        <f ca="1">OFFSET('Hijsmateriaal 1.4'!AC$6:AC$2926,M263+L263-3,0,1,1)/1000</f>
        <v>0.35</v>
      </c>
      <c r="K263" s="140">
        <f ca="1">(OFFSET('Hijsmateriaal 1.4'!Y$6:Y$2926,M263+L263-3,0,1,1))+365</f>
        <v>44253</v>
      </c>
      <c r="L263" s="121">
        <f>COUNTIF('Hijsmateriaal 1.4'!$D$6:$D$2926,'Vlaardingen-R''dam'!A263)</f>
        <v>4</v>
      </c>
      <c r="M263" s="124">
        <f>MATCH(A263,'Hijsmateriaal 1.4'!$D$6:$D$2926,0)</f>
        <v>1845</v>
      </c>
      <c r="N263" s="65"/>
      <c r="O263" s="65"/>
      <c r="P263" s="65"/>
    </row>
    <row r="264" spans="1:16" s="36" customFormat="1" ht="20.149999999999999" customHeight="1" x14ac:dyDescent="0.25">
      <c r="A264" s="864" t="s">
        <v>2794</v>
      </c>
      <c r="B264" s="863">
        <f ca="1">OFFSET('Hijsmateriaal 1.4'!E$6:E$2926,M264+L264-2,0,1,1)</f>
        <v>4</v>
      </c>
      <c r="C264" s="865" t="str">
        <f ca="1">OFFSET('Hijsmateriaal 1.4'!L$6:L$2926,M264+L264-2,0,1,1)</f>
        <v>GN H14 (WB)</v>
      </c>
      <c r="D264" s="863">
        <f ca="1">OFFSET('Hijsmateriaal 1.4'!M$6:M$2926,M264+L264-2,0,1,1)</f>
        <v>250</v>
      </c>
      <c r="E264" s="1346" t="str">
        <f ca="1">CONCATENATE(OFFSET('Hijsmateriaal 1.4'!O$6:O$2926,M264+L264-2,0,1,1),"x",OFFSET('Hijsmateriaal 1.4'!P$6:P$2926,M264+L264-2,0,1,1),"x",OFFSET('Hijsmateriaal 1.4'!Q$6:Q$2926,M264+L264-2,0,1,1))</f>
        <v>127x220x520</v>
      </c>
      <c r="F264" s="1347"/>
      <c r="G264" s="866" t="str">
        <f ca="1">OFFSET('Hijsmateriaal 1.4'!AA$6:AA$2926,M264+L264-2,0,1,1)</f>
        <v>new</v>
      </c>
      <c r="H264" s="863" t="str">
        <f ca="1">OFFSET('Hijsmateriaal 1.4'!AJ$6:AJ$2926,M264+L264-2,0,1,1)</f>
        <v>HL2290-2293</v>
      </c>
      <c r="I264" s="1154" t="str">
        <f ca="1">IF(OFFSET('Hijsmateriaal 1.4'!W$6:W$2926,M264+L264-2,0,1,1)="","",OFFSET('Hijsmateriaal 1.4'!W$6:W$2926,M264+L264-2,0,1,1))</f>
        <v>Reserved for Tapti</v>
      </c>
      <c r="J264" s="73">
        <f ca="1">OFFSET('Hijsmateriaal 1.4'!AC$6:AC$2926,M264+L264-3,0,1,1)/1000</f>
        <v>0.255</v>
      </c>
      <c r="K264" s="140" t="e">
        <f ca="1">(OFFSET('Hijsmateriaal 1.4'!Y$6:Y$2926,M264+L264-3,0,1,1))+365</f>
        <v>#VALUE!</v>
      </c>
      <c r="L264" s="121">
        <f>COUNTIF('Hijsmateriaal 1.4'!$D$6:$D$2926,'Vlaardingen-R''dam'!A264)</f>
        <v>5</v>
      </c>
      <c r="M264" s="124">
        <f>MATCH(A264,'Hijsmateriaal 1.4'!$D$6:$D$2926,0)</f>
        <v>1916</v>
      </c>
      <c r="N264" s="65"/>
      <c r="O264" s="65"/>
      <c r="P264" s="65"/>
    </row>
    <row r="265" spans="1:16" s="36" customFormat="1" ht="20.149999999999999" customHeight="1" x14ac:dyDescent="0.25">
      <c r="A265" s="113" t="s">
        <v>2889</v>
      </c>
      <c r="B265" s="76">
        <f ca="1">OFFSET('Hijsmateriaal 1.4'!E$6:E$2926,M265+L265-2,0,1,1)</f>
        <v>4</v>
      </c>
      <c r="C265" s="32" t="str">
        <f ca="1">OFFSET('Hijsmateriaal 1.4'!L$6:L$2926,M265+L265-2,0,1,1)</f>
        <v>GN H14 (WB)</v>
      </c>
      <c r="D265" s="76">
        <f ca="1">OFFSET('Hijsmateriaal 1.4'!M$6:M$2926,M265+L265-2,0,1,1)</f>
        <v>250</v>
      </c>
      <c r="E265" s="1285" t="str">
        <f ca="1">CONCATENATE(OFFSET('Hijsmateriaal 1.4'!O$6:O$2926,M265+L265-2,0,1,1),"x",OFFSET('Hijsmateriaal 1.4'!P$6:P$2926,M265+L265-2,0,1,1),"x",OFFSET('Hijsmateriaal 1.4'!Q$6:Q$2926,M265+L265-2,0,1,1))</f>
        <v>120/121x178/180x553/557</v>
      </c>
      <c r="F265" s="1286"/>
      <c r="G265" s="37">
        <f ca="1">OFFSET('Hijsmateriaal 1.4'!AA$6:AA$2926,M265+L265-2,0,1,1)</f>
        <v>46091</v>
      </c>
      <c r="H265" s="76" t="str">
        <f ca="1">OFFSET('Hijsmateriaal 1.4'!AJ$6:AJ$2926,M265+L265-2,0,1,1)</f>
        <v>HL2134-2137</v>
      </c>
      <c r="I265" s="618" t="str">
        <f ca="1">IF(OFFSET('Hijsmateriaal 1.4'!W$6:W$2926,M265+L265-2,0,1,1)="","",OFFSET('Hijsmateriaal 1.4'!W$6:W$2926,M265+L265-2,0,1,1))</f>
        <v/>
      </c>
      <c r="J265" s="73">
        <f ca="1">OFFSET('Hijsmateriaal 1.4'!AC$6:AC$2926,M265+L265-3,0,1,1)/1000</f>
        <v>0.255</v>
      </c>
      <c r="K265" s="140">
        <f ca="1">(OFFSET('Hijsmateriaal 1.4'!Y$6:Y$2926,M265+L265-3,0,1,1))+365</f>
        <v>44630</v>
      </c>
      <c r="L265" s="121">
        <f>COUNTIF('Hijsmateriaal 1.4'!$D$6:$D$2926,'Vlaardingen-R''dam'!A265)</f>
        <v>5</v>
      </c>
      <c r="M265" s="124">
        <f>MATCH(A265,'Hijsmateriaal 1.4'!$D$6:$D$2926,0)</f>
        <v>1942</v>
      </c>
      <c r="N265" s="65"/>
      <c r="O265" s="65"/>
      <c r="P265" s="65"/>
    </row>
    <row r="266" spans="1:16" s="36" customFormat="1" ht="30" customHeight="1" x14ac:dyDescent="0.25">
      <c r="A266" s="113" t="s">
        <v>2881</v>
      </c>
      <c r="B266" s="76">
        <f ca="1">OFFSET('Hijsmateriaal 1.4'!E$6:E$2926,M266+L266-2,0,1,1)</f>
        <v>4</v>
      </c>
      <c r="C266" s="32" t="str">
        <f ca="1">OFFSET('Hijsmateriaal 1.4'!L$6:L$2926,M266+L266-2,0,1,1)</f>
        <v>GN H14 (WB)</v>
      </c>
      <c r="D266" s="76">
        <f ca="1">OFFSET('Hijsmateriaal 1.4'!M$6:M$2926,M266+L266-2,0,1,1)</f>
        <v>250</v>
      </c>
      <c r="E266" s="1285" t="str">
        <f ca="1">CONCATENATE(OFFSET('Hijsmateriaal 1.4'!O$6:O$2926,M266+L266-2,0,1,1),"x",OFFSET('Hijsmateriaal 1.4'!P$6:P$2926,M266+L266-2,0,1,1),"x",OFFSET('Hijsmateriaal 1.4'!Q$6:Q$2926,M266+L266-2,0,1,1))</f>
        <v>120/121x172/181x552/557</v>
      </c>
      <c r="F266" s="1286"/>
      <c r="G266" s="37">
        <f ca="1">OFFSET('Hijsmateriaal 1.4'!AA$6:AA$2926,M266+L266-2,0,1,1)</f>
        <v>46091</v>
      </c>
      <c r="H266" s="76" t="str">
        <f ca="1">OFFSET('Hijsmateriaal 1.4'!AJ$6:AJ$2926,M266+L266-2,0,1,1)</f>
        <v>HL2130-2133</v>
      </c>
      <c r="I266" s="631" t="str">
        <f ca="1">IF(OFFSET('Hijsmateriaal 1.4'!W$6:W$2926,M266+L266-2,0,1,1)="","",OFFSET('Hijsmateriaal 1.4'!W$6:W$2926,M266+L266-2,0,1,1))</f>
        <v>HL 2130 Reserved for Kakinada 98/2</v>
      </c>
      <c r="J266" s="73">
        <f ca="1">OFFSET('Hijsmateriaal 1.4'!AC$6:AC$2926,M266+L266-3,0,1,1)/1000</f>
        <v>0.255</v>
      </c>
      <c r="K266" s="140">
        <f ca="1">(OFFSET('Hijsmateriaal 1.4'!Y$6:Y$2926,M266+L266-3,0,1,1))+365</f>
        <v>44630</v>
      </c>
      <c r="L266" s="121">
        <f>COUNTIF('Hijsmateriaal 1.4'!$D$6:$D$2926,'Vlaardingen-R''dam'!A266)</f>
        <v>5</v>
      </c>
      <c r="M266" s="124">
        <f>MATCH(A266,'Hijsmateriaal 1.4'!$D$6:$D$2926,0)</f>
        <v>1936</v>
      </c>
      <c r="N266" s="65"/>
      <c r="O266" s="65"/>
      <c r="P266" s="65"/>
    </row>
    <row r="267" spans="1:16" s="36" customFormat="1" ht="30" customHeight="1" x14ac:dyDescent="0.25">
      <c r="A267" s="864" t="s">
        <v>2873</v>
      </c>
      <c r="B267" s="863">
        <f ca="1">OFFSET('Hijsmateriaal 1.4'!E$6:E$2926,M267+L267-2,0,1,1)</f>
        <v>3</v>
      </c>
      <c r="C267" s="865" t="str">
        <f ca="1">OFFSET('Hijsmateriaal 1.4'!L$6:L$2926,M267+L267-2,0,1,1)</f>
        <v>GN H14 (WB)</v>
      </c>
      <c r="D267" s="863">
        <f ca="1">OFFSET('Hijsmateriaal 1.4'!M$6:M$2926,M267+L267-2,0,1,1)</f>
        <v>250</v>
      </c>
      <c r="E267" s="1346" t="str">
        <f ca="1">CONCATENATE(OFFSET('Hijsmateriaal 1.4'!O$6:O$2926,M267+L267-2,0,1,1),"x",OFFSET('Hijsmateriaal 1.4'!P$6:P$2926,M267+L267-2,0,1,1),"x",OFFSET('Hijsmateriaal 1.4'!Q$6:Q$2926,M267+L267-2,0,1,1))</f>
        <v>120x178x559</v>
      </c>
      <c r="F267" s="1347"/>
      <c r="G267" s="866">
        <f ca="1">OFFSET('Hijsmateriaal 1.4'!AA$6:AA$2926,M267+L267-2,0,1,1)</f>
        <v>45441</v>
      </c>
      <c r="H267" s="863" t="str">
        <f ca="1">OFFSET('Hijsmateriaal 1.4'!AJ$6:AJ$2926,M267+L267-2,0,1,1)</f>
        <v>HL1792-1795</v>
      </c>
      <c r="I267" s="1154" t="str">
        <f ca="1">IF(OFFSET('Hijsmateriaal 1.4'!W$6:W$2926,M267+L267-2,0,1,1)="","",OFFSET('Hijsmateriaal 1.4'!W$6:W$2926,M267+L267-2,0,1,1))</f>
        <v>HK 1792+1793 Reserved for Tapti.</v>
      </c>
      <c r="J267" s="73">
        <f ca="1">OFFSET('Hijsmateriaal 1.4'!AC$6:AC$2926,M267+L267-3,0,1,1)/1000</f>
        <v>0.255</v>
      </c>
      <c r="K267" s="140">
        <f ca="1">(OFFSET('Hijsmateriaal 1.4'!Y$6:Y$2926,M267+L267-3,0,1,1))+365</f>
        <v>44551</v>
      </c>
      <c r="L267" s="121">
        <f>COUNTIF('Hijsmateriaal 1.4'!$D$6:$D$2926,'Vlaardingen-R''dam'!A267)</f>
        <v>5</v>
      </c>
      <c r="M267" s="124">
        <f>MATCH(A267,'Hijsmateriaal 1.4'!$D$6:$D$2926,0)</f>
        <v>1930</v>
      </c>
      <c r="N267" s="65"/>
      <c r="O267" s="65"/>
      <c r="P267" s="65"/>
    </row>
    <row r="268" spans="1:16" s="36" customFormat="1" ht="20.149999999999999" customHeight="1" x14ac:dyDescent="0.25">
      <c r="A268" s="113" t="s">
        <v>2842</v>
      </c>
      <c r="B268" s="76">
        <f ca="1">OFFSET('Hijsmateriaal 1.4'!E$6:E$2926,M268+L268-2,0,1,1)</f>
        <v>4</v>
      </c>
      <c r="C268" s="32" t="str">
        <f ca="1">OFFSET('Hijsmateriaal 1.4'!L$6:L$2926,M268+L268-2,0,1,1)</f>
        <v>GP P-6036 (H)</v>
      </c>
      <c r="D268" s="76">
        <f ca="1">OFFSET('Hijsmateriaal 1.4'!M$6:M$2926,M268+L268-2,0,1,1)</f>
        <v>250</v>
      </c>
      <c r="E268" s="1285" t="str">
        <f ca="1">CONCATENATE(OFFSET('Hijsmateriaal 1.4'!O$6:O$2926,M268+L268-2,0,1,1),"x",OFFSET('Hijsmateriaal 1.4'!P$6:P$2926,M268+L268-2,0,1,1),"x",OFFSET('Hijsmateriaal 1.4'!Q$6:Q$2926,M268+L268-2,0,1,1))</f>
        <v>140x204/207x560/568</v>
      </c>
      <c r="F268" s="1286"/>
      <c r="G268" s="37">
        <f ca="1">OFFSET('Hijsmateriaal 1.4'!AA$6:AA$2926,M268+L268-2,0,1,1)</f>
        <v>45280</v>
      </c>
      <c r="H268" s="76" t="str">
        <f ca="1">OFFSET('Hijsmateriaal 1.4'!AJ$6:AJ$2926,M268+L268-2,0,1,1)</f>
        <v>HL250-253</v>
      </c>
      <c r="I268" s="603" t="str">
        <f ca="1">IF(OFFSET('Hijsmateriaal 1.4'!W$6:W$2926,M268+L268-2,0,1,1)="","",OFFSET('Hijsmateriaal 1.4'!W$6:W$2926,M268+L268-2,0,1,1))</f>
        <v/>
      </c>
      <c r="J268" s="73">
        <f ca="1">OFFSET('Hijsmateriaal 1.4'!AC$6:AC$2926,M268+L268-3,0,1,1)/1000</f>
        <v>0.28499999999999998</v>
      </c>
      <c r="K268" s="140">
        <f ca="1">(OFFSET('Hijsmateriaal 1.4'!Y$6:Y$2926,M268+L268-3,0,1,1))+365</f>
        <v>44336</v>
      </c>
      <c r="L268" s="121">
        <f>COUNTIF('Hijsmateriaal 1.4'!$D$6:$D$2926,'Vlaardingen-R''dam'!A268)</f>
        <v>5</v>
      </c>
      <c r="M268" s="124">
        <f>MATCH(A268,'Hijsmateriaal 1.4'!$D$6:$D$2926,0)</f>
        <v>1910</v>
      </c>
      <c r="N268" s="65"/>
      <c r="O268" s="65"/>
      <c r="P268" s="65"/>
    </row>
    <row r="269" spans="1:16" s="36" customFormat="1" ht="20.149999999999999" customHeight="1" x14ac:dyDescent="0.25">
      <c r="A269" s="864" t="s">
        <v>2920</v>
      </c>
      <c r="B269" s="863">
        <f ca="1">OFFSET('Hijsmateriaal 1.4'!E$6:E$2926,M269+L269-2,0,1,1)</f>
        <v>4</v>
      </c>
      <c r="C269" s="865" t="str">
        <f ca="1">OFFSET('Hijsmateriaal 1.4'!L$6:L$2926,M269+L269-2,0,1,1)</f>
        <v>GN H14 (WB)</v>
      </c>
      <c r="D269" s="863">
        <f ca="1">OFFSET('Hijsmateriaal 1.4'!M$6:M$2926,M269+L269-2,0,1,1)</f>
        <v>200</v>
      </c>
      <c r="E269" s="1346" t="str">
        <f ca="1">CONCATENATE(OFFSET('Hijsmateriaal 1.4'!O$6:O$2926,M269+L269-2,0,1,1),"x",OFFSET('Hijsmateriaal 1.4'!P$6:P$2926,M269+L269-2,0,1,1),"x",OFFSET('Hijsmateriaal 1.4'!Q$6:Q$2926,M269+L269-2,0,1,1))</f>
        <v>104/105x157/160x493/500</v>
      </c>
      <c r="F269" s="1347"/>
      <c r="G269" s="866">
        <f ca="1">OFFSET('Hijsmateriaal 1.4'!AA$6:AA$2926,M269+L269-2,0,1,1)</f>
        <v>45810</v>
      </c>
      <c r="H269" s="863" t="str">
        <f ca="1">OFFSET('Hijsmateriaal 1.4'!AJ$6:AJ$2926,M269+L269-2,0,1,1)</f>
        <v>HL1714-1717</v>
      </c>
      <c r="I269" s="1154" t="str">
        <f ca="1">IF(OFFSET('Hijsmateriaal 1.4'!W$6:W$2926,M269+L269-2,0,1,1)="","",OFFSET('Hijsmateriaal 1.4'!W$6:W$2926,M269+L269-2,0,1,1))</f>
        <v>Reserved for Tapti. ex HMC</v>
      </c>
      <c r="J269" s="73">
        <f ca="1">OFFSET('Hijsmateriaal 1.4'!AC$6:AC$2926,M269+L269-3,0,1,1)/1000</f>
        <v>0.23</v>
      </c>
      <c r="K269" s="140">
        <f ca="1">(OFFSET('Hijsmateriaal 1.4'!Y$6:Y$2926,M269+L269-3,0,1,1))+365</f>
        <v>43979</v>
      </c>
      <c r="L269" s="121">
        <f>COUNTIF('Hijsmateriaal 1.4'!$D$6:$D$2926,'Vlaardingen-R''dam'!A269)</f>
        <v>5</v>
      </c>
      <c r="M269" s="124">
        <f>MATCH(A269,'Hijsmateriaal 1.4'!$D$6:$D$2926,0)</f>
        <v>1972</v>
      </c>
      <c r="N269" s="65"/>
      <c r="O269" s="65"/>
      <c r="P269" s="65"/>
    </row>
    <row r="270" spans="1:16" s="36" customFormat="1" ht="20.149999999999999" customHeight="1" x14ac:dyDescent="0.25">
      <c r="A270" s="864" t="s">
        <v>2927</v>
      </c>
      <c r="B270" s="863">
        <f ca="1">OFFSET('Hijsmateriaal 1.4'!E$6:E$2926,M270+L270-2,0,1,1)</f>
        <v>4</v>
      </c>
      <c r="C270" s="865" t="str">
        <f ca="1">OFFSET('Hijsmateriaal 1.4'!L$6:L$2926,M270+L270-2,0,1,1)</f>
        <v>GN H14 (WB)</v>
      </c>
      <c r="D270" s="863">
        <f ca="1">OFFSET('Hijsmateriaal 1.4'!M$6:M$2926,M270+L270-2,0,1,1)</f>
        <v>200</v>
      </c>
      <c r="E270" s="1346" t="str">
        <f ca="1">CONCATENATE(OFFSET('Hijsmateriaal 1.4'!O$6:O$2926,M270+L270-2,0,1,1),"x",OFFSET('Hijsmateriaal 1.4'!P$6:P$2926,M270+L270-2,0,1,1),"x",OFFSET('Hijsmateriaal 1.4'!Q$6:Q$2926,M270+L270-2,0,1,1))</f>
        <v>105x155/159x487/500</v>
      </c>
      <c r="F270" s="1347"/>
      <c r="G270" s="866">
        <f ca="1">OFFSET('Hijsmateriaal 1.4'!AA$6:AA$2926,M270+L270-2,0,1,1)</f>
        <v>45810</v>
      </c>
      <c r="H270" s="863" t="str">
        <f ca="1">OFFSET('Hijsmateriaal 1.4'!AJ$6:AJ$2926,M270+L270-2,0,1,1)</f>
        <v>HL1685-1688</v>
      </c>
      <c r="I270" s="1154" t="str">
        <f ca="1">IF(OFFSET('Hijsmateriaal 1.4'!W$6:W$2926,M270+L270-2,0,1,1)="","",OFFSET('Hijsmateriaal 1.4'!W$6:W$2926,M270+L270-2,0,1,1))</f>
        <v>Reserved for Tapti</v>
      </c>
      <c r="J270" s="73">
        <f ca="1">OFFSET('Hijsmateriaal 1.4'!AC$6:AC$2926,M270+L270-3,0,1,1)/1000</f>
        <v>0.183</v>
      </c>
      <c r="K270" s="140">
        <f ca="1">(OFFSET('Hijsmateriaal 1.4'!Y$6:Y$2926,M270+L270-3,0,1,1))+365</f>
        <v>43979</v>
      </c>
      <c r="L270" s="121">
        <f>COUNTIF('Hijsmateriaal 1.4'!$D$6:$D$2926,'Vlaardingen-R''dam'!A270)</f>
        <v>5</v>
      </c>
      <c r="M270" s="124">
        <f>MATCH(A270,'Hijsmateriaal 1.4'!$D$6:$D$2926,0)</f>
        <v>1978</v>
      </c>
      <c r="N270" s="65"/>
      <c r="O270" s="65"/>
      <c r="P270" s="65"/>
    </row>
    <row r="271" spans="1:16" s="36" customFormat="1" ht="39" customHeight="1" x14ac:dyDescent="0.25">
      <c r="A271" s="113" t="s">
        <v>1702</v>
      </c>
      <c r="B271" s="76">
        <f ca="1">OFFSET('Hijsmateriaal 1.4'!E$6:E$2926,M271+L271-2,0,1,1)</f>
        <v>4</v>
      </c>
      <c r="C271" s="135" t="str">
        <f ca="1">OFFSET('Hijsmateriaal 1.4'!L$6:L$2926,M271+L271-2,0,1,1)</f>
        <v>2x GN H14 (WB) + 1 x CR G-2160 (WB) + 1 x GP P6033 (WB)</v>
      </c>
      <c r="D271" s="76">
        <f ca="1">OFFSET('Hijsmateriaal 1.4'!M$6:M$2926,M271+L271-2,0,1,1)</f>
        <v>200</v>
      </c>
      <c r="E271" s="1280" t="str">
        <f ca="1">CONCATENATE(OFFSET('Hijsmateriaal 1.4'!O$6:O$2926,M271+L271-2,0,1,1),"x",OFFSET('Hijsmateriaal 1.4'!P$6:P$2926,M271+L271-2,0,1,1),"x",OFFSET('Hijsmateriaal 1.4'!Q$6:Q$2926,M271+L271-2,0,1,1))</f>
        <v>104/105x150/158x481/500</v>
      </c>
      <c r="F271" s="1281"/>
      <c r="G271" s="37">
        <f ca="1">OFFSET('Hijsmateriaal 1.4'!AA$6:AA$2926,M271+L271-2,0,1,1)</f>
        <v>44340</v>
      </c>
      <c r="H271" s="76" t="e">
        <f ca="1">-E271</f>
        <v>#VALUE!</v>
      </c>
      <c r="I271" s="631" t="str">
        <f ca="1">IF(OFFSET('Hijsmateriaal 1.4'!W$6:W$2926,M271+L271-2,0,1,1)="","",OFFSET('Hijsmateriaal 1.4'!W$6:W$2926,M271+L271-2,0,1,1))</f>
        <v>Reserved for Kincardine</v>
      </c>
      <c r="J271" s="73">
        <f ca="1">OFFSET('Hijsmateriaal 1.4'!AC$6:AC$2926,M271+L271-3,0,1,1)/1000</f>
        <v>0.22700000000000001</v>
      </c>
      <c r="K271" s="140">
        <f ca="1">(OFFSET('Hijsmateriaal 1.4'!Y$6:Y$2926,M271+L271-3,0,1,1))+365</f>
        <v>43244</v>
      </c>
      <c r="L271" s="121">
        <f>COUNTIF('Hijsmateriaal 1.4'!$D$6:$D$2926,'Vlaardingen-R''dam'!A271)</f>
        <v>5</v>
      </c>
      <c r="M271" s="124">
        <f>MATCH(A271,'Hijsmateriaal 1.4'!$D$6:$D$2926,0)</f>
        <v>1996</v>
      </c>
      <c r="N271" s="74"/>
      <c r="O271" s="74"/>
      <c r="P271" s="74"/>
    </row>
    <row r="272" spans="1:16" s="36" customFormat="1" ht="20.149999999999999" customHeight="1" x14ac:dyDescent="0.25">
      <c r="A272" s="113" t="s">
        <v>2986</v>
      </c>
      <c r="B272" s="76">
        <f ca="1">OFFSET('Hijsmateriaal 1.4'!E$6:E$2926,M272+L272-2,0,1,1)</f>
        <v>3</v>
      </c>
      <c r="C272" s="32" t="str">
        <f ca="1">OFFSET('Hijsmateriaal 1.4'!L$6:L$2926,M272+L272-2,0,1,1)</f>
        <v>GP P-6036 (H)</v>
      </c>
      <c r="D272" s="76">
        <f ca="1">OFFSET('Hijsmateriaal 1.4'!M$6:M$2926,M272+L272-2,0,1,1)</f>
        <v>200</v>
      </c>
      <c r="E272" s="1285" t="str">
        <f ca="1">CONCATENATE(OFFSET('Hijsmateriaal 1.4'!O$6:O$2926,M272+L272-2,0,1,1),"x",OFFSET('Hijsmateriaal 1.4'!P$6:P$2926,M272+L272-2,0,1,1),"x",OFFSET('Hijsmateriaal 1.4'!Q$6:Q$2926,M272+L272-2,0,1,1))</f>
        <v>129/130x180/183x514/515</v>
      </c>
      <c r="F272" s="1286"/>
      <c r="G272" s="37">
        <f ca="1">OFFSET('Hijsmateriaal 1.4'!AA$6:AA$2926,M272+L272-2,0,1,1)</f>
        <v>45554</v>
      </c>
      <c r="H272" s="76" t="str">
        <f ca="1">OFFSET('Hijsmateriaal 1.4'!AJ$6:AJ$2926,M272+L272-2,0,1,1)</f>
        <v>HL1086-1088</v>
      </c>
      <c r="I272" s="505" t="str">
        <f ca="1">IF(OFFSET('Hijsmateriaal 1.4'!W$6:W$2926,M272+L272-2,0,1,1)="","",OFFSET('Hijsmateriaal 1.4'!W$6:W$2926,M272+L272-2,0,1,1))</f>
        <v/>
      </c>
      <c r="J272" s="73">
        <f ca="1">OFFSET('Hijsmateriaal 1.4'!AC$6:AC$2926,M272+L272-3,0,1,1)/1000</f>
        <v>0.23499999999999999</v>
      </c>
      <c r="K272" s="140">
        <f ca="1">(OFFSET('Hijsmateriaal 1.4'!Y$6:Y$2926,M272+L272-3,0,1,1))+365</f>
        <v>44092</v>
      </c>
      <c r="L272" s="121">
        <f>COUNTIF('Hijsmateriaal 1.4'!$D$6:$D$2926,'Vlaardingen-R''dam'!A272)</f>
        <v>4</v>
      </c>
      <c r="M272" s="124">
        <f>MATCH(A272,'Hijsmateriaal 1.4'!$D$6:$D$2926,0)</f>
        <v>2014</v>
      </c>
      <c r="N272" s="74"/>
      <c r="O272" s="74"/>
      <c r="P272" s="74"/>
    </row>
    <row r="273" spans="1:16" s="36" customFormat="1" ht="20.149999999999999" customHeight="1" x14ac:dyDescent="0.25">
      <c r="A273" s="113" t="s">
        <v>3019</v>
      </c>
      <c r="B273" s="76">
        <f ca="1">OFFSET('Hijsmateriaal 1.4'!E$6:E$2926,M273+L273-2,0,1,1)</f>
        <v>2</v>
      </c>
      <c r="C273" s="32" t="str">
        <f ca="1">OFFSET('Hijsmateriaal 1.4'!L$6:L$2926,M273+L273-2,0,1,1)</f>
        <v>GP P-6036 (H)</v>
      </c>
      <c r="D273" s="76">
        <f ca="1">OFFSET('Hijsmateriaal 1.4'!M$6:M$2926,M273+L273-2,0,1,1)</f>
        <v>200</v>
      </c>
      <c r="E273" s="1285" t="str">
        <f ca="1">CONCATENATE(OFFSET('Hijsmateriaal 1.4'!O$6:O$2926,M273+L273-2,0,1,1),"x",OFFSET('Hijsmateriaal 1.4'!P$6:P$2926,M273+L273-2,0,1,1),"x",OFFSET('Hijsmateriaal 1.4'!Q$6:Q$2926,M273+L273-2,0,1,1))</f>
        <v>129/130x171/176x470/485</v>
      </c>
      <c r="F273" s="1286"/>
      <c r="G273" s="37">
        <f ca="1">OFFSET('Hijsmateriaal 1.4'!AA$6:AA$2926,M273+L273-2,0,1,1)</f>
        <v>41597</v>
      </c>
      <c r="H273" s="76" t="str">
        <f ca="1">OFFSET('Hijsmateriaal 1.4'!AJ$6:AJ$2926,M273+L273-2,0,1,1)</f>
        <v>HL924-925</v>
      </c>
      <c r="I273" s="505" t="str">
        <f ca="1">IF(OFFSET('Hijsmateriaal 1.4'!W$6:W$2926,M273+L273-2,0,1,1)="","",OFFSET('Hijsmateriaal 1.4'!W$6:W$2926,M273+L273-2,0,1,1))</f>
        <v/>
      </c>
      <c r="J273" s="73">
        <f ca="1">OFFSET('Hijsmateriaal 1.4'!AC$6:AC$2926,M273+L273-3,0,1,1)/1000</f>
        <v>0.23499999999999999</v>
      </c>
      <c r="K273" s="140">
        <f ca="1">(OFFSET('Hijsmateriaal 1.4'!Y$6:Y$2926,M273+L273-3,0,1,1))+365</f>
        <v>40963</v>
      </c>
      <c r="L273" s="121">
        <f>COUNTIF('Hijsmateriaal 1.4'!$D$6:$D$2926,'Vlaardingen-R''dam'!A273)</f>
        <v>3</v>
      </c>
      <c r="M273" s="124">
        <f>MATCH(A273,'Hijsmateriaal 1.4'!$D$6:$D$2926,0)</f>
        <v>2038</v>
      </c>
      <c r="N273" s="74"/>
      <c r="O273" s="74"/>
      <c r="P273" s="74"/>
    </row>
    <row r="274" spans="1:16" s="36" customFormat="1" ht="20.149999999999999" customHeight="1" x14ac:dyDescent="0.25">
      <c r="A274" s="113" t="s">
        <v>1161</v>
      </c>
      <c r="B274" s="76">
        <f ca="1">OFFSET('Hijsmateriaal 1.4'!E$6:E$2926,M274+L274-2,0,1,1)</f>
        <v>4</v>
      </c>
      <c r="C274" s="32" t="str">
        <f ca="1">OFFSET('Hijsmateriaal 1.4'!L$6:L$2926,M274+L274-2,0,1,1)</f>
        <v>GP P-6036 (H)</v>
      </c>
      <c r="D274" s="76">
        <f ca="1">OFFSET('Hijsmateriaal 1.4'!M$6:M$2926,M274+L274-2,0,1,1)</f>
        <v>200</v>
      </c>
      <c r="E274" s="1285" t="str">
        <f ca="1">CONCATENATE(OFFSET('Hijsmateriaal 1.4'!O$6:O$2926,M274+L274-2,0,1,1),"x",OFFSET('Hijsmateriaal 1.4'!P$6:P$2926,M274+L274-2,0,1,1),"x",OFFSET('Hijsmateriaal 1.4'!Q$6:Q$2926,M274+L274-2,0,1,1))</f>
        <v>129/130x163/177x462/488</v>
      </c>
      <c r="F274" s="1286"/>
      <c r="G274" s="37">
        <f ca="1">OFFSET('Hijsmateriaal 1.4'!AA$6:AA$2926,M274+L274-2,0,1,1)</f>
        <v>42840</v>
      </c>
      <c r="H274" s="76" t="str">
        <f ca="1">OFFSET('Hijsmateriaal 1.4'!AJ$6:AJ$2926,M274+L274-2,0,1,1)</f>
        <v>HL226-230</v>
      </c>
      <c r="I274" s="505" t="str">
        <f ca="1">IF(OFFSET('Hijsmateriaal 1.4'!W$6:W$2926,M274+L274-2,0,1,1)="","",OFFSET('Hijsmateriaal 1.4'!W$6:W$2926,M274+L274-2,0,1,1))</f>
        <v>HL 230 is missing</v>
      </c>
      <c r="J274" s="73">
        <f ca="1">OFFSET('Hijsmateriaal 1.4'!AC$6:AC$2926,M274+L274-3,0,1,1)/1000</f>
        <v>0.23499999999999999</v>
      </c>
      <c r="K274" s="140">
        <f ca="1">(OFFSET('Hijsmateriaal 1.4'!Y$6:Y$2926,M274+L274-3,0,1,1))+365</f>
        <v>42718</v>
      </c>
      <c r="L274" s="121">
        <f>COUNTIF('Hijsmateriaal 1.4'!$D$6:$D$2926,'Vlaardingen-R''dam'!A274)</f>
        <v>6</v>
      </c>
      <c r="M274" s="124">
        <f>MATCH(A274,'Hijsmateriaal 1.4'!$D$6:$D$2926,0)</f>
        <v>2025</v>
      </c>
      <c r="N274" s="74"/>
      <c r="O274" s="74"/>
      <c r="P274" s="74"/>
    </row>
    <row r="275" spans="1:16" s="36" customFormat="1" ht="20.149999999999999" customHeight="1" thickBot="1" x14ac:dyDescent="0.3">
      <c r="A275" s="113" t="s">
        <v>1704</v>
      </c>
      <c r="B275" s="76">
        <f ca="1">OFFSET('Hijsmateriaal 1.4'!E$6:E$2926,M275+L275-2,0,1,1)</f>
        <v>4</v>
      </c>
      <c r="C275" s="32" t="str">
        <f ca="1">OFFSET('Hijsmateriaal 1.4'!L$6:L$2926,M275+L275-2,0,1,1)</f>
        <v>GP P-6036 (H)</v>
      </c>
      <c r="D275" s="76">
        <f ca="1">OFFSET('Hijsmateriaal 1.4'!M$6:M$2926,M275+L275-2,0,1,1)</f>
        <v>200</v>
      </c>
      <c r="E275" s="1285" t="str">
        <f ca="1">CONCATENATE(OFFSET('Hijsmateriaal 1.4'!O$6:O$2926,M275+L275-2,0,1,1),"x",OFFSET('Hijsmateriaal 1.4'!P$6:P$2926,M275+L275-2,0,1,1),"x",OFFSET('Hijsmateriaal 1.4'!Q$6:Q$2926,M275+L275-2,0,1,1))</f>
        <v>128x173/178x460/515</v>
      </c>
      <c r="F275" s="1286"/>
      <c r="G275" s="37">
        <f ca="1">OFFSET('Hijsmateriaal 1.4'!AA$6:AA$2926,M275+L275-2,0,1,1)</f>
        <v>45280</v>
      </c>
      <c r="H275" s="76" t="str">
        <f ca="1">OFFSET('Hijsmateriaal 1.4'!AJ$6:AJ$2926,M275+L275-2,0,1,1)</f>
        <v>HL230-232+1089</v>
      </c>
      <c r="I275" s="632" t="str">
        <f ca="1">IF(OFFSET('Hijsmateriaal 1.4'!W$6:W$2926,M275+L275-2,0,1,1)="","",OFFSET('Hijsmateriaal 1.4'!W$6:W$2926,M275+L275-2,0,1,1))</f>
        <v>Ex Taklift 4, required for98/2 proj.</v>
      </c>
      <c r="J275" s="73">
        <f ca="1">OFFSET('Hijsmateriaal 1.4'!AC$6:AC$2926,M275+L275-3,0,1,1)/1000</f>
        <v>0.23499999999999999</v>
      </c>
      <c r="K275" s="140">
        <f ca="1">(OFFSET('Hijsmateriaal 1.4'!Y$6:Y$2926,M275+L275-3,0,1,1))+365</f>
        <v>44336</v>
      </c>
      <c r="L275" s="121">
        <f>COUNTIF('Hijsmateriaal 1.4'!$D$6:$D$2926,'Vlaardingen-R''dam'!A275)</f>
        <v>5</v>
      </c>
      <c r="M275" s="124">
        <f>MATCH(A275,'Hijsmateriaal 1.4'!$D$6:$D$2926,0)</f>
        <v>2032</v>
      </c>
      <c r="N275" s="74"/>
      <c r="O275" s="74"/>
      <c r="P275" s="74"/>
    </row>
    <row r="276" spans="1:16" ht="24" customHeight="1" x14ac:dyDescent="0.25">
      <c r="A276" s="1307" t="s">
        <v>3873</v>
      </c>
      <c r="B276" s="1308"/>
      <c r="C276" s="1308"/>
      <c r="D276" s="1308"/>
      <c r="E276" s="1308"/>
      <c r="F276" s="1308"/>
      <c r="G276" s="1308"/>
      <c r="H276" s="1308"/>
      <c r="I276" s="1308"/>
      <c r="J276" s="137"/>
      <c r="K276" s="138"/>
    </row>
    <row r="277" spans="1:16" ht="24" customHeight="1" x14ac:dyDescent="0.25">
      <c r="A277" s="1318"/>
      <c r="B277" s="1319"/>
      <c r="C277" s="1319"/>
      <c r="D277" s="1319"/>
      <c r="E277" s="1319"/>
      <c r="F277" s="1319"/>
      <c r="G277" s="1319"/>
      <c r="H277" s="1319"/>
      <c r="I277" s="570" t="s">
        <v>3919</v>
      </c>
      <c r="J277" s="1323"/>
      <c r="K277" s="97"/>
      <c r="L277" s="521"/>
      <c r="M277" s="521"/>
      <c r="N277" s="41"/>
      <c r="O277" s="41"/>
    </row>
    <row r="278" spans="1:16" ht="24" customHeight="1" x14ac:dyDescent="0.25">
      <c r="A278" s="878" t="str">
        <f>A4</f>
        <v>Location:</v>
      </c>
      <c r="B278" s="61" t="str">
        <f>B4</f>
        <v>Vlaardingen</v>
      </c>
      <c r="C278" s="62"/>
      <c r="D278" s="62"/>
      <c r="E278" s="879" t="str">
        <f>E4</f>
        <v xml:space="preserve"> Date:</v>
      </c>
      <c r="F278" s="1306">
        <f ca="1">F4</f>
        <v>44925.936029629629</v>
      </c>
      <c r="G278" s="1306"/>
      <c r="H278" s="62"/>
      <c r="I278" s="693" t="str">
        <f>I229</f>
        <v xml:space="preserve">  ( Visual inspection required )</v>
      </c>
      <c r="J278" s="1323"/>
      <c r="K278" s="139"/>
    </row>
    <row r="279" spans="1:16" ht="21" customHeight="1" x14ac:dyDescent="0.25">
      <c r="A279" s="1303" t="s">
        <v>3932</v>
      </c>
      <c r="B279" s="1304"/>
      <c r="C279" s="1304"/>
      <c r="D279" s="1304"/>
      <c r="E279" s="1304"/>
      <c r="F279" s="1304"/>
      <c r="G279" s="1304"/>
      <c r="H279" s="1304"/>
      <c r="I279" s="1348"/>
      <c r="J279" s="1348"/>
      <c r="K279" s="1305"/>
    </row>
    <row r="280" spans="1:16" s="36" customFormat="1" ht="30" customHeight="1" x14ac:dyDescent="0.25">
      <c r="A280" s="113" t="s">
        <v>2990</v>
      </c>
      <c r="B280" s="76">
        <f ca="1">OFFSET('Hijsmateriaal 1.4'!E$6:E$2926,M280+L280-2,0,1,1)</f>
        <v>4</v>
      </c>
      <c r="C280" s="135" t="str">
        <f ca="1">OFFSET('Hijsmateriaal 1.4'!L$6:L$2926,M280+L280-2,0,1,1)</f>
        <v>2 x GP P-6036 (H) + 2 x GN H10 (H)</v>
      </c>
      <c r="D280" s="76">
        <f ca="1">OFFSET('Hijsmateriaal 1.4'!M$6:M$2926,M280+L280-2,0,1,1)</f>
        <v>150</v>
      </c>
      <c r="E280" s="1285" t="str">
        <f ca="1">CONCATENATE(OFFSET('Hijsmateriaal 1.4'!O$6:O$2926,M280+L280-2,0,1,1),"x",OFFSET('Hijsmateriaal 1.4'!P$6:P$2926,M280+L280-2,0,1,1),"x",OFFSET('Hijsmateriaal 1.4'!Q$6:Q$2926,M280+L280-2,0,1,1))</f>
        <v>107/108x170/176x405/412</v>
      </c>
      <c r="F280" s="1286"/>
      <c r="G280" s="37">
        <f ca="1">OFFSET('Hijsmateriaal 1.4'!AA$6:AA$2926,M280+L280-2,0,1,1)</f>
        <v>45554</v>
      </c>
      <c r="H280" s="76" t="str">
        <f ca="1">OFFSET('Hijsmateriaal 1.4'!AJ$6:AJ$2926,M280+L280-2,0,1,1)</f>
        <v>HL9-10+398-399</v>
      </c>
      <c r="I280" s="630" t="str">
        <f ca="1">IF(OFFSET('Hijsmateriaal 1.4'!W$6:W$2926,M280+L280-2,0,1,1)="","",OFFSET('Hijsmateriaal 1.4'!W$6:W$2926,M280+L280-2,0,1,1))</f>
        <v/>
      </c>
      <c r="J280" s="73">
        <f ca="1">OFFSET('Hijsmateriaal 1.4'!AC$6:AC$2926,M280+L280-3,0,1,1)/1000</f>
        <v>0.16</v>
      </c>
      <c r="K280" s="140">
        <f ca="1">(OFFSET('Hijsmateriaal 1.4'!Y$6:Y$2926,M280+L280-3,0,1,1))+365</f>
        <v>44092</v>
      </c>
      <c r="L280" s="121">
        <f>COUNTIF('Hijsmateriaal 1.4'!$D$6:$D$2926,'Vlaardingen-R''dam'!A280)</f>
        <v>5</v>
      </c>
      <c r="M280" s="124">
        <f>MATCH(A280,'Hijsmateriaal 1.4'!$D$6:$D$2926,0)</f>
        <v>2081</v>
      </c>
      <c r="N280" s="74"/>
      <c r="O280" s="74"/>
      <c r="P280" s="74"/>
    </row>
    <row r="281" spans="1:16" s="36" customFormat="1" ht="20.149999999999999" customHeight="1" x14ac:dyDescent="0.25">
      <c r="A281" s="113" t="s">
        <v>1591</v>
      </c>
      <c r="B281" s="76">
        <f ca="1">OFFSET('Hijsmateriaal 1.4'!E$6:E$2926,M281+L281-2,0,1,1)</f>
        <v>4</v>
      </c>
      <c r="C281" s="32" t="str">
        <f ca="1">OFFSET('Hijsmateriaal 1.4'!L$6:L$2926,M281+L281-2,0,1,1)</f>
        <v>GP P-6036 (H)</v>
      </c>
      <c r="D281" s="76">
        <f ca="1">OFFSET('Hijsmateriaal 1.4'!M$6:M$2926,M281+L281-2,0,1,1)</f>
        <v>150</v>
      </c>
      <c r="E281" s="1285" t="str">
        <f ca="1">CONCATENATE(OFFSET('Hijsmateriaal 1.4'!O$6:O$2926,M281+L281-2,0,1,1),"x",OFFSET('Hijsmateriaal 1.4'!P$6:P$2926,M281+L281-2,0,1,1),"x",OFFSET('Hijsmateriaal 1.4'!Q$6:Q$2926,M281+L281-2,0,1,1))</f>
        <v>105/108x170/175x419/425</v>
      </c>
      <c r="F281" s="1286"/>
      <c r="G281" s="37">
        <f ca="1">OFFSET('Hijsmateriaal 1.4'!AA$6:AA$2926,M281+L281-2,0,1,1)</f>
        <v>45554</v>
      </c>
      <c r="H281" s="76" t="str">
        <f ca="1">OFFSET('Hijsmateriaal 1.4'!AJ$6:AJ$2926,M281+L281-2,0,1,1)</f>
        <v>HL140-142+1181</v>
      </c>
      <c r="I281" s="505" t="str">
        <f ca="1">IF(OFFSET('Hijsmateriaal 1.4'!W$6:W$2926,M281+L281-2,0,1,1)="","",OFFSET('Hijsmateriaal 1.4'!W$6:W$2926,M281+L281-2,0,1,1))</f>
        <v/>
      </c>
      <c r="J281" s="73">
        <f ca="1">OFFSET('Hijsmateriaal 1.4'!AC$6:AC$2926,M281+L281-3,0,1,1)/1000</f>
        <v>0.16</v>
      </c>
      <c r="K281" s="140">
        <f ca="1">(OFFSET('Hijsmateriaal 1.4'!Y$6:Y$2926,M281+L281-3,0,1,1))+365</f>
        <v>44092</v>
      </c>
      <c r="L281" s="121">
        <f>COUNTIF('Hijsmateriaal 1.4'!$D$6:$D$2926,'Vlaardingen-R''dam'!A281)</f>
        <v>5</v>
      </c>
      <c r="M281" s="124">
        <f>MATCH(A281,'Hijsmateriaal 1.4'!$D$6:$D$2926,0)</f>
        <v>2087</v>
      </c>
      <c r="N281" s="74"/>
      <c r="O281" s="74"/>
      <c r="P281" s="74"/>
    </row>
    <row r="282" spans="1:16" s="36" customFormat="1" ht="20.149999999999999" customHeight="1" x14ac:dyDescent="0.25">
      <c r="A282" s="113" t="s">
        <v>783</v>
      </c>
      <c r="B282" s="76">
        <f ca="1">OFFSET('Hijsmateriaal 1.4'!E$6:E$2926,M282+L282-2,0,1,1)</f>
        <v>4</v>
      </c>
      <c r="C282" s="32" t="str">
        <f ca="1">OFFSET('Hijsmateriaal 1.4'!L$6:L$2926,M282+L282-2,0,1,1)</f>
        <v>GN   H14 (WB)</v>
      </c>
      <c r="D282" s="76">
        <f ca="1">OFFSET('Hijsmateriaal 1.4'!M$6:M$2926,M282+L282-2,0,1,1)</f>
        <v>150</v>
      </c>
      <c r="E282" s="1285" t="str">
        <f ca="1">CONCATENATE(OFFSET('Hijsmateriaal 1.4'!O$6:O$2926,M282+L282-2,0,1,1),"x",OFFSET('Hijsmateriaal 1.4'!P$6:P$2926,M282+L282-2,0,1,1),"x",OFFSET('Hijsmateriaal 1.4'!Q$6:Q$2926,M282+L282-2,0,1,1))</f>
        <v>95x150/154x414</v>
      </c>
      <c r="F282" s="1286"/>
      <c r="G282" s="37">
        <f ca="1">OFFSET('Hijsmateriaal 1.4'!AA$6:AA$2926,M282+L282-2,0,1,1)</f>
        <v>45109</v>
      </c>
      <c r="H282" s="76" t="str">
        <f ca="1">OFFSET('Hijsmateriaal 1.4'!AJ$6:AJ$2926,M282+L282-2,0,1,1)</f>
        <v>HL1858-1861</v>
      </c>
      <c r="I282" s="505" t="str">
        <f ca="1">IF(OFFSET('Hijsmateriaal 1.4'!W$6:W$2926,M282+L282-2,0,1,1)="","",OFFSET('Hijsmateriaal 1.4'!W$6:W$2926,M282+L282-2,0,1,1))</f>
        <v/>
      </c>
      <c r="J282" s="73">
        <f ca="1">OFFSET('Hijsmateriaal 1.4'!AC$6:AC$2926,M282+L282-3,0,1,1)/1000</f>
        <v>0.115</v>
      </c>
      <c r="K282" s="140">
        <f ca="1">(OFFSET('Hijsmateriaal 1.4'!Y$6:Y$2926,M282+L282-3,0,1,1))+365</f>
        <v>44013</v>
      </c>
      <c r="L282" s="121">
        <f>COUNTIF('Hijsmateriaal 1.4'!$D$6:$D$2926,'Vlaardingen-R''dam'!A282)</f>
        <v>5</v>
      </c>
      <c r="M282" s="124">
        <f>MATCH(A282,'Hijsmateriaal 1.4'!$D$6:$D$2926,0)</f>
        <v>2057</v>
      </c>
      <c r="N282" s="74"/>
      <c r="O282" s="74"/>
      <c r="P282" s="74"/>
    </row>
    <row r="283" spans="1:16" s="36" customFormat="1" ht="20.149999999999999" customHeight="1" x14ac:dyDescent="0.25">
      <c r="A283" s="113" t="s">
        <v>3087</v>
      </c>
      <c r="B283" s="76">
        <f ca="1">OFFSET('Hijsmateriaal 1.4'!E$6:E$2926,M283+L283-2,0,1,1)</f>
        <v>5</v>
      </c>
      <c r="C283" s="32" t="str">
        <f ca="1">OFFSET('Hijsmateriaal 1.4'!L$6:L$2926,M283+L283-2,0,1,1)</f>
        <v>GN H14 (WB)</v>
      </c>
      <c r="D283" s="76">
        <f ca="1">OFFSET('Hijsmateriaal 1.4'!M$6:M$2926,M283+L283-2,0,1,1)</f>
        <v>125</v>
      </c>
      <c r="E283" s="1285" t="str">
        <f ca="1">CONCATENATE(OFFSET('Hijsmateriaal 1.4'!O$6:O$2926,M283+L283-2,0,1,1),"x",OFFSET('Hijsmateriaal 1.4'!P$6:P$2926,M283+L283-2,0,1,1),"x",OFFSET('Hijsmateriaal 1.4'!Q$6:Q$2926,M283+L283-2,0,1,1))</f>
        <v>78/81x135/143x368/374</v>
      </c>
      <c r="F283" s="1286"/>
      <c r="G283" s="37">
        <f ca="1">OFFSET('Hijsmateriaal 1.4'!AA$6:AA$2926,M283+L283-2,0,1,1)</f>
        <v>45994</v>
      </c>
      <c r="H283" s="76" t="str">
        <f ca="1">OFFSET('Hijsmateriaal 1.4'!AJ$6:AJ$2926,M283+L283-2,0,1,1)</f>
        <v>HL1831-1835</v>
      </c>
      <c r="I283" s="505" t="str">
        <f ca="1">IF(OFFSET('Hijsmateriaal 1.4'!W$6:W$2926,M283+L283-2,0,1,1)="","",OFFSET('Hijsmateriaal 1.4'!W$6:W$2926,M283+L283-2,0,1,1))</f>
        <v/>
      </c>
      <c r="J283" s="73">
        <f ca="1">OFFSET('Hijsmateriaal 1.4'!AC$6:AC$2926,M283+L283-3,0,1,1)/1000</f>
        <v>8.4000000000000005E-2</v>
      </c>
      <c r="K283" s="140">
        <f ca="1">(OFFSET('Hijsmateriaal 1.4'!Y$6:Y$2926,M283+L283-3,0,1,1))+365</f>
        <v>44898</v>
      </c>
      <c r="L283" s="121">
        <f>COUNTIF('Hijsmateriaal 1.4'!$D$6:$D$2926,'Vlaardingen-R''dam'!A283)</f>
        <v>6</v>
      </c>
      <c r="M283" s="124">
        <f>MATCH(A283,'Hijsmateriaal 1.4'!$D$6:$D$2926,0)</f>
        <v>2099</v>
      </c>
      <c r="N283" s="74"/>
      <c r="O283" s="74"/>
      <c r="P283" s="74"/>
    </row>
    <row r="284" spans="1:16" s="35" customFormat="1" ht="20.149999999999999" customHeight="1" x14ac:dyDescent="0.25">
      <c r="A284" s="113" t="s">
        <v>1551</v>
      </c>
      <c r="B284" s="76">
        <f ca="1">OFFSET('Hijsmateriaal 1.4'!E$6:E$2926,M284+L284-2,0,1,1)</f>
        <v>4</v>
      </c>
      <c r="C284" s="32" t="str">
        <f ca="1">OFFSET('Hijsmateriaal 1.4'!L$6:L$2926,M284+L284-2,0,1,1)</f>
        <v>GN H14 (WB)</v>
      </c>
      <c r="D284" s="76">
        <f ca="1">OFFSET('Hijsmateriaal 1.4'!M$6:M$2926,M284+L284-2,0,1,1)</f>
        <v>125</v>
      </c>
      <c r="E284" s="1285" t="str">
        <f ca="1">CONCATENATE(OFFSET('Hijsmateriaal 1.4'!O$6:O$2926,M284+L284-2,0,1,1),"x",OFFSET('Hijsmateriaal 1.4'!P$6:P$2926,M284+L284-2,0,1,1),"x",OFFSET('Hijsmateriaal 1.4'!Q$6:Q$2926,M284+L284-2,0,1,1))</f>
        <v>80x134/138x361/363</v>
      </c>
      <c r="F284" s="1286"/>
      <c r="G284" s="37">
        <f ca="1">OFFSET('Hijsmateriaal 1.4'!AA$6:AA$2926,M284+L284-2,0,1,1)</f>
        <v>44517</v>
      </c>
      <c r="H284" s="76" t="str">
        <f ca="1">OFFSET('Hijsmateriaal 1.4'!AJ$6:AJ$2926,M284+L284-2,0,1,1)</f>
        <v>HL831-834</v>
      </c>
      <c r="I284" s="505" t="str">
        <f ca="1">IF(OFFSET('Hijsmateriaal 1.4'!W$6:W$2926,M284+L284-2,0,1,1)="","",OFFSET('Hijsmateriaal 1.4'!W$6:W$2926,M284+L284-2,0,1,1))</f>
        <v/>
      </c>
      <c r="J284" s="73">
        <f ca="1">OFFSET('Hijsmateriaal 1.4'!AC$6:AC$2926,M284+L284-3,0,1,1)/1000</f>
        <v>8.4000000000000005E-2</v>
      </c>
      <c r="K284" s="140">
        <f ca="1">(OFFSET('Hijsmateriaal 1.4'!Y$6:Y$2926,M284+L284-3,0,1,1))+365</f>
        <v>44309</v>
      </c>
      <c r="L284" s="121">
        <f>COUNTIF('Hijsmateriaal 1.4'!$D$6:$D$2926,'Vlaardingen-R''dam'!A284)</f>
        <v>5</v>
      </c>
      <c r="M284" s="124">
        <f>MATCH(A284,'Hijsmateriaal 1.4'!$D$6:$D$2926,0)</f>
        <v>2110</v>
      </c>
      <c r="N284" s="74"/>
      <c r="O284" s="74"/>
      <c r="P284" s="74"/>
    </row>
    <row r="285" spans="1:16" s="35" customFormat="1" ht="20.149999999999999" customHeight="1" x14ac:dyDescent="0.25">
      <c r="A285" s="113" t="s">
        <v>3148</v>
      </c>
      <c r="B285" s="76">
        <f ca="1">OFFSET('Hijsmateriaal 1.4'!E$6:E$2926,M285+L285-2,0,1,1)</f>
        <v>30</v>
      </c>
      <c r="C285" s="32" t="str">
        <f ca="1">OFFSET('Hijsmateriaal 1.4'!L$6:L$2926,M285+L285-2,0,1,1)</f>
        <v>GN-H10 ROV</v>
      </c>
      <c r="D285" s="76">
        <f ca="1">OFFSET('Hijsmateriaal 1.4'!M$6:M$2926,M285+L285-2,0,1,1)</f>
        <v>120</v>
      </c>
      <c r="E285" s="1285" t="str">
        <f ca="1">CONCATENATE(OFFSET('Hijsmateriaal 1.4'!O$6:O$2926,M285+L285-2,0,1,1),"x",OFFSET('Hijsmateriaal 1.4'!P$6:P$2926,M285+L285-2,0,1,1),"x",OFFSET('Hijsmateriaal 1.4'!Q$6:Q$2926,M285+L285-2,0,1,1))</f>
        <v>84x127x338</v>
      </c>
      <c r="F285" s="1286"/>
      <c r="G285" s="37" t="str">
        <f ca="1">OFFSET('Hijsmateriaal 1.4'!AA$6:AA$2926,M285+L285-2,0,1,1)</f>
        <v>-</v>
      </c>
      <c r="H285" s="76" t="str">
        <f ca="1">OFFSET('Hijsmateriaal 1.4'!AJ$6:AJ$2926,M285+L285-2,0,1,1)</f>
        <v>HL2205-2234</v>
      </c>
      <c r="I285" s="632" t="str">
        <f ca="1">IF(OFFSET('Hijsmateriaal 1.4'!W$6:W$2926,M285+L285-2,0,1,1)="","",OFFSET('Hijsmateriaal 1.4'!W$6:W$2926,M285+L285-2,0,1,1))</f>
        <v>For 98/2 project</v>
      </c>
      <c r="J285" s="73">
        <f ca="1">OFFSET('Hijsmateriaal 1.4'!AC$6:AC$2926,M285+L285-3,0,1,1)/1000</f>
        <v>8.4000000000000005E-2</v>
      </c>
      <c r="K285" s="140">
        <f ca="1">(OFFSET('Hijsmateriaal 1.4'!Y$6:Y$2926,M285+L285-3,0,1,1))+365</f>
        <v>44545</v>
      </c>
      <c r="L285" s="121">
        <f>COUNTIF('Hijsmateriaal 1.4'!$D$6:$D$2926,'Vlaardingen-R''dam'!A285)</f>
        <v>31</v>
      </c>
      <c r="M285" s="124">
        <f>MATCH(A285,'Hijsmateriaal 1.4'!$D$6:$D$2926,0)</f>
        <v>2139</v>
      </c>
      <c r="N285" s="74"/>
      <c r="O285" s="74"/>
      <c r="P285" s="74"/>
    </row>
    <row r="286" spans="1:16" s="35" customFormat="1" ht="30" customHeight="1" x14ac:dyDescent="0.25">
      <c r="A286" s="113" t="s">
        <v>3154</v>
      </c>
      <c r="B286" s="76">
        <f ca="1">OFFSET('Hijsmateriaal 1.4'!E$6:E$2926,M286+L286-2,0,1,1)</f>
        <v>4</v>
      </c>
      <c r="C286" s="577" t="str">
        <f ca="1">OFFSET('Hijsmateriaal 1.4'!L$6:L$2926,M286+L286-2,0,1,1)</f>
        <v>SUPER GN-H10 (H)</v>
      </c>
      <c r="D286" s="76">
        <f ca="1">OFFSET('Hijsmateriaal 1.4'!M$6:M$2926,M286+L286-2,0,1,1)</f>
        <v>120</v>
      </c>
      <c r="E286" s="1285" t="str">
        <f ca="1">CONCATENATE(OFFSET('Hijsmateriaal 1.4'!O$6:O$2926,M286+L286-2,0,1,1),"x",OFFSET('Hijsmateriaal 1.4'!P$6:P$2926,M286+L286-2,0,1,1),"x",OFFSET('Hijsmateriaal 1.4'!Q$6:Q$2926,M286+L286-2,0,1,1))</f>
        <v>83/84x127/128x338</v>
      </c>
      <c r="F286" s="1286"/>
      <c r="G286" s="37">
        <f ca="1">OFFSET('Hijsmateriaal 1.4'!AA$6:AA$2926,M286+L286-2,0,1,1)</f>
        <v>45706</v>
      </c>
      <c r="H286" s="76" t="str">
        <f ca="1">OFFSET('Hijsmateriaal 1.4'!AJ$6:AJ$2926,M286+L286-2,0,1,1)</f>
        <v>HL2019-2022</v>
      </c>
      <c r="I286" s="578" t="str">
        <f ca="1">IF(OFFSET('Hijsmateriaal 1.4'!W$6:W$2926,M286+L286-2,0,1,1)="","",OFFSET('Hijsmateriaal 1.4'!W$6:W$2926,M286+L286-2,0,1,1))</f>
        <v>NOTE! SUPER GN-H10, same dimensions as GN-H9 85t, ex OWF</v>
      </c>
      <c r="J286" s="73">
        <f ca="1">OFFSET('Hijsmateriaal 1.4'!AC$6:AC$2926,M286+L286-3,0,1,1)/1000</f>
        <v>7.0000000000000007E-2</v>
      </c>
      <c r="K286" s="140">
        <f ca="1">(OFFSET('Hijsmateriaal 1.4'!Y$6:Y$2926,M286+L286-3,0,1,1))+365</f>
        <v>44244</v>
      </c>
      <c r="L286" s="121">
        <f>COUNTIF('Hijsmateriaal 1.4'!$D$6:$D$2926,'Vlaardingen-R''dam'!A286)</f>
        <v>5</v>
      </c>
      <c r="M286" s="124">
        <f>MATCH(A286,'Hijsmateriaal 1.4'!$D$6:$D$2926,0)</f>
        <v>2171</v>
      </c>
      <c r="N286" s="74"/>
      <c r="O286" s="74"/>
      <c r="P286" s="74"/>
    </row>
    <row r="287" spans="1:16" s="35" customFormat="1" ht="30" customHeight="1" x14ac:dyDescent="0.25">
      <c r="A287" s="113" t="s">
        <v>1162</v>
      </c>
      <c r="B287" s="76">
        <f ca="1">OFFSET('Hijsmateriaal 1.4'!E$6:E$2926,M287+L287-2,0,1,1)</f>
        <v>4</v>
      </c>
      <c r="C287" s="135" t="str">
        <f ca="1">OFFSET('Hijsmateriaal 1.4'!L$6:L$2926,M287+L287-2,0,1,1)</f>
        <v>GP P-6036 (H) + 2 x GN H10 (H)</v>
      </c>
      <c r="D287" s="76">
        <f ca="1">OFFSET('Hijsmateriaal 1.4'!M$6:M$2926,M287+L287-2,0,1,1)</f>
        <v>120</v>
      </c>
      <c r="E287" s="1285" t="str">
        <f ca="1">CONCATENATE(OFFSET('Hijsmateriaal 1.4'!O$6:O$2926,M287+L287-2,0,1,1),"x",OFFSET('Hijsmateriaal 1.4'!P$6:P$2926,M287+L287-2,0,1,1),"x",OFFSET('Hijsmateriaal 1.4'!Q$6:Q$2926,M287+L287-2,0,1,1))</f>
        <v>93/95x147/152x381/385</v>
      </c>
      <c r="F287" s="1286"/>
      <c r="G287" s="37">
        <f ca="1">OFFSET('Hijsmateriaal 1.4'!AA$6:AA$2926,M287+L287-2,0,1,1)</f>
        <v>44882</v>
      </c>
      <c r="H287" s="76" t="str">
        <f ca="1">OFFSET('Hijsmateriaal 1.4'!AJ$6:AJ$2926,M287+L287-2,0,1,1)</f>
        <v>HL5-8</v>
      </c>
      <c r="I287" s="505" t="str">
        <f ca="1">IF(OFFSET('Hijsmateriaal 1.4'!W$6:W$2926,M287+L287-2,0,1,1)="","",OFFSET('Hijsmateriaal 1.4'!W$6:W$2926,M287+L287-2,0,1,1))</f>
        <v/>
      </c>
      <c r="J287" s="73">
        <f ca="1">OFFSET('Hijsmateriaal 1.4'!AC$6:AC$2926,M287+L287-3,0,1,1)/1000</f>
        <v>0.11</v>
      </c>
      <c r="K287" s="140">
        <f ca="1">(OFFSET('Hijsmateriaal 1.4'!Y$6:Y$2926,M287+L287-3,0,1,1))+365</f>
        <v>44096</v>
      </c>
      <c r="L287" s="121">
        <f>COUNTIF('Hijsmateriaal 1.4'!$D$6:$D$2926,'Vlaardingen-R''dam'!A287)</f>
        <v>5</v>
      </c>
      <c r="M287" s="124">
        <f>MATCH(A287,'Hijsmateriaal 1.4'!$D$6:$D$2926,0)</f>
        <v>2177</v>
      </c>
      <c r="N287" s="74"/>
      <c r="O287" s="74"/>
      <c r="P287" s="74"/>
    </row>
    <row r="288" spans="1:16" s="35" customFormat="1" ht="30" customHeight="1" x14ac:dyDescent="0.25">
      <c r="A288" s="113" t="s">
        <v>3239</v>
      </c>
      <c r="B288" s="76">
        <f ca="1">OFFSET('Hijsmateriaal 1.4'!E$6:E$2926,M288+L288-2,0,1,1)</f>
        <v>6</v>
      </c>
      <c r="C288" s="577" t="str">
        <f ca="1">OFFSET('Hijsmateriaal 1.4'!L$6:L$2926,M288+L288-2,0,1,1)</f>
        <v>SUPER GP G-5263 (H)</v>
      </c>
      <c r="D288" s="76">
        <f ca="1">OFFSET('Hijsmateriaal 1.4'!M$6:M$2926,M288+L288-2,0,1,1)</f>
        <v>85</v>
      </c>
      <c r="E288" s="1285" t="str">
        <f ca="1">CONCATENATE(OFFSET('Hijsmateriaal 1.4'!O$6:O$2926,M288+L288-2,0,1,1),"x",OFFSET('Hijsmateriaal 1.4'!P$6:P$2926,M288+L288-2,0,1,1),"x",OFFSET('Hijsmateriaal 1.4'!Q$6:Q$2926,M288+L288-2,0,1,1))</f>
        <v>70x104/107x265/267</v>
      </c>
      <c r="F288" s="1286"/>
      <c r="G288" s="37">
        <f ca="1">OFFSET('Hijsmateriaal 1.4'!AA$6:AA$2926,M288+L288-2,0,1,1)</f>
        <v>45893</v>
      </c>
      <c r="H288" s="76" t="str">
        <f ca="1">OFFSET('Hijsmateriaal 1.4'!AJ$6:AJ$2926,M288+L288-2,0,1,1)</f>
        <v>SV27440-27445</v>
      </c>
      <c r="I288" s="578" t="str">
        <f ca="1">IF(OFFSET('Hijsmateriaal 1.4'!W$6:W$2926,M288+L288-2,0,1,1)="","",OFFSET('Hijsmateriaal 1.4'!W$6:W$2926,M288+L288-2,0,1,1))</f>
        <v>NOTE! SUPER GP-G-5263 shackle dimensions same as 55t G-4163 Standard shackle</v>
      </c>
      <c r="J288" s="73">
        <f ca="1">OFFSET('Hijsmateriaal 1.4'!AC$6:AC$2926,M288+L288-3,0,1,1)/1000</f>
        <v>4.2000000000000003E-2</v>
      </c>
      <c r="K288" s="140">
        <f ca="1">(OFFSET('Hijsmateriaal 1.4'!Y$6:Y$2926,M288+L288-3,0,1,1))+365</f>
        <v>44432</v>
      </c>
      <c r="L288" s="121">
        <f>COUNTIF('Hijsmateriaal 1.4'!$D$6:$D$2926,'Vlaardingen-R''dam'!A288)</f>
        <v>7</v>
      </c>
      <c r="M288" s="124">
        <f>MATCH(A288,'Hijsmateriaal 1.4'!$D$6:$D$2926,0)</f>
        <v>2222</v>
      </c>
      <c r="N288" s="74"/>
      <c r="O288" s="74"/>
      <c r="P288" s="74"/>
    </row>
    <row r="289" spans="1:16" s="35" customFormat="1" ht="30" customHeight="1" x14ac:dyDescent="0.25">
      <c r="A289" s="113" t="s">
        <v>3255</v>
      </c>
      <c r="B289" s="76">
        <f ca="1">OFFSET('Hijsmateriaal 1.4'!E$6:E$2926,M289+L289-2,0,1,1)</f>
        <v>6</v>
      </c>
      <c r="C289" s="577" t="str">
        <f ca="1">OFFSET('Hijsmateriaal 1.4'!L$6:L$2926,M289+L289-2,0,1,1)</f>
        <v>SUPER GP G-5263 (H)</v>
      </c>
      <c r="D289" s="76">
        <f ca="1">OFFSET('Hijsmateriaal 1.4'!M$6:M$2926,M289+L289-2,0,1,1)</f>
        <v>85</v>
      </c>
      <c r="E289" s="1285" t="str">
        <f ca="1">CONCATENATE(OFFSET('Hijsmateriaal 1.4'!O$6:O$2926,M289+L289-2,0,1,1),"x",OFFSET('Hijsmateriaal 1.4'!P$6:P$2926,M289+L289-2,0,1,1),"x",OFFSET('Hijsmateriaal 1.4'!Q$6:Q$2926,M289+L289-2,0,1,1))</f>
        <v>70x104/107x266/268</v>
      </c>
      <c r="F289" s="1286"/>
      <c r="G289" s="37">
        <f ca="1">OFFSET('Hijsmateriaal 1.4'!AA$6:AA$2926,M289+L289-2,0,1,1)</f>
        <v>45893</v>
      </c>
      <c r="H289" s="76" t="str">
        <f ca="1">OFFSET('Hijsmateriaal 1.4'!AJ$6:AJ$2926,M289+L289-2,0,1,1)</f>
        <v>SV27447-27452</v>
      </c>
      <c r="I289" s="578" t="str">
        <f ca="1">IF(OFFSET('Hijsmateriaal 1.4'!W$6:W$2926,M289+L289-2,0,1,1)="","",OFFSET('Hijsmateriaal 1.4'!W$6:W$2926,M289+L289-2,0,1,1))</f>
        <v>NOTE! SUPER GP-G-5263 shackle dimensions same as 55t G-4163 Standard shackle</v>
      </c>
      <c r="J289" s="73">
        <f ca="1">OFFSET('Hijsmateriaal 1.4'!AC$6:AC$2926,M289+L289-3,0,1,1)/1000</f>
        <v>4.2000000000000003E-2</v>
      </c>
      <c r="K289" s="140">
        <f ca="1">(OFFSET('Hijsmateriaal 1.4'!Y$6:Y$2926,M289+L289-3,0,1,1))+365</f>
        <v>44432</v>
      </c>
      <c r="L289" s="121">
        <f>COUNTIF('Hijsmateriaal 1.4'!$D$6:$D$2926,'Vlaardingen-R''dam'!A289)</f>
        <v>7</v>
      </c>
      <c r="M289" s="124">
        <f>MATCH(A289,'Hijsmateriaal 1.4'!$D$6:$D$2926,0)</f>
        <v>2230</v>
      </c>
      <c r="N289" s="74"/>
      <c r="O289" s="74"/>
      <c r="P289" s="74"/>
    </row>
    <row r="290" spans="1:16" s="35" customFormat="1" ht="20.149999999999999" customHeight="1" x14ac:dyDescent="0.25">
      <c r="A290" s="113" t="s">
        <v>3212</v>
      </c>
      <c r="B290" s="76">
        <f ca="1">OFFSET('Hijsmateriaal 1.4'!E$6:E$2926,M290+L290-2,0,1,1)</f>
        <v>12</v>
      </c>
      <c r="C290" s="135" t="str">
        <f ca="1">OFFSET('Hijsmateriaal 1.4'!L$6:L$2926,M290+L290-2,0,1,1)</f>
        <v>GP G-4163 (H)</v>
      </c>
      <c r="D290" s="76">
        <f ca="1">OFFSET('Hijsmateriaal 1.4'!M$6:M$2926,M290+L290-2,0,1,1)</f>
        <v>85</v>
      </c>
      <c r="E290" s="1285" t="str">
        <f ca="1">CONCATENATE(OFFSET('Hijsmateriaal 1.4'!O$6:O$2926,M290+L290-2,0,1,1),"x",OFFSET('Hijsmateriaal 1.4'!P$6:P$2926,M290+L290-2,0,1,1),"x",OFFSET('Hijsmateriaal 1.4'!Q$6:Q$2926,M290+L290-2,0,1,1))</f>
        <v>81/86x125/129x331/336</v>
      </c>
      <c r="F290" s="1286"/>
      <c r="G290" s="37">
        <f ca="1">OFFSET('Hijsmateriaal 1.4'!AA$6:AA$2926,M290+L290-2,0,1,1)</f>
        <v>45075</v>
      </c>
      <c r="H290" s="76" t="str">
        <f ca="1">OFFSET('Hijsmateriaal 1.4'!AJ$6:AJ$2926,M290+L290-2,0,1,1)</f>
        <v>SV23482-23501</v>
      </c>
      <c r="I290" s="505" t="str">
        <f ca="1">IF(OFFSET('Hijsmateriaal 1.4'!W$6:W$2926,M290+L290-2,0,1,1)="","",OFFSET('Hijsmateriaal 1.4'!W$6:W$2926,M290+L290-2,0,1,1))</f>
        <v>Ex Subsea project</v>
      </c>
      <c r="J290" s="73">
        <f ca="1">OFFSET('Hijsmateriaal 1.4'!AC$6:AC$2926,M290+L290-3,0,1,1)/1000</f>
        <v>6.2E-2</v>
      </c>
      <c r="K290" s="140">
        <f ca="1">(OFFSET('Hijsmateriaal 1.4'!Y$6:Y$2926,M290+L290-3,0,1,1))+365</f>
        <v>44257</v>
      </c>
      <c r="L290" s="121">
        <f>COUNTIF('Hijsmateriaal 1.4'!$D$6:$D$2926,'Vlaardingen-R''dam'!A290)</f>
        <v>13</v>
      </c>
      <c r="M290" s="124">
        <f>MATCH(A290,'Hijsmateriaal 1.4'!$D$6:$D$2926,0)</f>
        <v>2208</v>
      </c>
      <c r="N290" s="74"/>
      <c r="O290" s="74"/>
      <c r="P290" s="74"/>
    </row>
    <row r="291" spans="1:16" s="36" customFormat="1" ht="20.149999999999999" customHeight="1" x14ac:dyDescent="0.25">
      <c r="A291" s="113" t="s">
        <v>3296</v>
      </c>
      <c r="B291" s="76">
        <f ca="1">OFFSET('Hijsmateriaal 1.4'!E$6:E$2926,M291+L291-2,0,1,1)</f>
        <v>3</v>
      </c>
      <c r="C291" s="32" t="str">
        <f ca="1">OFFSET('Hijsmateriaal 1.4'!L$6:L$2926,M291+L291-2,0,1,1)</f>
        <v>GP G-4163 (H)</v>
      </c>
      <c r="D291" s="76">
        <f ca="1">OFFSET('Hijsmateriaal 1.4'!M$6:M$2926,M291+L291-2,0,1,1)</f>
        <v>85</v>
      </c>
      <c r="E291" s="1285" t="str">
        <f ca="1">CONCATENATE(OFFSET('Hijsmateriaal 1.4'!O$6:O$2926,M291+L291-2,0,1,1),"x",OFFSET('Hijsmateriaal 1.4'!P$6:P$2926,M291+L291-2,0,1,1),"x",OFFSET('Hijsmateriaal 1.4'!Q$6:Q$2926,M291+L291-2,0,1,1))</f>
        <v>80/83x125/133x330/340</v>
      </c>
      <c r="F291" s="1286"/>
      <c r="G291" s="37">
        <f ca="1">OFFSET('Hijsmateriaal 1.4'!AA$6:AA$2926,M291+L291-2,0,1,1)</f>
        <v>44374</v>
      </c>
      <c r="H291" s="76" t="str">
        <f ca="1">OFFSET('Hijsmateriaal 1.4'!AJ$6:AJ$2926,M291+L291-2,0,1,1)</f>
        <v>HL260-267</v>
      </c>
      <c r="I291" s="505" t="str">
        <f ca="1">IF(OFFSET('Hijsmateriaal 1.4'!W$6:W$2926,M291+L291-2,0,1,1)="","",OFFSET('Hijsmateriaal 1.4'!W$6:W$2926,M291+L291-2,0,1,1))</f>
        <v>HL 263, 265 &amp; 266 are lost</v>
      </c>
      <c r="J291" s="73">
        <f ca="1">OFFSET('Hijsmateriaal 1.4'!AC$6:AC$2926,M291+L291-3,0,1,1)/1000</f>
        <v>6.2240000000000004E-2</v>
      </c>
      <c r="K291" s="140">
        <f ca="1">(OFFSET('Hijsmateriaal 1.4'!Y$6:Y$2926,M291+L291-3,0,1,1))+365</f>
        <v>43278</v>
      </c>
      <c r="L291" s="121">
        <f>COUNTIF('Hijsmateriaal 1.4'!$D$6:$D$2926,'Vlaardingen-R''dam'!A291)</f>
        <v>9</v>
      </c>
      <c r="M291" s="124">
        <f>MATCH(A291,'Hijsmateriaal 1.4'!$D$6:$D$2926,0)</f>
        <v>2254</v>
      </c>
      <c r="N291" s="74"/>
      <c r="O291" s="74"/>
      <c r="P291" s="74"/>
    </row>
    <row r="292" spans="1:16" s="36" customFormat="1" ht="20.149999999999999" customHeight="1" x14ac:dyDescent="0.25">
      <c r="A292" s="113" t="s">
        <v>2987</v>
      </c>
      <c r="B292" s="76">
        <f ca="1">OFFSET('Hijsmateriaal 1.4'!E$6:E$2926,M292+L292-2,0,1,1)</f>
        <v>4</v>
      </c>
      <c r="C292" s="32" t="str">
        <f ca="1">OFFSET('Hijsmateriaal 1.4'!L$6:L$2926,M292+L292-2,0,1,1)</f>
        <v>LeBeon (WB)</v>
      </c>
      <c r="D292" s="76">
        <f ca="1">OFFSET('Hijsmateriaal 1.4'!M$6:M$2926,M292+L292-2,0,1,1)</f>
        <v>75</v>
      </c>
      <c r="E292" s="1285" t="str">
        <f ca="1">CONCATENATE(OFFSET('Hijsmateriaal 1.4'!O$6:O$2926,M292+L292-2,0,1,1),"x",OFFSET('Hijsmateriaal 1.4'!P$6:P$2926,M292+L292-2,0,1,1),"x",OFFSET('Hijsmateriaal 1.4'!Q$6:Q$2926,M292+L292-2,0,1,1))</f>
        <v>70x105/111x299/302</v>
      </c>
      <c r="F292" s="1286"/>
      <c r="G292" s="37">
        <f ca="1">OFFSET('Hijsmateriaal 1.4'!AA$6:AA$2926,M292+L292-2,0,1,1)</f>
        <v>42840</v>
      </c>
      <c r="H292" s="76" t="str">
        <f ca="1">OFFSET('Hijsmateriaal 1.4'!AJ$6:AJ$2926,M292+L292-2,0,1,1)</f>
        <v>HL617-620</v>
      </c>
      <c r="I292" s="505" t="str">
        <f ca="1">IF(OFFSET('Hijsmateriaal 1.4'!W$6:W$2926,M292+L292-2,0,1,1)="","",OFFSET('Hijsmateriaal 1.4'!W$6:W$2926,M292+L292-2,0,1,1))</f>
        <v/>
      </c>
      <c r="J292" s="73">
        <f ca="1">OFFSET('Hijsmateriaal 1.4'!AC$6:AC$2926,M292+L292-3,0,1,1)/1000</f>
        <v>7.0000000000000007E-2</v>
      </c>
      <c r="K292" s="140">
        <f ca="1">(OFFSET('Hijsmateriaal 1.4'!Y$6:Y$2926,M292+L292-3,0,1,1))+365</f>
        <v>42718</v>
      </c>
      <c r="L292" s="121">
        <f>COUNTIF('Hijsmateriaal 1.4'!$D$6:$D$2926,'Vlaardingen-R''dam'!A292)</f>
        <v>5</v>
      </c>
      <c r="M292" s="124">
        <f>MATCH(A292,'Hijsmateriaal 1.4'!$D$6:$D$2926,0)</f>
        <v>2322</v>
      </c>
      <c r="N292" s="74"/>
      <c r="O292" s="74"/>
      <c r="P292" s="74"/>
    </row>
    <row r="293" spans="1:16" s="36" customFormat="1" ht="20.149999999999999" customHeight="1" x14ac:dyDescent="0.25">
      <c r="A293" s="113" t="s">
        <v>3375</v>
      </c>
      <c r="B293" s="76">
        <f ca="1">OFFSET('Hijsmateriaal 1.4'!E$6:E$2926,M293+L293-2,0,1,1)</f>
        <v>4</v>
      </c>
      <c r="C293" s="32" t="str">
        <f ca="1">OFFSET('Hijsmateriaal 1.4'!L$6:L$2926,M293+L293-2,0,1,1)</f>
        <v>GP P-6033 (WB)</v>
      </c>
      <c r="D293" s="76">
        <f ca="1">OFFSET('Hijsmateriaal 1.4'!M$6:M$2926,M293+L293-2,0,1,1)</f>
        <v>75</v>
      </c>
      <c r="E293" s="1285" t="str">
        <f ca="1">CONCATENATE(OFFSET('Hijsmateriaal 1.4'!O$6:O$2926,M293+L293-2,0,1,1),"x",OFFSET('Hijsmateriaal 1.4'!P$6:P$2926,M293+L293-2,0,1,1),"x",OFFSET('Hijsmateriaal 1.4'!Q$6:Q$2926,M293+L293-2,0,1,1))</f>
        <v>70x110x290</v>
      </c>
      <c r="F293" s="1286"/>
      <c r="G293" s="37">
        <f ca="1">OFFSET('Hijsmateriaal 1.4'!AA$6:AA$2926,M293+L293-2,0,1,1)</f>
        <v>43360</v>
      </c>
      <c r="H293" s="76" t="str">
        <f ca="1">OFFSET('Hijsmateriaal 1.4'!AJ$6:AJ$2926,M293+L293-2,0,1,1)</f>
        <v>HL1335-1338</v>
      </c>
      <c r="I293" s="505" t="str">
        <f ca="1">IF(OFFSET('Hijsmateriaal 1.4'!W$6:W$2926,M293+L293-2,0,1,1)="","",OFFSET('Hijsmateriaal 1.4'!W$6:W$2926,M293+L293-2,0,1,1))</f>
        <v/>
      </c>
      <c r="J293" s="73">
        <f ca="1">OFFSET('Hijsmateriaal 1.4'!AC$6:AC$2926,M293+L293-3,0,1,1)/1000</f>
        <v>7.0000000000000007E-2</v>
      </c>
      <c r="K293" s="140">
        <f ca="1">(OFFSET('Hijsmateriaal 1.4'!Y$6:Y$2926,M293+L293-3,0,1,1))+365</f>
        <v>42718</v>
      </c>
      <c r="L293" s="121">
        <f>COUNTIF('Hijsmateriaal 1.4'!$D$6:$D$2926,'Vlaardingen-R''dam'!A293)</f>
        <v>5</v>
      </c>
      <c r="M293" s="124">
        <f>MATCH(A293,'Hijsmateriaal 1.4'!$D$6:$D$2926,0)</f>
        <v>2306</v>
      </c>
      <c r="N293" s="74"/>
      <c r="O293" s="74"/>
      <c r="P293" s="74"/>
    </row>
    <row r="294" spans="1:16" s="36" customFormat="1" ht="20.149999999999999" customHeight="1" x14ac:dyDescent="0.25">
      <c r="A294" s="113" t="s">
        <v>218</v>
      </c>
      <c r="B294" s="76">
        <f ca="1">OFFSET('Hijsmateriaal 1.4'!E$6:E$2926,M294+L294-2,0,1,1)</f>
        <v>8</v>
      </c>
      <c r="C294" s="32" t="str">
        <f ca="1">OFFSET('Hijsmateriaal 1.4'!L$6:L$2926,M294+L294-2,0,1,1)</f>
        <v>GP P-6033 (WB)</v>
      </c>
      <c r="D294" s="76">
        <f ca="1">OFFSET('Hijsmateriaal 1.4'!M$6:M$2926,M294+L294-2,0,1,1)</f>
        <v>75</v>
      </c>
      <c r="E294" s="1285" t="str">
        <f ca="1">CONCATENATE(OFFSET('Hijsmateriaal 1.4'!O$6:O$2926,M294+L294-2,0,1,1),"x",OFFSET('Hijsmateriaal 1.4'!P$6:P$2926,M294+L294-2,0,1,1),"x",OFFSET('Hijsmateriaal 1.4'!Q$6:Q$2926,M294+L294-2,0,1,1))</f>
        <v>70x110x290</v>
      </c>
      <c r="F294" s="1286"/>
      <c r="G294" s="37">
        <f ca="1">OFFSET('Hijsmateriaal 1.4'!AA$6:AA$2926,M294+L294-2,0,1,1)</f>
        <v>44034</v>
      </c>
      <c r="H294" s="76" t="str">
        <f ca="1">OFFSET('Hijsmateriaal 1.4'!AJ$6:AJ$2926,M294+L294-2,0,1,1)</f>
        <v>HL1501-1508</v>
      </c>
      <c r="I294" s="604" t="str">
        <f ca="1">IF(OFFSET('Hijsmateriaal 1.4'!W$6:W$2926,M294+L294-2,0,1,1)="","",OFFSET('Hijsmateriaal 1.4'!W$6:W$2926,M294+L294-2,0,1,1))</f>
        <v/>
      </c>
      <c r="J294" s="73">
        <f ca="1">OFFSET('Hijsmateriaal 1.4'!AC$6:AC$2926,M294+L294-3,0,1,1)/1000</f>
        <v>7.0000000000000007E-2</v>
      </c>
      <c r="K294" s="140">
        <f ca="1">(OFFSET('Hijsmateriaal 1.4'!Y$6:Y$2926,M294+L294-3,0,1,1))+365</f>
        <v>42551</v>
      </c>
      <c r="L294" s="121">
        <f>COUNTIF('Hijsmateriaal 1.4'!$D$6:$D$2926,'Vlaardingen-R''dam'!A294)</f>
        <v>9</v>
      </c>
      <c r="M294" s="124">
        <f>MATCH(A294,'Hijsmateriaal 1.4'!$D$6:$D$2926,0)</f>
        <v>2312</v>
      </c>
      <c r="N294" s="74"/>
      <c r="O294" s="74"/>
      <c r="P294" s="74"/>
    </row>
    <row r="295" spans="1:16" s="36" customFormat="1" ht="20.149999999999999" customHeight="1" x14ac:dyDescent="0.25">
      <c r="A295" s="113" t="s">
        <v>2672</v>
      </c>
      <c r="B295" s="76">
        <f ca="1">OFFSET('Hijsmateriaal 1.4'!E$6:E$2926,M295+L295-2,0,1,1)</f>
        <v>4</v>
      </c>
      <c r="C295" s="32" t="str">
        <f ca="1">OFFSET('Hijsmateriaal 1.4'!L$6:L$2926,M295+L295-2,0,1,1)</f>
        <v>GP G-4163 (H)</v>
      </c>
      <c r="D295" s="76">
        <f ca="1">OFFSET('Hijsmateriaal 1.4'!M$6:M$2926,M295+L295-2,0,1,1)</f>
        <v>55</v>
      </c>
      <c r="E295" s="1285" t="str">
        <f ca="1">CONCATENATE(OFFSET('Hijsmateriaal 1.4'!O$6:O$2926,M295+L295-2,0,1,1),"x",OFFSET('Hijsmateriaal 1.4'!P$6:P$2926,M295+L295-2,0,1,1),"x",OFFSET('Hijsmateriaal 1.4'!Q$6:Q$2926,M295+L295-2,0,1,1))</f>
        <v>70x103/110x265/272</v>
      </c>
      <c r="F295" s="1286"/>
      <c r="G295" s="37">
        <f ca="1">OFFSET('Hijsmateriaal 1.4'!AA$6:AA$2926,M295+L295-2,0,1,1)</f>
        <v>46724</v>
      </c>
      <c r="H295" s="76" t="str">
        <f ca="1">OFFSET('Hijsmateriaal 1.4'!AJ$6:AJ$2926,M295+L295-2,0,1,1)</f>
        <v>HL2403-2406</v>
      </c>
      <c r="I295" s="505" t="str">
        <f ca="1">IF(OFFSET('Hijsmateriaal 1.4'!W$6:W$2926,M295+L295-2,0,1,1)="","",OFFSET('Hijsmateriaal 1.4'!W$6:W$2926,M295+L295-2,0,1,1))</f>
        <v>Ordered by C. de Jonge for 98/2 FPSO project</v>
      </c>
      <c r="J295" s="73">
        <f ca="1">OFFSET('Hijsmateriaal 1.4'!AC$6:AC$2926,M295+L295-3,0,1,1)/1000</f>
        <v>4.1049999999999996E-2</v>
      </c>
      <c r="K295" s="140">
        <f ca="1">(OFFSET('Hijsmateriaal 1.4'!Y$6:Y$2926,M295+L295-3,0,1,1))+365</f>
        <v>44898</v>
      </c>
      <c r="L295" s="121">
        <f>COUNTIF('Hijsmateriaal 1.4'!$D$6:$D$2926,'Vlaardingen-R''dam'!A295)</f>
        <v>5</v>
      </c>
      <c r="M295" s="124">
        <f>MATCH(A295,'Hijsmateriaal 1.4'!$D$6:$D$2926,0)</f>
        <v>2394</v>
      </c>
      <c r="N295" s="74"/>
      <c r="O295" s="74"/>
      <c r="P295" s="74"/>
    </row>
    <row r="296" spans="1:16" s="36" customFormat="1" ht="20.149999999999999" customHeight="1" x14ac:dyDescent="0.25">
      <c r="A296" s="113" t="s">
        <v>3541</v>
      </c>
      <c r="B296" s="76">
        <f ca="1">OFFSET('Hijsmateriaal 1.4'!E$6:E$2926,M296+L296-2,0,1,1)</f>
        <v>8</v>
      </c>
      <c r="C296" s="32" t="str">
        <f ca="1">OFFSET('Hijsmateriaal 1.4'!L$6:L$2926,M296+L296-2,0,1,1)</f>
        <v>GP G-4163 (H)</v>
      </c>
      <c r="D296" s="76">
        <f ca="1">OFFSET('Hijsmateriaal 1.4'!M$6:M$2926,M296+L296-2,0,1,1)</f>
        <v>55</v>
      </c>
      <c r="E296" s="1285" t="str">
        <f ca="1">CONCATENATE(OFFSET('Hijsmateriaal 1.4'!O$6:O$2926,M296+L296-2,0,1,1),"x",OFFSET('Hijsmateriaal 1.4'!P$6:P$2926,M296+L296-2,0,1,1),"x",OFFSET('Hijsmateriaal 1.4'!Q$6:Q$2926,M296+L296-2,0,1,1))</f>
        <v>70x95/108x260/265</v>
      </c>
      <c r="F296" s="1286"/>
      <c r="G296" s="37">
        <f ca="1">OFFSET('Hijsmateriaal 1.4'!AA$6:AA$2926,M296+L296-2,0,1,1)</f>
        <v>44383</v>
      </c>
      <c r="H296" s="76" t="str">
        <f ca="1">OFFSET('Hijsmateriaal 1.4'!AJ$6:AJ$2926,M296+L296-2,0,1,1)</f>
        <v>SV25687-25694</v>
      </c>
      <c r="I296" s="604" t="str">
        <f ca="1">IF(OFFSET('Hijsmateriaal 1.4'!W$6:W$2926,M296+L296-2,0,1,1)="","",OFFSET('Hijsmateriaal 1.4'!W$6:W$2926,M296+L296-2,0,1,1))</f>
        <v>SV nrs</v>
      </c>
      <c r="J296" s="73">
        <f ca="1">OFFSET('Hijsmateriaal 1.4'!AC$6:AC$2926,M296+L296-3,0,1,1)/1000</f>
        <v>4.1049999999999996E-2</v>
      </c>
      <c r="K296" s="140">
        <f ca="1">(OFFSET('Hijsmateriaal 1.4'!Y$6:Y$2926,M296+L296-3,0,1,1))+365</f>
        <v>43287</v>
      </c>
      <c r="L296" s="121">
        <f>COUNTIF('Hijsmateriaal 1.4'!$D$6:$D$2926,'Vlaardingen-R''dam'!A296)</f>
        <v>9</v>
      </c>
      <c r="M296" s="124">
        <f>MATCH(A296,'Hijsmateriaal 1.4'!$D$6:$D$2926,0)</f>
        <v>2442</v>
      </c>
      <c r="N296" s="74"/>
      <c r="O296" s="74"/>
      <c r="P296" s="74"/>
    </row>
    <row r="297" spans="1:16" s="36" customFormat="1" ht="20.149999999999999" customHeight="1" x14ac:dyDescent="0.25">
      <c r="A297" s="113" t="s">
        <v>3488</v>
      </c>
      <c r="B297" s="76">
        <f ca="1">OFFSET('Hijsmateriaal 1.4'!E$6:E$2926,M297+L297-2,0,1,1)</f>
        <v>2</v>
      </c>
      <c r="C297" s="32" t="str">
        <f ca="1">OFFSET('Hijsmateriaal 1.4'!L$6:L$2926,M297+L297-2,0,1,1)</f>
        <v>GP G-4163 (H)</v>
      </c>
      <c r="D297" s="76">
        <f ca="1">OFFSET('Hijsmateriaal 1.4'!M$6:M$2926,M297+L297-2,0,1,1)</f>
        <v>55</v>
      </c>
      <c r="E297" s="1285" t="str">
        <f ca="1">CONCATENATE(OFFSET('Hijsmateriaal 1.4'!O$6:O$2926,M297+L297-2,0,1,1),"x",OFFSET('Hijsmateriaal 1.4'!P$6:P$2926,M297+L297-2,0,1,1),"x",OFFSET('Hijsmateriaal 1.4'!Q$6:Q$2926,M297+L297-2,0,1,1))</f>
        <v>70x105x267</v>
      </c>
      <c r="F297" s="1286"/>
      <c r="G297" s="37">
        <f ca="1">OFFSET('Hijsmateriaal 1.4'!AA$6:AA$2926,M297+L297-2,0,1,1)</f>
        <v>44340</v>
      </c>
      <c r="H297" s="76" t="str">
        <f ca="1">OFFSET('Hijsmateriaal 1.4'!AJ$6:AJ$2926,M297+L297-2,0,1,1)</f>
        <v>HL1185-1186</v>
      </c>
      <c r="I297" s="604" t="str">
        <f ca="1">IF(OFFSET('Hijsmateriaal 1.4'!W$6:W$2926,M297+L297-2,0,1,1)="","",OFFSET('Hijsmateriaal 1.4'!W$6:W$2926,M297+L297-2,0,1,1))</f>
        <v/>
      </c>
      <c r="J297" s="73">
        <f ca="1">OFFSET('Hijsmateriaal 1.4'!AC$6:AC$2926,M297+L297-3,0,1,1)/1000</f>
        <v>4.1049999999999996E-2</v>
      </c>
      <c r="K297" s="140">
        <f ca="1">(OFFSET('Hijsmateriaal 1.4'!Y$6:Y$2926,M297+L297-3,0,1,1))+365</f>
        <v>43244</v>
      </c>
      <c r="L297" s="121">
        <f>COUNTIF('Hijsmateriaal 1.4'!$D$6:$D$2926,'Vlaardingen-R''dam'!A297)</f>
        <v>3</v>
      </c>
      <c r="M297" s="124">
        <f>MATCH(A297,'Hijsmateriaal 1.4'!$D$6:$D$2926,0)</f>
        <v>2404</v>
      </c>
      <c r="N297" s="74"/>
      <c r="O297" s="74"/>
      <c r="P297" s="74"/>
    </row>
    <row r="298" spans="1:16" s="36" customFormat="1" ht="20.149999999999999" customHeight="1" x14ac:dyDescent="0.25">
      <c r="A298" s="113" t="s">
        <v>1167</v>
      </c>
      <c r="B298" s="76">
        <f ca="1">OFFSET('Hijsmateriaal 1.4'!E$6:E$2926,M298+L298-2,0,1,1)</f>
        <v>4</v>
      </c>
      <c r="C298" s="32" t="str">
        <f ca="1">OFFSET('Hijsmateriaal 1.4'!L$6:L$2926,M298+L298-2,0,1,1)</f>
        <v>GP G-4163 (H)</v>
      </c>
      <c r="D298" s="76">
        <f ca="1">OFFSET('Hijsmateriaal 1.4'!M$6:M$2926,M298+L298-2,0,1,1)</f>
        <v>55</v>
      </c>
      <c r="E298" s="1285" t="str">
        <f ca="1">CONCATENATE(OFFSET('Hijsmateriaal 1.4'!O$6:O$2926,M298+L298-2,0,1,1),"x",OFFSET('Hijsmateriaal 1.4'!P$6:P$2926,M298+L298-2,0,1,1),"x",OFFSET('Hijsmateriaal 1.4'!Q$6:Q$2926,M298+L298-2,0,1,1))</f>
        <v>70/71x103/110x265/272</v>
      </c>
      <c r="F298" s="1286"/>
      <c r="G298" s="37">
        <f ca="1">OFFSET('Hijsmateriaal 1.4'!AA$6:AA$2926,M298+L298-2,0,1,1)</f>
        <v>44340</v>
      </c>
      <c r="H298" s="76" t="str">
        <f ca="1">OFFSET('Hijsmateriaal 1.4'!AJ$6:AJ$2926,M298+L298-2,0,1,1)</f>
        <v>HL926-929</v>
      </c>
      <c r="I298" s="604" t="str">
        <f ca="1">IF(OFFSET('Hijsmateriaal 1.4'!W$6:W$2926,M298+L298-2,0,1,1)="","",OFFSET('Hijsmateriaal 1.4'!W$6:W$2926,M298+L298-2,0,1,1))</f>
        <v/>
      </c>
      <c r="J298" s="73">
        <f ca="1">OFFSET('Hijsmateriaal 1.4'!AC$6:AC$2926,M298+L298-3,0,1,1)/1000</f>
        <v>4.1049999999999996E-2</v>
      </c>
      <c r="K298" s="140">
        <f ca="1">(OFFSET('Hijsmateriaal 1.4'!Y$6:Y$2926,M298+L298-3,0,1,1))+365</f>
        <v>43244</v>
      </c>
      <c r="L298" s="121">
        <f>COUNTIF('Hijsmateriaal 1.4'!$D$6:$D$2926,'Vlaardingen-R''dam'!A298)</f>
        <v>5</v>
      </c>
      <c r="M298" s="124">
        <f>MATCH(A298,'Hijsmateriaal 1.4'!$D$6:$D$2926,0)</f>
        <v>2408</v>
      </c>
      <c r="N298" s="74"/>
      <c r="O298" s="74"/>
      <c r="P298" s="74"/>
    </row>
    <row r="299" spans="1:16" s="36" customFormat="1" ht="20.149999999999999" customHeight="1" x14ac:dyDescent="0.25">
      <c r="A299" s="113" t="s">
        <v>3505</v>
      </c>
      <c r="B299" s="76">
        <f ca="1">OFFSET('Hijsmateriaal 1.4'!E$6:E$2926,M299+L299-2,0,1,1)</f>
        <v>2</v>
      </c>
      <c r="C299" s="32" t="str">
        <f ca="1">OFFSET('Hijsmateriaal 1.4'!L$6:L$2926,M299+L299-2,0,1,1)</f>
        <v>GP G-4163 (H)</v>
      </c>
      <c r="D299" s="76">
        <f ca="1">OFFSET('Hijsmateriaal 1.4'!M$6:M$2926,M299+L299-2,0,1,1)</f>
        <v>55</v>
      </c>
      <c r="E299" s="1285" t="str">
        <f ca="1">CONCATENATE(OFFSET('Hijsmateriaal 1.4'!O$6:O$2926,M299+L299-2,0,1,1),"x",OFFSET('Hijsmateriaal 1.4'!P$6:P$2926,M299+L299-2,0,1,1),"x",OFFSET('Hijsmateriaal 1.4'!Q$6:Q$2926,M299+L299-2,0,1,1))</f>
        <v>70x105x267</v>
      </c>
      <c r="F299" s="1286"/>
      <c r="G299" s="37">
        <f ca="1">OFFSET('Hijsmateriaal 1.4'!AA$6:AA$2926,M299+L299-2,0,1,1)</f>
        <v>44340</v>
      </c>
      <c r="H299" s="76" t="str">
        <f ca="1">OFFSET('Hijsmateriaal 1.4'!AJ$6:AJ$2926,M299+L299-2,0,1,1)</f>
        <v>HL1155-1156</v>
      </c>
      <c r="I299" s="505" t="str">
        <f ca="1">IF(OFFSET('Hijsmateriaal 1.4'!W$6:W$2926,M299+L299-2,0,1,1)="","",OFFSET('Hijsmateriaal 1.4'!W$6:W$2926,M299+L299-2,0,1,1))</f>
        <v>HL nrs still to be stamped</v>
      </c>
      <c r="J299" s="73">
        <f ca="1">OFFSET('Hijsmateriaal 1.4'!AC$6:AC$2926,M299+L299-3,0,1,1)/1000</f>
        <v>4.1049999999999996E-2</v>
      </c>
      <c r="K299" s="140">
        <f ca="1">(OFFSET('Hijsmateriaal 1.4'!Y$6:Y$2926,M299+L299-3,0,1,1))+365</f>
        <v>43244</v>
      </c>
      <c r="L299" s="121">
        <f>COUNTIF('Hijsmateriaal 1.4'!$D$6:$D$2926,'Vlaardingen-R''dam'!A299)</f>
        <v>3</v>
      </c>
      <c r="M299" s="124">
        <f>MATCH(A299,'Hijsmateriaal 1.4'!$D$6:$D$2926,0)</f>
        <v>2420</v>
      </c>
      <c r="N299" s="74"/>
      <c r="O299" s="74"/>
      <c r="P299" s="74"/>
    </row>
    <row r="300" spans="1:16" s="36" customFormat="1" ht="20.149999999999999" customHeight="1" x14ac:dyDescent="0.25">
      <c r="A300" s="113" t="s">
        <v>3558</v>
      </c>
      <c r="B300" s="76">
        <f ca="1">OFFSET('Hijsmateriaal 1.4'!E$6:E$2926,M300+L300-2,0,1,1)</f>
        <v>9</v>
      </c>
      <c r="C300" s="32" t="str">
        <f ca="1">OFFSET('Hijsmateriaal 1.4'!L$6:L$2926,M300+L300-2,0,1,1)</f>
        <v>GN-H14 (WB)</v>
      </c>
      <c r="D300" s="76">
        <f ca="1">OFFSET('Hijsmateriaal 1.4'!M$6:M$2926,M300+L300-2,0,1,1)</f>
        <v>40</v>
      </c>
      <c r="E300" s="1285" t="str">
        <f ca="1">CONCATENATE(OFFSET('Hijsmateriaal 1.4'!O$6:O$2926,M300+L300-2,0,1,1),"x",OFFSET('Hijsmateriaal 1.4'!P$6:P$2926,M300+L300-2,0,1,1),"x",OFFSET('Hijsmateriaal 1.4'!Q$6:Q$2926,M300+L300-2,0,1,1))</f>
        <v>51x84/85x197/199</v>
      </c>
      <c r="F300" s="1286"/>
      <c r="G300" s="37">
        <f ca="1">OFFSET('Hijsmateriaal 1.4'!AA$6:AA$2926,M300+L300-2,0,1,1)</f>
        <v>45167</v>
      </c>
      <c r="H300" s="76" t="str">
        <f ca="1">OFFSET('Hijsmateriaal 1.4'!AJ$6:AJ$2926,M300+L300-2,0,1,1)</f>
        <v>HL1915-1923</v>
      </c>
      <c r="I300" s="505" t="str">
        <f ca="1">IF(OFFSET('Hijsmateriaal 1.4'!W$6:W$2926,M300+L300-2,0,1,1)="","",OFFSET('Hijsmateriaal 1.4'!W$6:W$2926,M300+L300-2,0,1,1))</f>
        <v/>
      </c>
      <c r="J300" s="73">
        <f ca="1">OFFSET('Hijsmateriaal 1.4'!AC$6:AC$2926,M300+L300-3,0,1,1)/1000</f>
        <v>2.1000000000000001E-2</v>
      </c>
      <c r="K300" s="140">
        <f ca="1">(OFFSET('Hijsmateriaal 1.4'!Y$6:Y$2926,M300+L300-3,0,1,1))+365</f>
        <v>44071</v>
      </c>
      <c r="L300" s="121">
        <f>COUNTIF('Hijsmateriaal 1.4'!$D$6:$D$2926,'Vlaardingen-R''dam'!A300)</f>
        <v>10</v>
      </c>
      <c r="M300" s="124">
        <f>MATCH(A300,'Hijsmateriaal 1.4'!$D$6:$D$2926,0)</f>
        <v>2456</v>
      </c>
      <c r="N300" s="74"/>
      <c r="O300" s="74"/>
      <c r="P300" s="74"/>
    </row>
    <row r="301" spans="1:16" s="36" customFormat="1" ht="20.149999999999999" customHeight="1" x14ac:dyDescent="0.25">
      <c r="A301" s="113" t="s">
        <v>2363</v>
      </c>
      <c r="B301" s="76">
        <f ca="1">OFFSET('Hijsmateriaal 1.4'!E$6:E$2926,M301+L301-2,0,1,1)</f>
        <v>4</v>
      </c>
      <c r="C301" s="32" t="str">
        <f ca="1">OFFSET('Hijsmateriaal 1.4'!L$6:L$2926,M301+L301-2,0,1,1)</f>
        <v>GN-H9 (H)</v>
      </c>
      <c r="D301" s="76">
        <f ca="1">OFFSET('Hijsmateriaal 1.4'!M$6:M$2926,M301+L301-2,0,1,1)</f>
        <v>35</v>
      </c>
      <c r="E301" s="1285" t="str">
        <f ca="1">CONCATENATE(OFFSET('Hijsmateriaal 1.4'!O$6:O$2926,M301+L301-2,0,1,1),"x",OFFSET('Hijsmateriaal 1.4'!P$6:P$2926,M301+L301-2,0,1,1),"x",OFFSET('Hijsmateriaal 1.4'!Q$6:Q$2926,M301+L301-2,0,1,1))</f>
        <v>57x83/86x196/200</v>
      </c>
      <c r="F301" s="1286"/>
      <c r="G301" s="37">
        <f ca="1">OFFSET('Hijsmateriaal 1.4'!AA$6:AA$2926,M301+L301-2,0,1,1)</f>
        <v>45196</v>
      </c>
      <c r="H301" s="76" t="str">
        <f ca="1">OFFSET('Hijsmateriaal 1.4'!AJ$6:AJ$2926,M301+L301-2,0,1,1)</f>
        <v>HL1995-1998</v>
      </c>
      <c r="I301" s="505" t="str">
        <f ca="1">IF(OFFSET('Hijsmateriaal 1.4'!W$6:W$2926,M301+L301-2,0,1,1)="","",OFFSET('Hijsmateriaal 1.4'!W$6:W$2926,M301+L301-2,0,1,1))</f>
        <v/>
      </c>
      <c r="J301" s="73">
        <f ca="1">OFFSET('Hijsmateriaal 1.4'!AC$6:AC$2926,M301+L301-3,0,1,1)/1000</f>
        <v>2.1000000000000001E-2</v>
      </c>
      <c r="K301" s="140">
        <f ca="1">(OFFSET('Hijsmateriaal 1.4'!Y$6:Y$2926,M301+L301-3,0,1,1))+365</f>
        <v>44100</v>
      </c>
      <c r="L301" s="121">
        <f>COUNTIF('Hijsmateriaal 1.4'!$D$6:$D$2926,'Vlaardingen-R''dam'!A301)</f>
        <v>5</v>
      </c>
      <c r="M301" s="124">
        <f>MATCH(A301,'Hijsmateriaal 1.4'!$D$6:$D$2926,0)</f>
        <v>2534</v>
      </c>
      <c r="N301" s="74"/>
      <c r="O301" s="74"/>
      <c r="P301" s="74"/>
    </row>
    <row r="302" spans="1:16" s="36" customFormat="1" ht="20.149999999999999" customHeight="1" x14ac:dyDescent="0.25">
      <c r="A302" s="113" t="s">
        <v>3640</v>
      </c>
      <c r="B302" s="76">
        <f ca="1">OFFSET('Hijsmateriaal 1.4'!E$6:E$2926,M302+L302-2,0,1,1)</f>
        <v>4</v>
      </c>
      <c r="C302" s="32" t="str">
        <f ca="1">OFFSET('Hijsmateriaal 1.4'!L$6:L$2926,M302+L302-2,0,1,1)</f>
        <v>GN-H9 (H)</v>
      </c>
      <c r="D302" s="76">
        <f ca="1">OFFSET('Hijsmateriaal 1.4'!M$6:M$2926,M302+L302-2,0,1,1)</f>
        <v>35</v>
      </c>
      <c r="E302" s="1285" t="str">
        <f ca="1">CONCATENATE(OFFSET('Hijsmateriaal 1.4'!O$6:O$2926,M302+L302-2,0,1,1),"x",OFFSET('Hijsmateriaal 1.4'!P$6:P$2926,M302+L302-2,0,1,1),"x",OFFSET('Hijsmateriaal 1.4'!Q$6:Q$2926,M302+L302-2,0,1,1))</f>
        <v>57x85/87x195/199</v>
      </c>
      <c r="F302" s="1286"/>
      <c r="G302" s="37">
        <f ca="1">OFFSET('Hijsmateriaal 1.4'!AA$6:AA$2926,M302+L302-2,0,1,1)</f>
        <v>45109</v>
      </c>
      <c r="H302" s="76" t="str">
        <f ca="1">OFFSET('Hijsmateriaal 1.4'!AJ$6:AJ$2926,M302+L302-2,0,1,1)</f>
        <v>HL1841-1844</v>
      </c>
      <c r="I302" s="505" t="str">
        <f ca="1">IF(OFFSET('Hijsmateriaal 1.4'!W$6:W$2926,M302+L302-2,0,1,1)="","",OFFSET('Hijsmateriaal 1.4'!W$6:W$2926,M302+L302-2,0,1,1))</f>
        <v/>
      </c>
      <c r="J302" s="73">
        <f ca="1">OFFSET('Hijsmateriaal 1.4'!AC$6:AC$2926,M302+L302-3,0,1,1)/1000</f>
        <v>2.1000000000000001E-2</v>
      </c>
      <c r="K302" s="140">
        <f ca="1">(OFFSET('Hijsmateriaal 1.4'!Y$6:Y$2926,M302+L302-3,0,1,1))+365</f>
        <v>44013</v>
      </c>
      <c r="L302" s="121">
        <f>COUNTIF('Hijsmateriaal 1.4'!$D$6:$D$2926,'Vlaardingen-R''dam'!A302)</f>
        <v>5</v>
      </c>
      <c r="M302" s="124">
        <f>MATCH(A302,'Hijsmateriaal 1.4'!$D$6:$D$2926,0)</f>
        <v>2528</v>
      </c>
      <c r="N302" s="74"/>
      <c r="O302" s="74"/>
      <c r="P302" s="74"/>
    </row>
    <row r="303" spans="1:16" s="36" customFormat="1" ht="20.149999999999999" customHeight="1" x14ac:dyDescent="0.25">
      <c r="A303" s="113" t="s">
        <v>3707</v>
      </c>
      <c r="B303" s="76">
        <f ca="1">OFFSET('Hijsmateriaal 1.4'!E$6:E$2926,M303+L303-2,0,1,1)</f>
        <v>7</v>
      </c>
      <c r="C303" s="32" t="str">
        <f ca="1">OFFSET('Hijsmateriaal 1.4'!L$6:L$2926,M303+L303-2,0,1,1)</f>
        <v>GP G-4163 (H)</v>
      </c>
      <c r="D303" s="76">
        <f ca="1">OFFSET('Hijsmateriaal 1.4'!M$6:M$2926,M303+L303-2,0,1,1)</f>
        <v>35</v>
      </c>
      <c r="E303" s="1285" t="str">
        <f ca="1">CONCATENATE(OFFSET('Hijsmateriaal 1.4'!O$6:O$2926,M303+L303-2,0,1,1),"x",OFFSET('Hijsmateriaal 1.4'!P$6:P$2926,M303+L303-2,0,1,1),"x",OFFSET('Hijsmateriaal 1.4'!Q$6:Q$2926,M303+L303-2,0,1,1))</f>
        <v>57x83x197</v>
      </c>
      <c r="F303" s="1286"/>
      <c r="G303" s="37" t="str">
        <f ca="1">OFFSET('Hijsmateriaal 1.4'!AA$6:AA$2926,M303+L303-2,0,1,1)</f>
        <v>24-05-2021`</v>
      </c>
      <c r="H303" s="76" t="str">
        <f ca="1">OFFSET('Hijsmateriaal 1.4'!AJ$6:AJ$2926,M303+L303-2,0,1,1)</f>
        <v>SV25247-25258</v>
      </c>
      <c r="I303" s="505" t="str">
        <f ca="1">IF(OFFSET('Hijsmateriaal 1.4'!W$6:W$2926,M303+L303-2,0,1,1)="","",OFFSET('Hijsmateriaal 1.4'!W$6:W$2926,M303+L303-2,0,1,1))</f>
        <v>EKH certif.</v>
      </c>
      <c r="J303" s="73">
        <f ca="1">OFFSET('Hijsmateriaal 1.4'!AC$6:AC$2926,M303+L303-3,0,1,1)/1000</f>
        <v>2.0649999999999998E-2</v>
      </c>
      <c r="K303" s="140">
        <f ca="1">(OFFSET('Hijsmateriaal 1.4'!Y$6:Y$2926,M303+L303-3,0,1,1))+365</f>
        <v>43244</v>
      </c>
      <c r="L303" s="121">
        <f>COUNTIF('Hijsmateriaal 1.4'!$D$6:$D$2926,'Vlaardingen-R''dam'!A303)</f>
        <v>8</v>
      </c>
      <c r="M303" s="124">
        <f>MATCH(A303,'Hijsmateriaal 1.4'!$D$6:$D$2926,0)</f>
        <v>2578</v>
      </c>
      <c r="N303" s="74"/>
      <c r="O303" s="74"/>
      <c r="P303" s="74"/>
    </row>
    <row r="304" spans="1:16" s="36" customFormat="1" ht="20.149999999999999" customHeight="1" x14ac:dyDescent="0.25">
      <c r="A304" s="113" t="s">
        <v>3697</v>
      </c>
      <c r="B304" s="76">
        <f ca="1">OFFSET('Hijsmateriaal 1.4'!E$6:E$2926,M304+L304-2,0,1,1)</f>
        <v>6</v>
      </c>
      <c r="C304" s="32" t="str">
        <f ca="1">OFFSET('Hijsmateriaal 1.4'!L$6:L$2926,M304+L304-2,0,1,1)</f>
        <v>GP G-4163 (H)</v>
      </c>
      <c r="D304" s="76">
        <f ca="1">OFFSET('Hijsmateriaal 1.4'!M$6:M$2926,M304+L304-2,0,1,1)</f>
        <v>35</v>
      </c>
      <c r="E304" s="1285" t="str">
        <f ca="1">CONCATENATE(OFFSET('Hijsmateriaal 1.4'!O$6:O$2926,M304+L304-2,0,1,1),"x",OFFSET('Hijsmateriaal 1.4'!P$6:P$2926,M304+L304-2,0,1,1),"x",OFFSET('Hijsmateriaal 1.4'!Q$6:Q$2926,M304+L304-2,0,1,1))</f>
        <v>57x85x200</v>
      </c>
      <c r="F304" s="1286"/>
      <c r="G304" s="37">
        <f ca="1">OFFSET('Hijsmateriaal 1.4'!AA$6:AA$2926,M304+L304-2,0,1,1)</f>
        <v>44340</v>
      </c>
      <c r="H304" s="76" t="str">
        <f ca="1">OFFSET('Hijsmateriaal 1.4'!AJ$6:AJ$2926,M304+L304-2,0,1,1)</f>
        <v>HL1327-1334</v>
      </c>
      <c r="I304" s="505" t="str">
        <f ca="1">IF(OFFSET('Hijsmateriaal 1.4'!W$6:W$2926,M304+L304-2,0,1,1)="","",OFFSET('Hijsmateriaal 1.4'!W$6:W$2926,M304+L304-2,0,1,1))</f>
        <v/>
      </c>
      <c r="J304" s="73">
        <f ca="1">OFFSET('Hijsmateriaal 1.4'!AC$6:AC$2926,M304+L304-3,0,1,1)/1000</f>
        <v>2.0649999999999998E-2</v>
      </c>
      <c r="K304" s="140">
        <f ca="1">(OFFSET('Hijsmateriaal 1.4'!Y$6:Y$2926,M304+L304-3,0,1,1))+365</f>
        <v>43244</v>
      </c>
      <c r="L304" s="121">
        <f>COUNTIF('Hijsmateriaal 1.4'!$D$6:$D$2926,'Vlaardingen-R''dam'!A304)</f>
        <v>7</v>
      </c>
      <c r="M304" s="124">
        <f>MATCH(A304,'Hijsmateriaal 1.4'!$D$6:$D$2926,0)</f>
        <v>2570</v>
      </c>
      <c r="N304" s="74"/>
      <c r="O304" s="74"/>
      <c r="P304" s="74"/>
    </row>
    <row r="305" spans="1:16" s="36" customFormat="1" ht="20.149999999999999" customHeight="1" x14ac:dyDescent="0.25">
      <c r="A305" s="113" t="s">
        <v>3718</v>
      </c>
      <c r="B305" s="76">
        <f ca="1">OFFSET('Hijsmateriaal 1.4'!E$6:E$2926,M305+L305-2,0,1,1)</f>
        <v>8</v>
      </c>
      <c r="C305" s="32" t="str">
        <f ca="1">OFFSET('Hijsmateriaal 1.4'!L$6:L$2926,M305+L305-2,0,1,1)</f>
        <v>GP G-4163 (H)</v>
      </c>
      <c r="D305" s="76">
        <f ca="1">OFFSET('Hijsmateriaal 1.4'!M$6:M$2926,M305+L305-2,0,1,1)</f>
        <v>25</v>
      </c>
      <c r="E305" s="1285" t="str">
        <f ca="1">CONCATENATE(OFFSET('Hijsmateriaal 1.4'!O$6:O$2926,M305+L305-2,0,1,1),"x",OFFSET('Hijsmateriaal 1.4'!P$6:P$2926,M305+L305-2,0,1,1),"x",OFFSET('Hijsmateriaal 1.4'!Q$6:Q$2926,M305+L305-2,0,1,1))</f>
        <v>50x74x178</v>
      </c>
      <c r="F305" s="1286"/>
      <c r="G305" s="37">
        <f ca="1">OFFSET('Hijsmateriaal 1.4'!AA$6:AA$2926,M305+L305-2,0,1,1)</f>
        <v>43339</v>
      </c>
      <c r="H305" s="76" t="str">
        <f ca="1">OFFSET('Hijsmateriaal 1.4'!AJ$6:AJ$2926,M305+L305-2,0,1,1)</f>
        <v>HL1319-1326</v>
      </c>
      <c r="I305" s="505" t="str">
        <f ca="1">IF(OFFSET('Hijsmateriaal 1.4'!W$6:W$2926,M305+L305-2,0,1,1)="","",OFFSET('Hijsmateriaal 1.4'!W$6:W$2926,M305+L305-2,0,1,1))</f>
        <v/>
      </c>
      <c r="J305" s="73">
        <f ca="1">OFFSET('Hijsmateriaal 1.4'!AC$6:AC$2926,M305+L305-3,0,1,1)/1000</f>
        <v>1.2999999999999999E-2</v>
      </c>
      <c r="K305" s="140">
        <f ca="1">(OFFSET('Hijsmateriaal 1.4'!Y$6:Y$2926,M305+L305-3,0,1,1))+365</f>
        <v>42718</v>
      </c>
      <c r="L305" s="121">
        <f>COUNTIF('Hijsmateriaal 1.4'!$D$6:$D$2926,'Vlaardingen-R''dam'!A305)</f>
        <v>9</v>
      </c>
      <c r="M305" s="124">
        <f>MATCH(A305,'Hijsmateriaal 1.4'!$D$6:$D$2926,0)</f>
        <v>2587</v>
      </c>
      <c r="N305" s="74"/>
      <c r="O305" s="74"/>
      <c r="P305" s="74"/>
    </row>
    <row r="306" spans="1:16" s="36" customFormat="1" ht="20.149999999999999" customHeight="1" x14ac:dyDescent="0.25">
      <c r="A306" s="113" t="s">
        <v>3772</v>
      </c>
      <c r="B306" s="76">
        <f ca="1">OFFSET('Hijsmateriaal 1.4'!E$6:E$2926,M306+L306-2,0,1,1)</f>
        <v>8</v>
      </c>
      <c r="C306" s="32" t="str">
        <f ca="1">OFFSET('Hijsmateriaal 1.4'!L$6:L$2926,M306+L306-2,0,1,1)</f>
        <v>GN-H9 (H)</v>
      </c>
      <c r="D306" s="76">
        <f ca="1">OFFSET('Hijsmateriaal 1.4'!M$6:M$2926,M306+L306-2,0,1,1)</f>
        <v>17</v>
      </c>
      <c r="E306" s="1285" t="str">
        <f ca="1">CONCATENATE(OFFSET('Hijsmateriaal 1.4'!O$6:O$2926,M306+L306-2,0,1,1),"x",OFFSET('Hijsmateriaal 1.4'!P$6:P$2926,M306+L306-2,0,1,1),"x",OFFSET('Hijsmateriaal 1.4'!Q$6:Q$2926,M306+L306-2,0,1,1))</f>
        <v>42x61/62x145/146</v>
      </c>
      <c r="F306" s="1286"/>
      <c r="G306" s="37">
        <f ca="1">OFFSET('Hijsmateriaal 1.4'!AA$6:AA$2926,M306+L306-2,0,1,1)</f>
        <v>45167</v>
      </c>
      <c r="H306" s="76" t="str">
        <f ca="1">OFFSET('Hijsmateriaal 1.4'!AJ$6:AJ$2926,M306+L306-2,0,1,1)</f>
        <v>HL1942-1949</v>
      </c>
      <c r="I306" s="505" t="str">
        <f ca="1">IF(OFFSET('Hijsmateriaal 1.4'!W$6:W$2926,M306+L306-2,0,1,1)="","",OFFSET('Hijsmateriaal 1.4'!W$6:W$2926,M306+L306-2,0,1,1))</f>
        <v/>
      </c>
      <c r="J306" s="73">
        <f ca="1">OFFSET('Hijsmateriaal 1.4'!AC$6:AC$2926,M306+L306-3,0,1,1)/1000</f>
        <v>8.199999999999999E-3</v>
      </c>
      <c r="K306" s="140">
        <f ca="1">(OFFSET('Hijsmateriaal 1.4'!Y$6:Y$2926,M306+L306-3,0,1,1))+365</f>
        <v>44071</v>
      </c>
      <c r="L306" s="121">
        <f>COUNTIF('Hijsmateriaal 1.4'!$D$6:$D$2926,'Vlaardingen-R''dam'!A306)</f>
        <v>9</v>
      </c>
      <c r="M306" s="124">
        <f>MATCH(A306,'Hijsmateriaal 1.4'!$D$6:$D$2926,0)</f>
        <v>2630</v>
      </c>
      <c r="N306" s="74"/>
      <c r="O306" s="74"/>
      <c r="P306" s="74"/>
    </row>
    <row r="307" spans="1:16" s="36" customFormat="1" ht="20.149999999999999" customHeight="1" thickBot="1" x14ac:dyDescent="0.3">
      <c r="A307" s="131" t="s">
        <v>3783</v>
      </c>
      <c r="B307" s="91">
        <f ca="1">OFFSET('Hijsmateriaal 1.4'!E$6:E$2926,M307+L307-2,0,1,1)</f>
        <v>4</v>
      </c>
      <c r="C307" s="92" t="str">
        <f ca="1">OFFSET('Hijsmateriaal 1.4'!L$6:L$2926,M307+L307-2,0,1,1)</f>
        <v>GN-H9 (H)</v>
      </c>
      <c r="D307" s="91">
        <f ca="1">OFFSET('Hijsmateriaal 1.4'!M$6:M$2926,M307+L307-2,0,1,1)</f>
        <v>13.5</v>
      </c>
      <c r="E307" s="1316" t="str">
        <f ca="1">CONCATENATE(OFFSET('Hijsmateriaal 1.4'!O$6:O$2926,M307+L307-2,0,1,1),"x",OFFSET('Hijsmateriaal 1.4'!P$6:P$2926,M307+L307-2,0,1,1),"x",OFFSET('Hijsmateriaal 1.4'!Q$6:Q$2926,M307+L307-2,0,1,1))</f>
        <v>38x57x132/133</v>
      </c>
      <c r="F307" s="1317"/>
      <c r="G307" s="105">
        <f ca="1">OFFSET('Hijsmateriaal 1.4'!AA$6:AA$2926,M307+L307-2,0,1,1)</f>
        <v>45167</v>
      </c>
      <c r="H307" s="91" t="str">
        <f ca="1">OFFSET('Hijsmateriaal 1.4'!AJ$6:AJ$2926,M307+L307-2,0,1,1)</f>
        <v>HL1938-1941</v>
      </c>
      <c r="I307" s="605" t="str">
        <f ca="1">IF(OFFSET('Hijsmateriaal 1.4'!W$6:W$2926,M307+L307-2,0,1,1)="","",OFFSET('Hijsmateriaal 1.4'!W$6:W$2926,M307+L307-2,0,1,1))</f>
        <v/>
      </c>
      <c r="J307" s="507">
        <f ca="1">OFFSET('Hijsmateriaal 1.4'!AC$6:AC$2926,M307+L307-3,0,1,1)/1000</f>
        <v>6.4999999999999997E-3</v>
      </c>
      <c r="K307" s="142">
        <f ca="1">(OFFSET('Hijsmateriaal 1.4'!Y$6:Y$2926,M307+L307-3,0,1,1))+365</f>
        <v>44071</v>
      </c>
      <c r="L307" s="121">
        <f>COUNTIF('Hijsmateriaal 1.4'!$D$6:$D$2926,'Vlaardingen-R''dam'!A307)</f>
        <v>5</v>
      </c>
      <c r="M307" s="124">
        <f>MATCH(A307,'Hijsmateriaal 1.4'!$D$6:$D$2926,0)</f>
        <v>2640</v>
      </c>
      <c r="N307" s="74"/>
      <c r="O307" s="74"/>
      <c r="P307" s="74"/>
    </row>
    <row r="308" spans="1:16" s="34" customFormat="1" ht="20.149999999999999" hidden="1" customHeight="1" x14ac:dyDescent="0.25">
      <c r="A308" s="113" t="s">
        <v>3933</v>
      </c>
      <c r="B308" s="76" t="e">
        <f ca="1">OFFSET('Hijsmateriaal 1.4'!E$6:E$2926,M308+L308-2,0,1,1)</f>
        <v>#N/A</v>
      </c>
      <c r="C308" s="32" t="e">
        <f ca="1">OFFSET('Hijsmateriaal 1.4'!L$6:L$2926,M308+L308-2,0,1,1)</f>
        <v>#N/A</v>
      </c>
      <c r="D308" s="76" t="e">
        <f ca="1">OFFSET('Hijsmateriaal 1.4'!M$6:M$2926,M308+L308-2,0,1,1)</f>
        <v>#N/A</v>
      </c>
      <c r="E308" s="1285" t="e">
        <f ca="1">CONCATENATE(OFFSET('Hijsmateriaal 1.4'!O$6:O$2926,M308+L308-2,0,1,1),"x",OFFSET('Hijsmateriaal 1.4'!P$6:P$2926,M308+L308-2,0,1,1),"x",OFFSET('Hijsmateriaal 1.4'!Q$6:Q$2926,M308+L308-2,0,1,1))</f>
        <v>#N/A</v>
      </c>
      <c r="F308" s="1286"/>
      <c r="G308" s="37" t="e">
        <f ca="1">OFFSET('Hijsmateriaal 1.4'!AA$6:AA$2926,M308+L308-2,0,1,1)</f>
        <v>#N/A</v>
      </c>
      <c r="H308" s="76" t="e">
        <f ca="1">OFFSET('Hijsmateriaal 1.4'!AJ$6:AJ$2926,M308+L308-2,0,1,1)</f>
        <v>#N/A</v>
      </c>
      <c r="I308" s="86" t="e">
        <f ca="1">IF(OFFSET('Hijsmateriaal 1.4'!W$6:W$2926,M308+L308-2,0,1,1)="","",OFFSET('Hijsmateriaal 1.4'!W$6:W$2926,M308+L308-2,0,1,1))</f>
        <v>#N/A</v>
      </c>
      <c r="J308" s="73" t="e">
        <f ca="1">OFFSET('Hijsmateriaal 1.4'!AC$6:AC$2926,M308+L308-3,0,1,1)/1000</f>
        <v>#N/A</v>
      </c>
      <c r="K308" s="140" t="e">
        <f ca="1">(OFFSET('Hijsmateriaal 1.4'!Y$6:Y$2926,M308+L308-3,0,1,1))+365</f>
        <v>#N/A</v>
      </c>
      <c r="L308" s="121">
        <f>COUNTIF('Hijsmateriaal 1.4'!$D$6:$D$2926,'Vlaardingen-R''dam'!A308)</f>
        <v>0</v>
      </c>
      <c r="M308" s="124" t="e">
        <f>MATCH(A308,'Hijsmateriaal 1.4'!$D$6:$D$2926,0)</f>
        <v>#N/A</v>
      </c>
    </row>
    <row r="309" spans="1:16" s="34" customFormat="1" ht="20.149999999999999" hidden="1" customHeight="1" x14ac:dyDescent="0.25">
      <c r="A309" s="113" t="s">
        <v>3934</v>
      </c>
      <c r="B309" s="76" t="e">
        <f ca="1">OFFSET('Hijsmateriaal 1.4'!E$6:E$2926,M309+L309-2,0,1,1)</f>
        <v>#N/A</v>
      </c>
      <c r="C309" s="32" t="e">
        <f ca="1">OFFSET('Hijsmateriaal 1.4'!L$6:L$2926,M309+L309-2,0,1,1)</f>
        <v>#N/A</v>
      </c>
      <c r="D309" s="76" t="e">
        <f ca="1">OFFSET('Hijsmateriaal 1.4'!M$6:M$2926,M309+L309-2,0,1,1)</f>
        <v>#N/A</v>
      </c>
      <c r="E309" s="1285" t="e">
        <f ca="1">CONCATENATE(OFFSET('Hijsmateriaal 1.4'!O$6:O$2926,M309+L309-2,0,1,1),"x",OFFSET('Hijsmateriaal 1.4'!P$6:P$2926,M309+L309-2,0,1,1),"x",OFFSET('Hijsmateriaal 1.4'!Q$6:Q$2926,M309+L309-2,0,1,1))</f>
        <v>#N/A</v>
      </c>
      <c r="F309" s="1286"/>
      <c r="G309" s="37" t="e">
        <f ca="1">OFFSET('Hijsmateriaal 1.4'!AA$6:AA$2926,M309+L309-2,0,1,1)</f>
        <v>#N/A</v>
      </c>
      <c r="H309" s="76" t="e">
        <f ca="1">OFFSET('Hijsmateriaal 1.4'!AJ$6:AJ$2926,M309+L309-2,0,1,1)</f>
        <v>#N/A</v>
      </c>
      <c r="I309" s="86" t="e">
        <f ca="1">IF(OFFSET('Hijsmateriaal 1.4'!W$6:W$2926,M309+L309-2,0,1,1)="","",OFFSET('Hijsmateriaal 1.4'!W$6:W$2926,M309+L309-2,0,1,1))</f>
        <v>#N/A</v>
      </c>
      <c r="J309" s="73" t="e">
        <f ca="1">OFFSET('Hijsmateriaal 1.4'!AC$6:AC$2926,M309+L309-3,0,1,1)/1000</f>
        <v>#N/A</v>
      </c>
      <c r="K309" s="140" t="e">
        <f ca="1">(OFFSET('Hijsmateriaal 1.4'!Y$6:Y$2926,M309+L309-3,0,1,1))+365</f>
        <v>#N/A</v>
      </c>
      <c r="L309" s="121">
        <f>COUNTIF('Hijsmateriaal 1.4'!$D$6:$D$2926,'Vlaardingen-R''dam'!A309)</f>
        <v>0</v>
      </c>
      <c r="M309" s="124" t="e">
        <f>MATCH(A309,'Hijsmateriaal 1.4'!$D$6:$D$2926,0)</f>
        <v>#N/A</v>
      </c>
    </row>
    <row r="310" spans="1:16" s="34" customFormat="1" ht="20.149999999999999" hidden="1" customHeight="1" x14ac:dyDescent="0.25">
      <c r="A310" s="126" t="s">
        <v>3935</v>
      </c>
      <c r="B310" s="76" t="e">
        <f ca="1">OFFSET('Hijsmateriaal 1.4'!E$6:E$2926,M310+L310-2,0,1,1)</f>
        <v>#N/A</v>
      </c>
      <c r="C310" s="77" t="e">
        <f ca="1">OFFSET('Hijsmateriaal 1.4'!L$6:L$2926,M310+L310-2,0,1,1)</f>
        <v>#N/A</v>
      </c>
      <c r="D310" s="76" t="e">
        <f ca="1">OFFSET('Hijsmateriaal 1.4'!M$6:M$2926,M310+L310-2,0,1,1)</f>
        <v>#N/A</v>
      </c>
      <c r="E310" s="1285" t="e">
        <f ca="1">CONCATENATE(OFFSET('Hijsmateriaal 1.4'!O$6:O$2926,M310+L310-2,0,1,1),"x",OFFSET('Hijsmateriaal 1.4'!P$6:P$2926,M310+L310-2,0,1,1),"x",OFFSET('Hijsmateriaal 1.4'!Q$6:Q$2926,M310+L310-2,0,1,1))</f>
        <v>#N/A</v>
      </c>
      <c r="F310" s="1286"/>
      <c r="G310" s="37" t="e">
        <f ca="1">OFFSET('Hijsmateriaal 1.4'!AA$6:AA$2926,M310+L310-2,0,1,1)</f>
        <v>#N/A</v>
      </c>
      <c r="H310" s="76" t="e">
        <f ca="1">OFFSET('Hijsmateriaal 1.4'!AJ$6:AJ$2926,M310+L310-2,0,1,1)</f>
        <v>#N/A</v>
      </c>
      <c r="I310" s="86" t="e">
        <f ca="1">IF(OFFSET('Hijsmateriaal 1.4'!W$6:W$2926,M310+L310-2,0,1,1)="","",OFFSET('Hijsmateriaal 1.4'!W$6:W$2926,M310+L310-2,0,1,1))</f>
        <v>#N/A</v>
      </c>
      <c r="J310" s="73" t="e">
        <f ca="1">OFFSET('Hijsmateriaal 1.4'!AC$6:AC$2926,M310+L310-3,0,1,1)/1000</f>
        <v>#N/A</v>
      </c>
      <c r="K310" s="140" t="e">
        <f ca="1">(OFFSET('Hijsmateriaal 1.4'!Y$6:Y$2926,M310+L310-3,0,1,1))+365</f>
        <v>#N/A</v>
      </c>
      <c r="L310" s="121">
        <f>COUNTIF('Hijsmateriaal 1.4'!$D$6:$D$2926,'Vlaardingen-R''dam'!A310)</f>
        <v>0</v>
      </c>
      <c r="M310" s="124" t="e">
        <f>MATCH(A310,'Hijsmateriaal 1.4'!$D$6:$D$2926,0)</f>
        <v>#N/A</v>
      </c>
    </row>
    <row r="311" spans="1:16" s="34" customFormat="1" ht="20.149999999999999" hidden="1" customHeight="1" x14ac:dyDescent="0.25">
      <c r="A311" s="113" t="s">
        <v>3936</v>
      </c>
      <c r="B311" s="76" t="e">
        <f ca="1">OFFSET('Hijsmateriaal 1.4'!E$6:E$2926,M311+L311-2,0,1,1)</f>
        <v>#N/A</v>
      </c>
      <c r="C311" s="32" t="e">
        <f ca="1">OFFSET('Hijsmateriaal 1.4'!L$6:L$2926,M311+L311-2,0,1,1)</f>
        <v>#N/A</v>
      </c>
      <c r="D311" s="76" t="e">
        <f ca="1">OFFSET('Hijsmateriaal 1.4'!M$6:M$2926,M311+L311-2,0,1,1)</f>
        <v>#N/A</v>
      </c>
      <c r="E311" s="1285" t="e">
        <f ca="1">CONCATENATE(OFFSET('Hijsmateriaal 1.4'!O$6:O$2926,M311+L311-2,0,1,1),"x",OFFSET('Hijsmateriaal 1.4'!P$6:P$2926,M311+L311-2,0,1,1),"x",OFFSET('Hijsmateriaal 1.4'!Q$6:Q$2926,M311+L311-2,0,1,1))</f>
        <v>#N/A</v>
      </c>
      <c r="F311" s="1286"/>
      <c r="G311" s="37" t="e">
        <f ca="1">OFFSET('Hijsmateriaal 1.4'!AA$6:AA$2926,M311+L311-2,0,1,1)</f>
        <v>#N/A</v>
      </c>
      <c r="H311" s="76" t="e">
        <f ca="1">OFFSET('Hijsmateriaal 1.4'!AJ$6:AJ$2926,M311+L311-2,0,1,1)</f>
        <v>#N/A</v>
      </c>
      <c r="I311" s="86" t="e">
        <f ca="1">IF(OFFSET('Hijsmateriaal 1.4'!W$6:W$2926,M311+L311-2,0,1,1)="","",OFFSET('Hijsmateriaal 1.4'!W$6:W$2926,M311+L311-2,0,1,1))</f>
        <v>#N/A</v>
      </c>
      <c r="J311" s="73" t="e">
        <f ca="1">OFFSET('Hijsmateriaal 1.4'!AC$6:AC$2926,M311+L311-3,0,1,1)/1000</f>
        <v>#N/A</v>
      </c>
      <c r="K311" s="140" t="e">
        <f ca="1">(OFFSET('Hijsmateriaal 1.4'!Y$6:Y$2926,M311+L311-3,0,1,1))+365</f>
        <v>#N/A</v>
      </c>
      <c r="L311" s="121">
        <f>COUNTIF('Hijsmateriaal 1.4'!$D$6:$D$2926,'Vlaardingen-R''dam'!A311)</f>
        <v>0</v>
      </c>
      <c r="M311" s="124" t="e">
        <f>MATCH(A311,'Hijsmateriaal 1.4'!$D$6:$D$2926,0)</f>
        <v>#N/A</v>
      </c>
    </row>
    <row r="312" spans="1:16" s="34" customFormat="1" ht="30" hidden="1" customHeight="1" x14ac:dyDescent="0.25">
      <c r="A312" s="113" t="s">
        <v>3937</v>
      </c>
      <c r="B312" s="76" t="e">
        <f ca="1">OFFSET('Hijsmateriaal 1.4'!E$6:E$2926,M312+L312-2,0,1,1)</f>
        <v>#N/A</v>
      </c>
      <c r="C312" s="32" t="e">
        <f ca="1">OFFSET('Hijsmateriaal 1.4'!L$6:L$2926,M312+L312-2,0,1,1)</f>
        <v>#N/A</v>
      </c>
      <c r="D312" s="76" t="e">
        <f ca="1">OFFSET('Hijsmateriaal 1.4'!M$6:M$2926,M312+L312-2,0,1,1)</f>
        <v>#N/A</v>
      </c>
      <c r="E312" s="1285" t="e">
        <f ca="1">CONCATENATE(OFFSET('Hijsmateriaal 1.4'!O$6:O$2926,M312+L312-2,0,1,1),"x",OFFSET('Hijsmateriaal 1.4'!P$6:P$2926,M312+L312-2,0,1,1),"x",OFFSET('Hijsmateriaal 1.4'!Q$6:Q$2926,M312+L312-2,0,1,1))</f>
        <v>#N/A</v>
      </c>
      <c r="F312" s="1286"/>
      <c r="G312" s="37" t="e">
        <f ca="1">OFFSET('Hijsmateriaal 1.4'!AA$6:AA$2926,M312+L312-2,0,1,1)</f>
        <v>#N/A</v>
      </c>
      <c r="H312" s="77" t="e">
        <f ca="1">OFFSET('Hijsmateriaal 1.4'!AJ$6:AJ$2926,M312+L312-2,0,1,1)</f>
        <v>#N/A</v>
      </c>
      <c r="I312" s="86" t="e">
        <f ca="1">IF(OFFSET('Hijsmateriaal 1.4'!W$6:W$2926,M312+L312-2,0,1,1)="","",OFFSET('Hijsmateriaal 1.4'!W$6:W$2926,M312+L312-2,0,1,1))</f>
        <v>#N/A</v>
      </c>
      <c r="J312" s="73" t="e">
        <f ca="1">OFFSET('Hijsmateriaal 1.4'!AC$6:AC$2926,M312+L312-3,0,1,1)/1000</f>
        <v>#N/A</v>
      </c>
      <c r="K312" s="140" t="e">
        <f ca="1">(OFFSET('Hijsmateriaal 1.4'!Y$6:Y$2926,M312+L312-3,0,1,1))+365</f>
        <v>#N/A</v>
      </c>
      <c r="L312" s="121">
        <f>COUNTIF('Hijsmateriaal 1.4'!$D$6:$D$2926,'Vlaardingen-R''dam'!A312)</f>
        <v>0</v>
      </c>
      <c r="M312" s="124" t="e">
        <f>MATCH(A312,'Hijsmateriaal 1.4'!$D$6:$D$2926,0)</f>
        <v>#N/A</v>
      </c>
    </row>
    <row r="313" spans="1:16" s="34" customFormat="1" ht="20.149999999999999" hidden="1" customHeight="1" x14ac:dyDescent="0.25">
      <c r="A313" s="141" t="s">
        <v>3938</v>
      </c>
      <c r="B313" s="82" t="e">
        <f ca="1">OFFSET('Hijsmateriaal 1.4'!E$6:E$2926,M313+L313-2,0,1,1)</f>
        <v>#N/A</v>
      </c>
      <c r="C313" s="83" t="e">
        <f ca="1">OFFSET('Hijsmateriaal 1.4'!L$6:L$2926,M313+L313-2,0,1,1)</f>
        <v>#N/A</v>
      </c>
      <c r="D313" s="82" t="e">
        <f ca="1">OFFSET('Hijsmateriaal 1.4'!M$6:M$2926,M313+L313-2,0,1,1)</f>
        <v>#N/A</v>
      </c>
      <c r="E313" s="1285" t="e">
        <f ca="1">CONCATENATE(OFFSET('Hijsmateriaal 1.4'!O$6:O$2926,M313+L313-2,0,1,1),"x",OFFSET('Hijsmateriaal 1.4'!P$6:P$2926,M313+L313-2,0,1,1),"x",OFFSET('Hijsmateriaal 1.4'!Q$6:Q$2926,M313+L313-2,0,1,1))</f>
        <v>#N/A</v>
      </c>
      <c r="F313" s="1286"/>
      <c r="G313" s="72" t="e">
        <f ca="1">OFFSET('Hijsmateriaal 1.4'!AA$6:AA$2926,M313+L313-2,0,1,1)</f>
        <v>#N/A</v>
      </c>
      <c r="H313" s="86" t="e">
        <f ca="1">OFFSET('Hijsmateriaal 1.4'!AJ$6:AJ$2926,M313+L313-2,0,1,1)</f>
        <v>#N/A</v>
      </c>
      <c r="I313" s="86" t="e">
        <f ca="1">IF(OFFSET('Hijsmateriaal 1.4'!W$6:W$2926,M313+L313-2,0,1,1)="","",OFFSET('Hijsmateriaal 1.4'!W$6:W$2926,M313+L313-2,0,1,1))</f>
        <v>#N/A</v>
      </c>
      <c r="J313" s="87" t="e">
        <f ca="1">OFFSET('Hijsmateriaal 1.4'!AC$6:AC$2926,M313+L313-3,0,1,1)/1000</f>
        <v>#N/A</v>
      </c>
      <c r="K313" s="140" t="e">
        <f ca="1">(OFFSET('Hijsmateriaal 1.4'!Y$6:Y$2926,M313+L313-3,0,1,1))+365</f>
        <v>#N/A</v>
      </c>
      <c r="L313" s="121">
        <f>COUNTIF('Hijsmateriaal 1.4'!$D$6:$D$2926,'Vlaardingen-R''dam'!A313)</f>
        <v>0</v>
      </c>
      <c r="M313" s="124" t="e">
        <f>MATCH(A313,'Hijsmateriaal 1.4'!$D$6:$D$2926,0)</f>
        <v>#N/A</v>
      </c>
    </row>
    <row r="314" spans="1:16" s="34" customFormat="1" ht="21" customHeight="1" thickBot="1" x14ac:dyDescent="0.3">
      <c r="A314" s="437" t="s">
        <v>3939</v>
      </c>
      <c r="B314" s="438"/>
      <c r="C314" s="438"/>
      <c r="D314" s="438"/>
      <c r="E314" s="438"/>
      <c r="F314" s="438"/>
      <c r="G314" s="438"/>
      <c r="H314" s="438"/>
      <c r="I314" s="438"/>
      <c r="J314" s="438"/>
      <c r="K314" s="439"/>
      <c r="L314" s="121"/>
      <c r="M314" s="124"/>
    </row>
  </sheetData>
  <sheetProtection selectLockedCells="1" selectUnlockedCells="1"/>
  <mergeCells count="167">
    <mergeCell ref="E292:F292"/>
    <mergeCell ref="E303:F303"/>
    <mergeCell ref="E293:F293"/>
    <mergeCell ref="J277:J278"/>
    <mergeCell ref="F278:G278"/>
    <mergeCell ref="A279:K279"/>
    <mergeCell ref="E206:F206"/>
    <mergeCell ref="E274:F274"/>
    <mergeCell ref="E282:F282"/>
    <mergeCell ref="E280:F280"/>
    <mergeCell ref="E217:F217"/>
    <mergeCell ref="F229:G229"/>
    <mergeCell ref="A230:K230"/>
    <mergeCell ref="A228:H228"/>
    <mergeCell ref="E213:F213"/>
    <mergeCell ref="E219:F219"/>
    <mergeCell ref="E214:F214"/>
    <mergeCell ref="E215:F215"/>
    <mergeCell ref="E248:F248"/>
    <mergeCell ref="E233:F233"/>
    <mergeCell ref="E240:F240"/>
    <mergeCell ref="E264:F264"/>
    <mergeCell ref="E270:F270"/>
    <mergeCell ref="E272:F272"/>
    <mergeCell ref="E273:F273"/>
    <mergeCell ref="E260:F260"/>
    <mergeCell ref="E261:F261"/>
    <mergeCell ref="E262:F262"/>
    <mergeCell ref="E263:F263"/>
    <mergeCell ref="E268:F268"/>
    <mergeCell ref="E265:F265"/>
    <mergeCell ref="E269:F269"/>
    <mergeCell ref="E267:F267"/>
    <mergeCell ref="E266:F266"/>
    <mergeCell ref="E313:F313"/>
    <mergeCell ref="E304:F304"/>
    <mergeCell ref="E307:F307"/>
    <mergeCell ref="E308:F308"/>
    <mergeCell ref="E309:F309"/>
    <mergeCell ref="E310:F310"/>
    <mergeCell ref="E311:F311"/>
    <mergeCell ref="E294:F294"/>
    <mergeCell ref="E296:F296"/>
    <mergeCell ref="E298:F298"/>
    <mergeCell ref="E300:F300"/>
    <mergeCell ref="E302:F302"/>
    <mergeCell ref="E301:F301"/>
    <mergeCell ref="E305:F305"/>
    <mergeCell ref="E306:F306"/>
    <mergeCell ref="E312:F312"/>
    <mergeCell ref="E299:F299"/>
    <mergeCell ref="E295:F295"/>
    <mergeCell ref="E297:F297"/>
    <mergeCell ref="E258:F258"/>
    <mergeCell ref="E250:F250"/>
    <mergeCell ref="E186:F186"/>
    <mergeCell ref="E210:F210"/>
    <mergeCell ref="E236:F236"/>
    <mergeCell ref="E237:F237"/>
    <mergeCell ref="E255:F255"/>
    <mergeCell ref="E252:F252"/>
    <mergeCell ref="E234:F234"/>
    <mergeCell ref="E239:F239"/>
    <mergeCell ref="E238:F238"/>
    <mergeCell ref="E231:F231"/>
    <mergeCell ref="E216:F216"/>
    <mergeCell ref="E244:F244"/>
    <mergeCell ref="E245:F245"/>
    <mergeCell ref="E246:F246"/>
    <mergeCell ref="E247:F247"/>
    <mergeCell ref="E251:F251"/>
    <mergeCell ref="A165:I165"/>
    <mergeCell ref="E254:F254"/>
    <mergeCell ref="E243:F243"/>
    <mergeCell ref="E235:F235"/>
    <mergeCell ref="E241:F241"/>
    <mergeCell ref="E290:F290"/>
    <mergeCell ref="E289:F289"/>
    <mergeCell ref="E291:F291"/>
    <mergeCell ref="E281:F281"/>
    <mergeCell ref="E283:F283"/>
    <mergeCell ref="E284:F284"/>
    <mergeCell ref="E286:F286"/>
    <mergeCell ref="E288:F288"/>
    <mergeCell ref="E275:F275"/>
    <mergeCell ref="E287:F287"/>
    <mergeCell ref="E285:F285"/>
    <mergeCell ref="A276:I276"/>
    <mergeCell ref="A277:H277"/>
    <mergeCell ref="E257:F257"/>
    <mergeCell ref="E249:F249"/>
    <mergeCell ref="E242:F242"/>
    <mergeCell ref="E259:F259"/>
    <mergeCell ref="E253:F253"/>
    <mergeCell ref="E256:F256"/>
    <mergeCell ref="E182:F182"/>
    <mergeCell ref="E205:F205"/>
    <mergeCell ref="E184:F184"/>
    <mergeCell ref="E225:F225"/>
    <mergeCell ref="E222:F222"/>
    <mergeCell ref="A1:J1"/>
    <mergeCell ref="A2:I2"/>
    <mergeCell ref="A3:H3"/>
    <mergeCell ref="J3:J4"/>
    <mergeCell ref="F4:G4"/>
    <mergeCell ref="A5:K5"/>
    <mergeCell ref="A72:I72"/>
    <mergeCell ref="A73:H73"/>
    <mergeCell ref="J166:J167"/>
    <mergeCell ref="F167:G167"/>
    <mergeCell ref="A134:K134"/>
    <mergeCell ref="J132:J133"/>
    <mergeCell ref="F133:G133"/>
    <mergeCell ref="A131:I131"/>
    <mergeCell ref="A132:H132"/>
    <mergeCell ref="A166:H166"/>
    <mergeCell ref="J73:J74"/>
    <mergeCell ref="F74:G74"/>
    <mergeCell ref="A75:K75"/>
    <mergeCell ref="E179:F179"/>
    <mergeCell ref="E192:F192"/>
    <mergeCell ref="E170:F170"/>
    <mergeCell ref="E187:F187"/>
    <mergeCell ref="E191:F191"/>
    <mergeCell ref="E172:F172"/>
    <mergeCell ref="E176:F176"/>
    <mergeCell ref="E178:F178"/>
    <mergeCell ref="E232:F232"/>
    <mergeCell ref="E218:F218"/>
    <mergeCell ref="E204:F204"/>
    <mergeCell ref="E194:F194"/>
    <mergeCell ref="E195:F195"/>
    <mergeCell ref="E196:F196"/>
    <mergeCell ref="E180:F180"/>
    <mergeCell ref="E197:F197"/>
    <mergeCell ref="E183:F183"/>
    <mergeCell ref="E207:F207"/>
    <mergeCell ref="E208:F208"/>
    <mergeCell ref="E181:F181"/>
    <mergeCell ref="E185:F185"/>
    <mergeCell ref="E212:F212"/>
    <mergeCell ref="E200:F200"/>
    <mergeCell ref="E201:F201"/>
    <mergeCell ref="A168:K168"/>
    <mergeCell ref="J228:J229"/>
    <mergeCell ref="E198:F198"/>
    <mergeCell ref="E202:F202"/>
    <mergeCell ref="E189:F189"/>
    <mergeCell ref="E190:F190"/>
    <mergeCell ref="E188:F188"/>
    <mergeCell ref="E193:F193"/>
    <mergeCell ref="E199:F199"/>
    <mergeCell ref="E209:F209"/>
    <mergeCell ref="E203:F203"/>
    <mergeCell ref="E226:F226"/>
    <mergeCell ref="A227:I227"/>
    <mergeCell ref="E211:F211"/>
    <mergeCell ref="E169:F169"/>
    <mergeCell ref="E171:F171"/>
    <mergeCell ref="E174:F174"/>
    <mergeCell ref="E175:F175"/>
    <mergeCell ref="E220:F220"/>
    <mergeCell ref="A221:K221"/>
    <mergeCell ref="E223:F223"/>
    <mergeCell ref="E224:F224"/>
    <mergeCell ref="E173:F173"/>
    <mergeCell ref="E177:F177"/>
  </mergeCells>
  <phoneticPr fontId="60" type="noConversion"/>
  <conditionalFormatting sqref="G310:G313 G177 G298 G300:G302 G304:G308 G180 G182:G183 G186 G216 G194:G195 G197 G280:G294 G171:G175 G188:G192 G200:G212 G296 G232:G275">
    <cfRule type="cellIs" dxfId="195" priority="127" stopIfTrue="1" operator="between">
      <formula>$F$4</formula>
      <formula>$H$4</formula>
    </cfRule>
    <cfRule type="cellIs" dxfId="194" priority="128" stopIfTrue="1" operator="lessThan">
      <formula>$F$4</formula>
    </cfRule>
  </conditionalFormatting>
  <conditionalFormatting sqref="K310:K313 K177 K298 K300:K302 K304:K308 K180 K182:K183 K186 K216 K194:K195 K197 K19 K16 K280:K294 K170:K175 K7:K14 K31:K51 K153:K160 K188:K192 K200:K212 K77:K130 K296 K22:K29 K56:K71 K136:K143 K145:K150 K232:K275">
    <cfRule type="cellIs" dxfId="193" priority="129" stopIfTrue="1" operator="between">
      <formula>$F$4</formula>
      <formula>$H$4</formula>
    </cfRule>
    <cfRule type="cellIs" dxfId="192" priority="130" stopIfTrue="1" operator="lessThan">
      <formula>$F$4</formula>
    </cfRule>
  </conditionalFormatting>
  <conditionalFormatting sqref="G309">
    <cfRule type="cellIs" dxfId="191" priority="123" stopIfTrue="1" operator="between">
      <formula>$F$4</formula>
      <formula>$H$4</formula>
    </cfRule>
    <cfRule type="cellIs" dxfId="190" priority="124" stopIfTrue="1" operator="lessThan">
      <formula>$F$4</formula>
    </cfRule>
  </conditionalFormatting>
  <conditionalFormatting sqref="K309">
    <cfRule type="cellIs" dxfId="189" priority="125" stopIfTrue="1" operator="between">
      <formula>$F$4</formula>
      <formula>$H$4</formula>
    </cfRule>
    <cfRule type="cellIs" dxfId="188" priority="126" stopIfTrue="1" operator="lessThan">
      <formula>$F$4</formula>
    </cfRule>
  </conditionalFormatting>
  <conditionalFormatting sqref="G217:G220">
    <cfRule type="cellIs" dxfId="187" priority="119" stopIfTrue="1" operator="between">
      <formula>$F$4</formula>
      <formula>$H$4</formula>
    </cfRule>
    <cfRule type="cellIs" dxfId="186" priority="120" stopIfTrue="1" operator="lessThan">
      <formula>$F$4</formula>
    </cfRule>
  </conditionalFormatting>
  <conditionalFormatting sqref="K217:K220">
    <cfRule type="cellIs" dxfId="185" priority="121" stopIfTrue="1" operator="between">
      <formula>$F$4</formula>
      <formula>$H$4</formula>
    </cfRule>
    <cfRule type="cellIs" dxfId="184" priority="122" stopIfTrue="1" operator="lessThan">
      <formula>$F$4</formula>
    </cfRule>
  </conditionalFormatting>
  <conditionalFormatting sqref="G176">
    <cfRule type="cellIs" dxfId="183" priority="115" stopIfTrue="1" operator="between">
      <formula>$F$4</formula>
      <formula>$H$4</formula>
    </cfRule>
    <cfRule type="cellIs" dxfId="182" priority="116" stopIfTrue="1" operator="lessThan">
      <formula>$F$4</formula>
    </cfRule>
  </conditionalFormatting>
  <conditionalFormatting sqref="K176">
    <cfRule type="cellIs" dxfId="181" priority="117" stopIfTrue="1" operator="between">
      <formula>$F$4</formula>
      <formula>$H$4</formula>
    </cfRule>
    <cfRule type="cellIs" dxfId="180" priority="118" stopIfTrue="1" operator="lessThan">
      <formula>$F$4</formula>
    </cfRule>
  </conditionalFormatting>
  <conditionalFormatting sqref="G297">
    <cfRule type="cellIs" dxfId="179" priority="103" stopIfTrue="1" operator="between">
      <formula>$F$4</formula>
      <formula>$H$4</formula>
    </cfRule>
    <cfRule type="cellIs" dxfId="178" priority="104" stopIfTrue="1" operator="lessThan">
      <formula>$F$4</formula>
    </cfRule>
  </conditionalFormatting>
  <conditionalFormatting sqref="K297">
    <cfRule type="cellIs" dxfId="177" priority="105" stopIfTrue="1" operator="between">
      <formula>$F$4</formula>
      <formula>$H$4</formula>
    </cfRule>
    <cfRule type="cellIs" dxfId="176" priority="106" stopIfTrue="1" operator="lessThan">
      <formula>$F$4</formula>
    </cfRule>
  </conditionalFormatting>
  <conditionalFormatting sqref="G299">
    <cfRule type="cellIs" dxfId="175" priority="99" stopIfTrue="1" operator="between">
      <formula>$F$4</formula>
      <formula>$H$4</formula>
    </cfRule>
    <cfRule type="cellIs" dxfId="174" priority="100" stopIfTrue="1" operator="lessThan">
      <formula>$F$4</formula>
    </cfRule>
  </conditionalFormatting>
  <conditionalFormatting sqref="K299">
    <cfRule type="cellIs" dxfId="173" priority="101" stopIfTrue="1" operator="between">
      <formula>$F$4</formula>
      <formula>$H$4</formula>
    </cfRule>
    <cfRule type="cellIs" dxfId="172" priority="102" stopIfTrue="1" operator="lessThan">
      <formula>$F$4</formula>
    </cfRule>
  </conditionalFormatting>
  <conditionalFormatting sqref="G303">
    <cfRule type="cellIs" dxfId="171" priority="95" stopIfTrue="1" operator="between">
      <formula>$F$4</formula>
      <formula>$H$4</formula>
    </cfRule>
    <cfRule type="cellIs" dxfId="170" priority="96" stopIfTrue="1" operator="lessThan">
      <formula>$F$4</formula>
    </cfRule>
  </conditionalFormatting>
  <conditionalFormatting sqref="K303">
    <cfRule type="cellIs" dxfId="169" priority="97" stopIfTrue="1" operator="between">
      <formula>$F$4</formula>
      <formula>$H$4</formula>
    </cfRule>
    <cfRule type="cellIs" dxfId="168" priority="98" stopIfTrue="1" operator="lessThan">
      <formula>$F$4</formula>
    </cfRule>
  </conditionalFormatting>
  <conditionalFormatting sqref="G179">
    <cfRule type="cellIs" dxfId="167" priority="91" stopIfTrue="1" operator="between">
      <formula>$F$4</formula>
      <formula>$H$4</formula>
    </cfRule>
    <cfRule type="cellIs" dxfId="166" priority="92" stopIfTrue="1" operator="lessThan">
      <formula>$F$4</formula>
    </cfRule>
  </conditionalFormatting>
  <conditionalFormatting sqref="K179">
    <cfRule type="cellIs" dxfId="165" priority="93" stopIfTrue="1" operator="between">
      <formula>$F$4</formula>
      <formula>$H$4</formula>
    </cfRule>
    <cfRule type="cellIs" dxfId="164" priority="94" stopIfTrue="1" operator="lessThan">
      <formula>$F$4</formula>
    </cfRule>
  </conditionalFormatting>
  <conditionalFormatting sqref="G178">
    <cfRule type="cellIs" dxfId="163" priority="87" stopIfTrue="1" operator="between">
      <formula>$F$4</formula>
      <formula>$H$4</formula>
    </cfRule>
    <cfRule type="cellIs" dxfId="162" priority="88" stopIfTrue="1" operator="lessThan">
      <formula>$F$4</formula>
    </cfRule>
  </conditionalFormatting>
  <conditionalFormatting sqref="K178">
    <cfRule type="cellIs" dxfId="161" priority="89" stopIfTrue="1" operator="between">
      <formula>$F$4</formula>
      <formula>$H$4</formula>
    </cfRule>
    <cfRule type="cellIs" dxfId="160" priority="90" stopIfTrue="1" operator="lessThan">
      <formula>$F$4</formula>
    </cfRule>
  </conditionalFormatting>
  <conditionalFormatting sqref="G181">
    <cfRule type="cellIs" dxfId="159" priority="83" stopIfTrue="1" operator="between">
      <formula>$F$4</formula>
      <formula>$H$4</formula>
    </cfRule>
    <cfRule type="cellIs" dxfId="158" priority="84" stopIfTrue="1" operator="lessThan">
      <formula>$F$4</formula>
    </cfRule>
  </conditionalFormatting>
  <conditionalFormatting sqref="K181">
    <cfRule type="cellIs" dxfId="157" priority="85" stopIfTrue="1" operator="between">
      <formula>$F$4</formula>
      <formula>$H$4</formula>
    </cfRule>
    <cfRule type="cellIs" dxfId="156" priority="86" stopIfTrue="1" operator="lessThan">
      <formula>$F$4</formula>
    </cfRule>
  </conditionalFormatting>
  <conditionalFormatting sqref="G184:G185">
    <cfRule type="cellIs" dxfId="155" priority="79" stopIfTrue="1" operator="between">
      <formula>$F$4</formula>
      <formula>$H$4</formula>
    </cfRule>
    <cfRule type="cellIs" dxfId="154" priority="80" stopIfTrue="1" operator="lessThan">
      <formula>$F$4</formula>
    </cfRule>
  </conditionalFormatting>
  <conditionalFormatting sqref="K184:K185">
    <cfRule type="cellIs" dxfId="153" priority="81" stopIfTrue="1" operator="between">
      <formula>$F$4</formula>
      <formula>$H$4</formula>
    </cfRule>
    <cfRule type="cellIs" dxfId="152" priority="82" stopIfTrue="1" operator="lessThan">
      <formula>$F$4</formula>
    </cfRule>
  </conditionalFormatting>
  <conditionalFormatting sqref="G187">
    <cfRule type="cellIs" dxfId="151" priority="75" stopIfTrue="1" operator="between">
      <formula>$F$4</formula>
      <formula>$H$4</formula>
    </cfRule>
    <cfRule type="cellIs" dxfId="150" priority="76" stopIfTrue="1" operator="lessThan">
      <formula>$F$4</formula>
    </cfRule>
  </conditionalFormatting>
  <conditionalFormatting sqref="K187">
    <cfRule type="cellIs" dxfId="149" priority="77" stopIfTrue="1" operator="between">
      <formula>$F$4</formula>
      <formula>$H$4</formula>
    </cfRule>
    <cfRule type="cellIs" dxfId="148" priority="78" stopIfTrue="1" operator="lessThan">
      <formula>$F$4</formula>
    </cfRule>
  </conditionalFormatting>
  <conditionalFormatting sqref="G193">
    <cfRule type="cellIs" dxfId="147" priority="71" stopIfTrue="1" operator="between">
      <formula>$F$4</formula>
      <formula>$H$4</formula>
    </cfRule>
    <cfRule type="cellIs" dxfId="146" priority="72" stopIfTrue="1" operator="lessThan">
      <formula>$F$4</formula>
    </cfRule>
  </conditionalFormatting>
  <conditionalFormatting sqref="K193">
    <cfRule type="cellIs" dxfId="145" priority="73" stopIfTrue="1" operator="between">
      <formula>$F$4</formula>
      <formula>$H$4</formula>
    </cfRule>
    <cfRule type="cellIs" dxfId="144" priority="74" stopIfTrue="1" operator="lessThan">
      <formula>$F$4</formula>
    </cfRule>
  </conditionalFormatting>
  <conditionalFormatting sqref="G198">
    <cfRule type="cellIs" dxfId="143" priority="67" stopIfTrue="1" operator="between">
      <formula>$F$4</formula>
      <formula>$H$4</formula>
    </cfRule>
    <cfRule type="cellIs" dxfId="142" priority="68" stopIfTrue="1" operator="lessThan">
      <formula>$F$4</formula>
    </cfRule>
  </conditionalFormatting>
  <conditionalFormatting sqref="K198">
    <cfRule type="cellIs" dxfId="141" priority="69" stopIfTrue="1" operator="between">
      <formula>$F$4</formula>
      <formula>$H$4</formula>
    </cfRule>
    <cfRule type="cellIs" dxfId="140" priority="70" stopIfTrue="1" operator="lessThan">
      <formula>$F$4</formula>
    </cfRule>
  </conditionalFormatting>
  <conditionalFormatting sqref="G213:G215">
    <cfRule type="cellIs" dxfId="139" priority="63" stopIfTrue="1" operator="between">
      <formula>$F$4</formula>
      <formula>$H$4</formula>
    </cfRule>
    <cfRule type="cellIs" dxfId="138" priority="64" stopIfTrue="1" operator="lessThan">
      <formula>$F$4</formula>
    </cfRule>
  </conditionalFormatting>
  <conditionalFormatting sqref="K213:K215">
    <cfRule type="cellIs" dxfId="137" priority="65" stopIfTrue="1" operator="between">
      <formula>$F$4</formula>
      <formula>$H$4</formula>
    </cfRule>
    <cfRule type="cellIs" dxfId="136" priority="66" stopIfTrue="1" operator="lessThan">
      <formula>$F$4</formula>
    </cfRule>
  </conditionalFormatting>
  <conditionalFormatting sqref="K161:K164">
    <cfRule type="cellIs" dxfId="135" priority="57" stopIfTrue="1" operator="between">
      <formula>$F$4</formula>
      <formula>$H$4</formula>
    </cfRule>
    <cfRule type="cellIs" dxfId="134" priority="58" stopIfTrue="1" operator="lessThan">
      <formula>$F$4</formula>
    </cfRule>
  </conditionalFormatting>
  <conditionalFormatting sqref="G199">
    <cfRule type="cellIs" dxfId="133" priority="53" stopIfTrue="1" operator="between">
      <formula>$F$4</formula>
      <formula>$H$4</formula>
    </cfRule>
    <cfRule type="cellIs" dxfId="132" priority="54" stopIfTrue="1" operator="lessThan">
      <formula>$F$4</formula>
    </cfRule>
  </conditionalFormatting>
  <conditionalFormatting sqref="K199">
    <cfRule type="cellIs" dxfId="131" priority="55" stopIfTrue="1" operator="between">
      <formula>$F$4</formula>
      <formula>$H$4</formula>
    </cfRule>
    <cfRule type="cellIs" dxfId="130" priority="56" stopIfTrue="1" operator="lessThan">
      <formula>$F$4</formula>
    </cfRule>
  </conditionalFormatting>
  <conditionalFormatting sqref="G196">
    <cfRule type="cellIs" dxfId="129" priority="49" stopIfTrue="1" operator="between">
      <formula>$F$4</formula>
      <formula>$H$4</formula>
    </cfRule>
    <cfRule type="cellIs" dxfId="128" priority="50" stopIfTrue="1" operator="lessThan">
      <formula>$F$4</formula>
    </cfRule>
  </conditionalFormatting>
  <conditionalFormatting sqref="K196">
    <cfRule type="cellIs" dxfId="127" priority="51" stopIfTrue="1" operator="between">
      <formula>$F$4</formula>
      <formula>$H$4</formula>
    </cfRule>
    <cfRule type="cellIs" dxfId="126" priority="52" stopIfTrue="1" operator="lessThan">
      <formula>$F$4</formula>
    </cfRule>
  </conditionalFormatting>
  <conditionalFormatting sqref="K21">
    <cfRule type="cellIs" dxfId="125" priority="37" stopIfTrue="1" operator="between">
      <formula>$F$4</formula>
      <formula>$H$4</formula>
    </cfRule>
    <cfRule type="cellIs" dxfId="124" priority="38" stopIfTrue="1" operator="lessThan">
      <formula>$F$4</formula>
    </cfRule>
  </conditionalFormatting>
  <conditionalFormatting sqref="G170">
    <cfRule type="cellIs" dxfId="123" priority="39" stopIfTrue="1" operator="between">
      <formula>$F$4</formula>
      <formula>$H$4</formula>
    </cfRule>
    <cfRule type="cellIs" dxfId="122" priority="40" stopIfTrue="1" operator="lessThan">
      <formula>$F$4</formula>
    </cfRule>
  </conditionalFormatting>
  <conditionalFormatting sqref="K20">
    <cfRule type="cellIs" dxfId="121" priority="35" stopIfTrue="1" operator="between">
      <formula>$F$4</formula>
      <formula>$H$4</formula>
    </cfRule>
    <cfRule type="cellIs" dxfId="120" priority="36" stopIfTrue="1" operator="lessThan">
      <formula>$F$4</formula>
    </cfRule>
  </conditionalFormatting>
  <conditionalFormatting sqref="K18">
    <cfRule type="cellIs" dxfId="119" priority="33" stopIfTrue="1" operator="between">
      <formula>$F$4</formula>
      <formula>$H$4</formula>
    </cfRule>
    <cfRule type="cellIs" dxfId="118" priority="34" stopIfTrue="1" operator="lessThan">
      <formula>$F$4</formula>
    </cfRule>
  </conditionalFormatting>
  <conditionalFormatting sqref="K17">
    <cfRule type="cellIs" dxfId="117" priority="31" stopIfTrue="1" operator="between">
      <formula>$F$4</formula>
      <formula>$H$4</formula>
    </cfRule>
    <cfRule type="cellIs" dxfId="116" priority="32" stopIfTrue="1" operator="lessThan">
      <formula>$F$4</formula>
    </cfRule>
  </conditionalFormatting>
  <conditionalFormatting sqref="K15">
    <cfRule type="cellIs" dxfId="115" priority="27" stopIfTrue="1" operator="between">
      <formula>$F$4</formula>
      <formula>$H$4</formula>
    </cfRule>
    <cfRule type="cellIs" dxfId="114" priority="28" stopIfTrue="1" operator="lessThan">
      <formula>$F$4</formula>
    </cfRule>
  </conditionalFormatting>
  <conditionalFormatting sqref="K52:K55">
    <cfRule type="cellIs" dxfId="113" priority="21" stopIfTrue="1" operator="between">
      <formula>$F$4</formula>
      <formula>$H$4</formula>
    </cfRule>
    <cfRule type="cellIs" dxfId="112" priority="22" stopIfTrue="1" operator="lessThan">
      <formula>$F$4</formula>
    </cfRule>
  </conditionalFormatting>
  <conditionalFormatting sqref="K30">
    <cfRule type="cellIs" dxfId="111" priority="19" stopIfTrue="1" operator="between">
      <formula>$F$4</formula>
      <formula>$H$4</formula>
    </cfRule>
    <cfRule type="cellIs" dxfId="110" priority="20" stopIfTrue="1" operator="lessThan">
      <formula>$F$4</formula>
    </cfRule>
  </conditionalFormatting>
  <conditionalFormatting sqref="K151:K152">
    <cfRule type="cellIs" dxfId="109" priority="17" stopIfTrue="1" operator="between">
      <formula>$F$4</formula>
      <formula>$H$4</formula>
    </cfRule>
    <cfRule type="cellIs" dxfId="108" priority="18" stopIfTrue="1" operator="lessThan">
      <formula>$F$4</formula>
    </cfRule>
  </conditionalFormatting>
  <conditionalFormatting sqref="G223:G226">
    <cfRule type="cellIs" dxfId="107" priority="13" stopIfTrue="1" operator="between">
      <formula>$F$4</formula>
      <formula>$H$4</formula>
    </cfRule>
    <cfRule type="cellIs" dxfId="106" priority="14" stopIfTrue="1" operator="lessThan">
      <formula>$F$4</formula>
    </cfRule>
  </conditionalFormatting>
  <conditionalFormatting sqref="K223:K226">
    <cfRule type="cellIs" dxfId="105" priority="15" stopIfTrue="1" operator="between">
      <formula>$F$4</formula>
      <formula>$H$4</formula>
    </cfRule>
    <cfRule type="cellIs" dxfId="104" priority="16" stopIfTrue="1" operator="lessThan">
      <formula>$F$4</formula>
    </cfRule>
  </conditionalFormatting>
  <conditionalFormatting sqref="G295">
    <cfRule type="cellIs" dxfId="103" priority="5" stopIfTrue="1" operator="between">
      <formula>$F$4</formula>
      <formula>$H$4</formula>
    </cfRule>
    <cfRule type="cellIs" dxfId="102" priority="6" stopIfTrue="1" operator="lessThan">
      <formula>$F$4</formula>
    </cfRule>
  </conditionalFormatting>
  <conditionalFormatting sqref="K295">
    <cfRule type="cellIs" dxfId="101" priority="7" stopIfTrue="1" operator="between">
      <formula>$F$4</formula>
      <formula>$H$4</formula>
    </cfRule>
    <cfRule type="cellIs" dxfId="100" priority="8" stopIfTrue="1" operator="lessThan">
      <formula>$F$4</formula>
    </cfRule>
  </conditionalFormatting>
  <conditionalFormatting sqref="K144">
    <cfRule type="cellIs" dxfId="99" priority="1" stopIfTrue="1" operator="between">
      <formula>$F$4</formula>
      <formula>$H$4</formula>
    </cfRule>
    <cfRule type="cellIs" dxfId="98" priority="2" stopIfTrue="1" operator="lessThan">
      <formula>$F$4</formula>
    </cfRule>
  </conditionalFormatting>
  <pageMargins left="0.51181102362204722" right="0.23622047244094491" top="0.23622047244094491" bottom="0.23622047244094491" header="0.27559055118110237" footer="0.27559055118110237"/>
  <pageSetup paperSize="9" scale="53" fitToHeight="6" orientation="portrait" r:id="rId1"/>
  <headerFooter alignWithMargins="0">
    <oddFooter>Page &amp;P of &amp;N</oddFooter>
  </headerFooter>
  <rowBreaks count="5" manualBreakCount="5">
    <brk id="71" max="10" man="1"/>
    <brk id="130" max="10" man="1"/>
    <brk id="164" max="10" man="1"/>
    <brk id="226" max="10" man="1"/>
    <brk id="275" max="1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9EDD7-A07C-4B91-A5AB-F5790B0886F9}">
  <sheetPr codeName="Sheet9">
    <pageSetUpPr fitToPage="1"/>
  </sheetPr>
  <dimension ref="A1:V313"/>
  <sheetViews>
    <sheetView view="pageBreakPreview" topLeftCell="A165" zoomScaleNormal="85" zoomScaleSheetLayoutView="100" workbookViewId="0">
      <selection activeCell="H171" sqref="H171"/>
    </sheetView>
  </sheetViews>
  <sheetFormatPr defaultColWidth="9.1796875" defaultRowHeight="12.5" x14ac:dyDescent="0.25"/>
  <cols>
    <col min="1" max="1" width="7.54296875" style="13" customWidth="1"/>
    <col min="2" max="2" width="6.54296875" style="13" customWidth="1"/>
    <col min="3" max="3" width="17.54296875" style="13" customWidth="1"/>
    <col min="4" max="4" width="7.54296875" style="13" customWidth="1"/>
    <col min="5" max="5" width="13.453125" style="13" customWidth="1"/>
    <col min="6" max="6" width="12.54296875" style="13" customWidth="1"/>
    <col min="7" max="7" width="11.54296875" style="13" customWidth="1"/>
    <col min="8" max="8" width="21.54296875" style="13" customWidth="1"/>
    <col min="9" max="9" width="61" style="13" customWidth="1"/>
    <col min="10" max="10" width="9.453125" style="31" customWidth="1"/>
    <col min="11" max="11" width="13.81640625" style="39" customWidth="1"/>
    <col min="12" max="12" width="23.453125" style="118" bestFit="1" customWidth="1"/>
    <col min="13" max="13" width="9.1796875" style="14"/>
    <col min="14" max="14" width="11.453125" style="13" customWidth="1"/>
    <col min="15" max="15" width="9.1796875" style="13"/>
    <col min="16" max="16" width="11.453125" style="13" customWidth="1"/>
    <col min="17" max="16384" width="9.1796875" style="13"/>
  </cols>
  <sheetData>
    <row r="1" spans="1:16" ht="31.5" customHeight="1" thickBot="1" x14ac:dyDescent="0.3">
      <c r="A1" s="1292" t="s">
        <v>3872</v>
      </c>
      <c r="B1" s="1293"/>
      <c r="C1" s="1293"/>
      <c r="D1" s="1293"/>
      <c r="E1" s="1293"/>
      <c r="F1" s="1293"/>
      <c r="G1" s="1293"/>
      <c r="H1" s="1293"/>
      <c r="I1" s="1293"/>
      <c r="J1" s="1293"/>
      <c r="O1" s="43"/>
      <c r="P1" s="44" t="s">
        <v>3912</v>
      </c>
    </row>
    <row r="2" spans="1:16" ht="24" hidden="1" customHeight="1" x14ac:dyDescent="0.25">
      <c r="A2" s="1294" t="s">
        <v>3873</v>
      </c>
      <c r="B2" s="1295"/>
      <c r="C2" s="1295"/>
      <c r="D2" s="1295"/>
      <c r="E2" s="1295"/>
      <c r="F2" s="1295"/>
      <c r="G2" s="1295"/>
      <c r="H2" s="1295"/>
      <c r="I2" s="1295"/>
      <c r="J2" s="137"/>
      <c r="K2" s="138"/>
      <c r="O2" s="45"/>
      <c r="P2" s="46" t="e">
        <f ca="1">(P3&lt;H4)</f>
        <v>#N/A</v>
      </c>
    </row>
    <row r="3" spans="1:16" ht="24" hidden="1" customHeight="1" x14ac:dyDescent="0.25">
      <c r="A3" s="1297"/>
      <c r="B3" s="1298"/>
      <c r="C3" s="1298"/>
      <c r="D3" s="1298"/>
      <c r="E3" s="1298"/>
      <c r="F3" s="1298"/>
      <c r="G3" s="1298"/>
      <c r="H3" s="1298"/>
      <c r="I3" s="570" t="s">
        <v>3919</v>
      </c>
      <c r="J3" s="1323"/>
      <c r="K3" s="139"/>
      <c r="L3" s="119"/>
      <c r="O3" s="45" t="s">
        <v>3913</v>
      </c>
      <c r="P3" s="46" t="e">
        <f ca="1">MIN(G1:G313)</f>
        <v>#N/A</v>
      </c>
    </row>
    <row r="4" spans="1:16" ht="24" hidden="1" customHeight="1" thickBot="1" x14ac:dyDescent="0.3">
      <c r="A4" s="108" t="s">
        <v>3920</v>
      </c>
      <c r="B4" s="54" t="s">
        <v>61</v>
      </c>
      <c r="C4" s="55"/>
      <c r="D4" s="55"/>
      <c r="E4" s="56" t="s">
        <v>3876</v>
      </c>
      <c r="F4" s="1306">
        <f ca="1">NOW()</f>
        <v>44925.93602951389</v>
      </c>
      <c r="G4" s="1306"/>
      <c r="H4" s="67">
        <f ca="1">F4+60</f>
        <v>44985.93602951389</v>
      </c>
      <c r="I4" s="571" t="s">
        <v>3921</v>
      </c>
      <c r="J4" s="1323"/>
      <c r="K4" s="139"/>
      <c r="O4" s="47" t="s">
        <v>3914</v>
      </c>
      <c r="P4" s="48" t="e">
        <f ca="1">MAX(G234:G351)</f>
        <v>#N/A</v>
      </c>
    </row>
    <row r="5" spans="1:16" ht="21" hidden="1" customHeight="1" thickBot="1" x14ac:dyDescent="0.3">
      <c r="A5" s="1340" t="s">
        <v>3922</v>
      </c>
      <c r="B5" s="1341"/>
      <c r="C5" s="1341"/>
      <c r="D5" s="1341"/>
      <c r="E5" s="1341"/>
      <c r="F5" s="1341"/>
      <c r="G5" s="1341"/>
      <c r="H5" s="1341"/>
      <c r="I5" s="1341"/>
      <c r="J5" s="1341"/>
      <c r="K5" s="1342"/>
      <c r="O5" s="50" t="s">
        <v>3915</v>
      </c>
      <c r="P5" s="51"/>
    </row>
    <row r="6" spans="1:16" s="34" customFormat="1" ht="40" hidden="1" customHeight="1" x14ac:dyDescent="0.25">
      <c r="A6" s="99" t="s">
        <v>3879</v>
      </c>
      <c r="B6" s="57" t="s">
        <v>3880</v>
      </c>
      <c r="C6" s="58" t="s">
        <v>3917</v>
      </c>
      <c r="D6" s="69" t="s">
        <v>3882</v>
      </c>
      <c r="E6" s="69" t="s">
        <v>3883</v>
      </c>
      <c r="F6" s="69" t="s">
        <v>3884</v>
      </c>
      <c r="G6" s="38" t="s">
        <v>3885</v>
      </c>
      <c r="H6" s="57" t="s">
        <v>3886</v>
      </c>
      <c r="I6" s="70" t="s">
        <v>3887</v>
      </c>
      <c r="J6" s="58" t="s">
        <v>3888</v>
      </c>
      <c r="K6" s="100" t="s">
        <v>3923</v>
      </c>
      <c r="L6" s="120"/>
      <c r="M6" s="123"/>
      <c r="O6" s="43"/>
      <c r="P6" s="52" t="e">
        <f ca="1">F4&gt;P3</f>
        <v>#N/A</v>
      </c>
    </row>
    <row r="7" spans="1:16" s="34" customFormat="1" ht="20.149999999999999" hidden="1" customHeight="1" x14ac:dyDescent="0.25">
      <c r="A7" s="113" t="s">
        <v>185</v>
      </c>
      <c r="B7" s="76">
        <f ca="1">OFFSET('Hijsmateriaal 1.4'!E$6:E$2926,M7+L7-2,0,1,1)</f>
        <v>4</v>
      </c>
      <c r="C7" s="30">
        <f ca="1">OFFSET('Hijsmateriaal 1.4'!S$6:S$2926,M7+L7-2,0,1,1)</f>
        <v>43.364999999999995</v>
      </c>
      <c r="D7" s="76">
        <f ca="1">OFFSET('Hijsmateriaal 1.4'!H$6:H$2926,M7+L7-2,0,1,1)</f>
        <v>159</v>
      </c>
      <c r="E7" s="76" t="str">
        <f ca="1">OFFSET('Hijsmateriaal 1.4'!I$6:I$2926,M7+L7-2,0,1,1)</f>
        <v>8370</v>
      </c>
      <c r="F7" s="64">
        <f t="shared" ref="F7:F71" ca="1" si="0">E7/9.81</f>
        <v>853.21100917431193</v>
      </c>
      <c r="G7" s="30">
        <f ca="1">OFFSET('Hijsmateriaal 1.4'!AB$6:AB$2926,M7+L7-2,0,1,1)</f>
        <v>3.5</v>
      </c>
      <c r="H7" s="76" t="str">
        <f ca="1">OFFSET('Hijsmateriaal 1.4'!AJ$6:AJ$2926,M7+L7-2,0,1,1)</f>
        <v>HL171-174</v>
      </c>
      <c r="I7" s="129" t="str">
        <f ca="1">IF(OFFSET('Hijsmateriaal 1.4'!W$6:W$2926,M7+L7-2,0,1,1)="","",OFFSET('Hijsmateriaal 1.4'!W$6:W$2926,M7+L7-2,0,1,1))</f>
        <v>20' Cont. HAKU 255104-8 &amp; 20' Cont. LCRU 557566-0</v>
      </c>
      <c r="J7" s="73">
        <f ca="1">OFFSET('Hijsmateriaal 1.4'!AC$6:AC$2926,M7+L7-3,0,1,1)/1000</f>
        <v>4.956385</v>
      </c>
      <c r="K7" s="140">
        <f ca="1">(OFFSET('Hijsmateriaal 1.4'!Y$6:Y$2926,M7+L7-3,0,1,1))+365</f>
        <v>44257</v>
      </c>
      <c r="L7" s="121">
        <f>COUNTIF('Hijsmateriaal 1.4'!$D$6:$D$2926,'Lifting beams BOMS'!A7)</f>
        <v>5</v>
      </c>
      <c r="M7" s="124">
        <f>MATCH(A7,'Hijsmateriaal 1.4'!$D$6:$D$2926,0)</f>
        <v>100</v>
      </c>
    </row>
    <row r="8" spans="1:16" s="34" customFormat="1" ht="20.149999999999999" hidden="1" customHeight="1" x14ac:dyDescent="0.25">
      <c r="A8" s="113" t="s">
        <v>403</v>
      </c>
      <c r="B8" s="76">
        <f ca="1">OFFSET('Hijsmateriaal 1.4'!E$6:E$2926,M8+L8-2,0,1,1)</f>
        <v>2</v>
      </c>
      <c r="C8" s="30">
        <f ca="1">OFFSET('Hijsmateriaal 1.4'!S$6:S$2926,M8+L8-2,0,1,1)</f>
        <v>71.234999999999999</v>
      </c>
      <c r="D8" s="76">
        <f ca="1">OFFSET('Hijsmateriaal 1.4'!H$6:H$2926,M8+L8-2,0,1,1)</f>
        <v>127</v>
      </c>
      <c r="E8" s="76" t="str">
        <f ca="1">OFFSET('Hijsmateriaal 1.4'!I$6:I$2926,M8+L8-2,0,1,1)</f>
        <v>11773</v>
      </c>
      <c r="F8" s="64">
        <f t="shared" ca="1" si="0"/>
        <v>1200.1019367991844</v>
      </c>
      <c r="G8" s="30">
        <f ca="1">OFFSET('Hijsmateriaal 1.4'!AB$6:AB$2926,M8+L8-2,0,1,1)</f>
        <v>4</v>
      </c>
      <c r="H8" s="76" t="str">
        <f ca="1">OFFSET('Hijsmateriaal 1.4'!AJ$6:AJ$2926,M8+L8-2,0,1,1)</f>
        <v>HL1511-1512</v>
      </c>
      <c r="I8" s="129" t="str">
        <f ca="1">IF(OFFSET('Hijsmateriaal 1.4'!W$6:W$2926,M8+L8-2,0,1,1)="","",OFFSET('Hijsmateriaal 1.4'!W$6:W$2926,M8+L8-2,0,1,1))</f>
        <v/>
      </c>
      <c r="J8" s="73">
        <f ca="1">OFFSET('Hijsmateriaal 1.4'!AC$6:AC$2926,M8+L8-3,0,1,1)/1000</f>
        <v>6.0818800000000008</v>
      </c>
      <c r="K8" s="140">
        <f ca="1">(OFFSET('Hijsmateriaal 1.4'!Y$6:Y$2926,M8+L8-3,0,1,1))+365</f>
        <v>43418</v>
      </c>
      <c r="L8" s="121">
        <f>COUNTIF('Hijsmateriaal 1.4'!$D$6:$D$2926,'Lifting beams BOMS'!A8)</f>
        <v>3</v>
      </c>
      <c r="M8" s="124">
        <f>MATCH(A8,'Hijsmateriaal 1.4'!$D$6:$D$2926,0)</f>
        <v>232</v>
      </c>
    </row>
    <row r="9" spans="1:16" s="34" customFormat="1" ht="20.149999999999999" hidden="1" customHeight="1" x14ac:dyDescent="0.25">
      <c r="A9" s="113" t="s">
        <v>614</v>
      </c>
      <c r="B9" s="76">
        <f ca="1">OFFSET('Hijsmateriaal 1.4'!E$6:E$2926,M9+L9-2,0,1,1)</f>
        <v>2</v>
      </c>
      <c r="C9" s="30">
        <f ca="1">OFFSET('Hijsmateriaal 1.4'!S$6:S$2926,M9+L9-2,0,1,1)</f>
        <v>40</v>
      </c>
      <c r="D9" s="76">
        <f ca="1">OFFSET('Hijsmateriaal 1.4'!H$6:H$2926,M9+L9-2,0,1,1)</f>
        <v>103</v>
      </c>
      <c r="E9" s="76">
        <f ca="1">OFFSET('Hijsmateriaal 1.4'!I$6:I$2926,M9+L9-2,0,1,1)</f>
        <v>7848</v>
      </c>
      <c r="F9" s="64">
        <f t="shared" ca="1" si="0"/>
        <v>800</v>
      </c>
      <c r="G9" s="30">
        <f ca="1">OFFSET('Hijsmateriaal 1.4'!AB$6:AB$2926,M9+L9-2,0,1,1)</f>
        <v>3</v>
      </c>
      <c r="H9" s="76" t="str">
        <f ca="1">OFFSET('Hijsmateriaal 1.4'!AJ$6:AJ$2926,M9+L9-2,0,1,1)</f>
        <v>HL937-938</v>
      </c>
      <c r="I9" s="129" t="str">
        <f ca="1">IF(OFFSET('Hijsmateriaal 1.4'!W$6:W$2926,M9+L9-2,0,1,1)="","",OFFSET('Hijsmateriaal 1.4'!W$6:W$2926,M9+L9-2,0,1,1))</f>
        <v>ex Taklift 4, HL 935 and 936 are rejected</v>
      </c>
      <c r="J9" s="73">
        <f ca="1">OFFSET('Hijsmateriaal 1.4'!AC$6:AC$2926,M9+L9-3,0,1,1)/1000</f>
        <v>1.9</v>
      </c>
      <c r="K9" s="140">
        <f ca="1">(OFFSET('Hijsmateriaal 1.4'!Y$6:Y$2926,M9+L9-3,0,1,1))+365</f>
        <v>43810</v>
      </c>
      <c r="L9" s="121">
        <f>COUNTIF('Hijsmateriaal 1.4'!$D$6:$D$2926,'Lifting beams BOMS'!A9)</f>
        <v>3</v>
      </c>
      <c r="M9" s="124">
        <f>MATCH(A9,'Hijsmateriaal 1.4'!$D$6:$D$2926,0)</f>
        <v>372</v>
      </c>
    </row>
    <row r="10" spans="1:16" s="34" customFormat="1" ht="20.149999999999999" hidden="1" customHeight="1" x14ac:dyDescent="0.25">
      <c r="A10" s="113" t="s">
        <v>605</v>
      </c>
      <c r="B10" s="76">
        <f ca="1">OFFSET('Hijsmateriaal 1.4'!E$6:E$2926,M10+L10-2,0,1,1)</f>
        <v>2</v>
      </c>
      <c r="C10" s="30">
        <f ca="1">OFFSET('Hijsmateriaal 1.4'!S$6:S$2926,M10+L10-2,0,1,1)</f>
        <v>39.965000000000003</v>
      </c>
      <c r="D10" s="76">
        <f ca="1">OFFSET('Hijsmateriaal 1.4'!H$6:H$2926,M10+L10-2,0,1,1)</f>
        <v>103</v>
      </c>
      <c r="E10" s="76" t="str">
        <f ca="1">OFFSET('Hijsmateriaal 1.4'!I$6:I$2926,M10+L10-2,0,1,1)</f>
        <v>7845</v>
      </c>
      <c r="F10" s="64">
        <f t="shared" ca="1" si="0"/>
        <v>799.69418960244639</v>
      </c>
      <c r="G10" s="30">
        <f ca="1">OFFSET('Hijsmateriaal 1.4'!AB$6:AB$2926,M10+L10-2,0,1,1)</f>
        <v>3</v>
      </c>
      <c r="H10" s="76" t="str">
        <f ca="1">OFFSET('Hijsmateriaal 1.4'!AJ$6:AJ$2926,M10+L10-2,0,1,1)</f>
        <v>HL1821-1822</v>
      </c>
      <c r="I10" s="129" t="str">
        <f ca="1">IF(OFFSET('Hijsmateriaal 1.4'!W$6:W$2926,M10+L10-2,0,1,1)="","",OFFSET('Hijsmateriaal 1.4'!W$6:W$2926,M10+L10-2,0,1,1))</f>
        <v/>
      </c>
      <c r="J10" s="73">
        <f ca="1">OFFSET('Hijsmateriaal 1.4'!AC$6:AC$2926,M10+L10-3,0,1,1)/1000</f>
        <v>1.9</v>
      </c>
      <c r="K10" s="140">
        <f ca="1">(OFFSET('Hijsmateriaal 1.4'!Y$6:Y$2926,M10+L10-3,0,1,1))+365</f>
        <v>44020</v>
      </c>
      <c r="L10" s="121">
        <f>COUNTIF('Hijsmateriaal 1.4'!$D$6:$D$2926,'Lifting beams BOMS'!A10)</f>
        <v>3</v>
      </c>
      <c r="M10" s="124">
        <f>MATCH(A10,'Hijsmateriaal 1.4'!$D$6:$D$2926,0)</f>
        <v>368</v>
      </c>
    </row>
    <row r="11" spans="1:16" s="34" customFormat="1" ht="20.149999999999999" hidden="1" customHeight="1" x14ac:dyDescent="0.25">
      <c r="A11" s="864" t="s">
        <v>632</v>
      </c>
      <c r="B11" s="863">
        <f ca="1">OFFSET('Hijsmateriaal 1.4'!E$6:E$2926,M11+L11-2,0,1,1)</f>
        <v>2</v>
      </c>
      <c r="C11" s="1148">
        <f ca="1">OFFSET('Hijsmateriaal 1.4'!S$6:S$2926,M11+L11-2,0,1,1)</f>
        <v>23.684999999999999</v>
      </c>
      <c r="D11" s="863">
        <f ca="1">OFFSET('Hijsmateriaal 1.4'!H$6:H$2926,M11+L11-2,0,1,1)</f>
        <v>103</v>
      </c>
      <c r="E11" s="863" t="str">
        <f ca="1">OFFSET('Hijsmateriaal 1.4'!I$6:I$2926,M11+L11-2,0,1,1)</f>
        <v>8040</v>
      </c>
      <c r="F11" s="1149">
        <f t="shared" ca="1" si="0"/>
        <v>819.57186544342505</v>
      </c>
      <c r="G11" s="1148">
        <f ca="1">OFFSET('Hijsmateriaal 1.4'!AB$6:AB$2926,M11+L11-2,0,1,1)</f>
        <v>3</v>
      </c>
      <c r="H11" s="863" t="str">
        <f ca="1">OFFSET('Hijsmateriaal 1.4'!AJ$6:AJ$2926,M11+L11-2,0,1,1)</f>
        <v>HL2107-2108</v>
      </c>
      <c r="I11" s="1150" t="str">
        <f ca="1">IF(OFFSET('Hijsmateriaal 1.4'!W$6:W$2926,M11+L11-2,0,1,1)="","",OFFSET('Hijsmateriaal 1.4'!W$6:W$2926,M11+L11-2,0,1,1))</f>
        <v>new slings Tapti (CSBL 738t)</v>
      </c>
      <c r="J11" s="73">
        <f ca="1">OFFSET('Hijsmateriaal 1.4'!AC$6:AC$2926,M11+L11-3,0,1,1)/1000</f>
        <v>1.5366</v>
      </c>
      <c r="K11" s="140">
        <f ca="1">(OFFSET('Hijsmateriaal 1.4'!Y$6:Y$2926,M11+L11-3,0,1,1))+365</f>
        <v>44427</v>
      </c>
      <c r="L11" s="121">
        <f>COUNTIF('Hijsmateriaal 1.4'!$D$6:$D$2926,'Lifting beams BOMS'!A11)</f>
        <v>3</v>
      </c>
      <c r="M11" s="124">
        <f>MATCH(A11,'Hijsmateriaal 1.4'!$D$6:$D$2926,0)</f>
        <v>382</v>
      </c>
    </row>
    <row r="12" spans="1:16" s="34" customFormat="1" ht="20.149999999999999" hidden="1" customHeight="1" x14ac:dyDescent="0.25">
      <c r="A12" s="864" t="s">
        <v>641</v>
      </c>
      <c r="B12" s="863">
        <f ca="1">OFFSET('Hijsmateriaal 1.4'!E$6:E$2926,M12+L12-2,0,1,1)</f>
        <v>2</v>
      </c>
      <c r="C12" s="1148">
        <f ca="1">OFFSET('Hijsmateriaal 1.4'!S$6:S$2926,M12+L12-2,0,1,1)</f>
        <v>20.324999999999999</v>
      </c>
      <c r="D12" s="863">
        <f ca="1">OFFSET('Hijsmateriaal 1.4'!H$6:H$2926,M12+L12-2,0,1,1)</f>
        <v>103</v>
      </c>
      <c r="E12" s="863" t="str">
        <f ca="1">OFFSET('Hijsmateriaal 1.4'!I$6:I$2926,M12+L12-2,0,1,1)</f>
        <v>7845</v>
      </c>
      <c r="F12" s="1149">
        <f t="shared" ca="1" si="0"/>
        <v>799.69418960244639</v>
      </c>
      <c r="G12" s="1148">
        <f ca="1">OFFSET('Hijsmateriaal 1.4'!AB$6:AB$2926,M12+L12-2,0,1,1)</f>
        <v>3</v>
      </c>
      <c r="H12" s="863" t="str">
        <f ca="1">OFFSET('Hijsmateriaal 1.4'!AJ$6:AJ$2926,M12+L12-2,0,1,1)</f>
        <v>HL2111-2112</v>
      </c>
      <c r="I12" s="1150" t="str">
        <f ca="1">IF(OFFSET('Hijsmateriaal 1.4'!W$6:W$2926,M12+L12-2,0,1,1)="","",OFFSET('Hijsmateriaal 1.4'!W$6:W$2926,M12+L12-2,0,1,1))</f>
        <v>new slings Tapti (CSBL 720t)</v>
      </c>
      <c r="J12" s="73">
        <f ca="1">OFFSET('Hijsmateriaal 1.4'!AC$6:AC$2926,M12+L12-3,0,1,1)/1000</f>
        <v>1.3711199999999999</v>
      </c>
      <c r="K12" s="140">
        <f ca="1">(OFFSET('Hijsmateriaal 1.4'!Y$6:Y$2926,M12+L12-3,0,1,1))+365</f>
        <v>44427</v>
      </c>
      <c r="L12" s="121">
        <f>COUNTIF('Hijsmateriaal 1.4'!$D$6:$D$2926,'Lifting beams BOMS'!A12)</f>
        <v>3</v>
      </c>
      <c r="M12" s="124">
        <f>MATCH(A12,'Hijsmateriaal 1.4'!$D$6:$D$2926,0)</f>
        <v>386</v>
      </c>
    </row>
    <row r="13" spans="1:16" s="34" customFormat="1" ht="20.149999999999999" hidden="1" customHeight="1" x14ac:dyDescent="0.25">
      <c r="A13" s="1156" t="s">
        <v>648</v>
      </c>
      <c r="B13" s="1157">
        <f ca="1">OFFSET('Hijsmateriaal 1.4'!E$6:E$2926,M13+L13-2,0,1,1)</f>
        <v>1</v>
      </c>
      <c r="C13" s="1158">
        <f ca="1">OFFSET('Hijsmateriaal 1.4'!S$6:S$2926,M13+L13-2,0,1,1)</f>
        <v>20.21</v>
      </c>
      <c r="D13" s="1157">
        <f ca="1">OFFSET('Hijsmateriaal 1.4'!H$6:H$2926,M13+L13-2,0,1,1)</f>
        <v>103</v>
      </c>
      <c r="E13" s="1157" t="str">
        <f ca="1">OFFSET('Hijsmateriaal 1.4'!I$6:I$2926,M13+L13-2,0,1,1)</f>
        <v>7845</v>
      </c>
      <c r="F13" s="1159">
        <f t="shared" ca="1" si="0"/>
        <v>799.69418960244639</v>
      </c>
      <c r="G13" s="1158">
        <f ca="1">OFFSET('Hijsmateriaal 1.4'!AB$6:AB$2926,M13+L13-2,0,1,1)</f>
        <v>3</v>
      </c>
      <c r="H13" s="1157" t="str">
        <f ca="1">OFFSET('Hijsmateriaal 1.4'!AJ$6:AJ$2926,M13+L13-2,0,1,1)</f>
        <v>HL2099</v>
      </c>
      <c r="I13" s="1160" t="str">
        <f ca="1">IF(OFFSET('Hijsmateriaal 1.4'!W$6:W$2926,M13+L13-2,0,1,1)="","",OFFSET('Hijsmateriaal 1.4'!W$6:W$2926,M13+L13-2,0,1,1))</f>
        <v>new slings Tapti (CSBL 720t)</v>
      </c>
      <c r="J13" s="73">
        <f ca="1">OFFSET('Hijsmateriaal 1.4'!AC$6:AC$2926,M13+L13-3,0,1,1)/1000</f>
        <v>1.3647175</v>
      </c>
      <c r="K13" s="140">
        <f ca="1">(OFFSET('Hijsmateriaal 1.4'!Y$6:Y$2926,M13+L13-3,0,1,1))+365</f>
        <v>44427</v>
      </c>
      <c r="L13" s="121">
        <f>COUNTIF('Hijsmateriaal 1.4'!$D$6:$D$2926,'Lifting beams BOMS'!A13)</f>
        <v>2</v>
      </c>
      <c r="M13" s="124">
        <f>MATCH(A13,'Hijsmateriaal 1.4'!$D$6:$D$2926,0)</f>
        <v>390</v>
      </c>
    </row>
    <row r="14" spans="1:16" s="34" customFormat="1" ht="20.149999999999999" hidden="1" customHeight="1" x14ac:dyDescent="0.25">
      <c r="A14" s="864" t="s">
        <v>651</v>
      </c>
      <c r="B14" s="863">
        <f ca="1">OFFSET('Hijsmateriaal 1.4'!E$6:E$2926,M14+L14-2,0,1,1)</f>
        <v>4</v>
      </c>
      <c r="C14" s="1148">
        <f ca="1">OFFSET('Hijsmateriaal 1.4'!S$6:S$2926,M14+L14-2,0,1,1)</f>
        <v>20.077500000000001</v>
      </c>
      <c r="D14" s="863">
        <f ca="1">OFFSET('Hijsmateriaal 1.4'!H$6:H$2926,M14+L14-2,0,1,1)</f>
        <v>103</v>
      </c>
      <c r="E14" s="863" t="str">
        <f ca="1">OFFSET('Hijsmateriaal 1.4'!I$6:I$2926,M14+L14-2,0,1,1)</f>
        <v>8204</v>
      </c>
      <c r="F14" s="1149">
        <f t="shared" ca="1" si="0"/>
        <v>836.28950050968399</v>
      </c>
      <c r="G14" s="1148">
        <f ca="1">OFFSET('Hijsmateriaal 1.4'!AB$6:AB$2926,M14+L14-2,0,1,1)</f>
        <v>3</v>
      </c>
      <c r="H14" s="863" t="str">
        <f ca="1">OFFSET('Hijsmateriaal 1.4'!AJ$6:AJ$2926,M14+L14-2,0,1,1)</f>
        <v>HL1877-1880</v>
      </c>
      <c r="I14" s="1150" t="str">
        <f ca="1">IF(OFFSET('Hijsmateriaal 1.4'!W$6:W$2926,M14+L14-2,0,1,1)="","",OFFSET('Hijsmateriaal 1.4'!W$6:W$2926,M14+L14-2,0,1,1))</f>
        <v>Reserved for Tapti. For double use only</v>
      </c>
      <c r="J14" s="73">
        <f ca="1">OFFSET('Hijsmateriaal 1.4'!AC$6:AC$2926,M14+L14-3,0,1,1)/1000</f>
        <v>1.1040000000000001</v>
      </c>
      <c r="K14" s="140">
        <f ca="1">(OFFSET('Hijsmateriaal 1.4'!Y$6:Y$2926,M14+L14-3,0,1,1))+365</f>
        <v>44434</v>
      </c>
      <c r="L14" s="121">
        <f>COUNTIF('Hijsmateriaal 1.4'!$D$6:$D$2926,'Lifting beams BOMS'!A14)</f>
        <v>5</v>
      </c>
      <c r="M14" s="124">
        <f>MATCH(A14,'Hijsmateriaal 1.4'!$D$6:$D$2926,0)</f>
        <v>393</v>
      </c>
    </row>
    <row r="15" spans="1:16" s="34" customFormat="1" ht="20.149999999999999" hidden="1" customHeight="1" x14ac:dyDescent="0.25">
      <c r="A15" s="864" t="s">
        <v>664</v>
      </c>
      <c r="B15" s="863">
        <f ca="1">OFFSET('Hijsmateriaal 1.4'!E$6:E$2926,M15+L15-2,0,1,1)</f>
        <v>2</v>
      </c>
      <c r="C15" s="1148">
        <f ca="1">OFFSET('Hijsmateriaal 1.4'!S$6:S$2926,M15+L15-2,0,1,1)</f>
        <v>20.07</v>
      </c>
      <c r="D15" s="863">
        <f ca="1">OFFSET('Hijsmateriaal 1.4'!H$6:H$2926,M15+L15-2,0,1,1)</f>
        <v>103</v>
      </c>
      <c r="E15" s="863" t="str">
        <f ca="1">OFFSET('Hijsmateriaal 1.4'!I$6:I$2926,M15+L15-2,0,1,1)</f>
        <v>8040</v>
      </c>
      <c r="F15" s="1149">
        <f t="shared" ca="1" si="0"/>
        <v>819.57186544342505</v>
      </c>
      <c r="G15" s="1148">
        <f ca="1">OFFSET('Hijsmateriaal 1.4'!AB$6:AB$2926,M15+L15-2,0,1,1)</f>
        <v>3</v>
      </c>
      <c r="H15" s="863" t="str">
        <f ca="1">OFFSET('Hijsmateriaal 1.4'!AJ$6:AJ$2926,M15+L15-2,0,1,1)</f>
        <v>HL2115-2116</v>
      </c>
      <c r="I15" s="1150" t="str">
        <f ca="1">IF(OFFSET('Hijsmateriaal 1.4'!W$6:W$2926,M15+L15-2,0,1,1)="","",OFFSET('Hijsmateriaal 1.4'!W$6:W$2926,M15+L15-2,0,1,1))</f>
        <v>new slings Tapti (CSBL 738t)</v>
      </c>
      <c r="J15" s="73">
        <f ca="1">OFFSET('Hijsmateriaal 1.4'!AC$6:AC$2926,M15+L15-3,0,1,1)/1000</f>
        <v>1.3573299999999999</v>
      </c>
      <c r="K15" s="140">
        <f ca="1">(OFFSET('Hijsmateriaal 1.4'!Y$6:Y$2926,M15+L15-3,0,1,1))+365</f>
        <v>44770</v>
      </c>
      <c r="L15" s="121">
        <f>COUNTIF('Hijsmateriaal 1.4'!$D$6:$D$2926,'Lifting beams BOMS'!A15)</f>
        <v>3</v>
      </c>
      <c r="M15" s="124">
        <f>MATCH(A15,'Hijsmateriaal 1.4'!$D$6:$D$2926,0)</f>
        <v>399</v>
      </c>
    </row>
    <row r="16" spans="1:16" s="34" customFormat="1" ht="20.149999999999999" hidden="1" customHeight="1" x14ac:dyDescent="0.25">
      <c r="A16" s="1156" t="s">
        <v>670</v>
      </c>
      <c r="B16" s="1157">
        <f ca="1">OFFSET('Hijsmateriaal 1.4'!E$6:E$2926,M16+L16-2,0,1,1)</f>
        <v>1</v>
      </c>
      <c r="C16" s="1158">
        <f ca="1">OFFSET('Hijsmateriaal 1.4'!S$6:S$2926,M16+L16-2,0,1,1)</f>
        <v>20.05</v>
      </c>
      <c r="D16" s="1157">
        <f ca="1">OFFSET('Hijsmateriaal 1.4'!H$6:H$2926,M16+L16-2,0,1,1)</f>
        <v>103</v>
      </c>
      <c r="E16" s="1157" t="str">
        <f ca="1">OFFSET('Hijsmateriaal 1.4'!I$6:I$2926,M16+L16-2,0,1,1)</f>
        <v>7845</v>
      </c>
      <c r="F16" s="1159">
        <f t="shared" ca="1" si="0"/>
        <v>799.69418960244639</v>
      </c>
      <c r="G16" s="1158">
        <f ca="1">OFFSET('Hijsmateriaal 1.4'!AB$6:AB$2926,M16+L16-2,0,1,1)</f>
        <v>3</v>
      </c>
      <c r="H16" s="1157" t="str">
        <f ca="1">OFFSET('Hijsmateriaal 1.4'!AJ$6:AJ$2926,M16+L16-2,0,1,1)</f>
        <v>HL2100</v>
      </c>
      <c r="I16" s="1160" t="str">
        <f ca="1">IF(OFFSET('Hijsmateriaal 1.4'!W$6:W$2926,M16+L16-2,0,1,1)="","",OFFSET('Hijsmateriaal 1.4'!W$6:W$2926,M16+L16-2,0,1,1))</f>
        <v>new slings Tapti (CSBL 720t)</v>
      </c>
      <c r="J16" s="73">
        <f ca="1">OFFSET('Hijsmateriaal 1.4'!AC$6:AC$2926,M16+L16-3,0,1,1)/1000</f>
        <v>1.3568375000000001</v>
      </c>
      <c r="K16" s="140">
        <f ca="1">(OFFSET('Hijsmateriaal 1.4'!Y$6:Y$2926,M16+L16-3,0,1,1))+365</f>
        <v>44427</v>
      </c>
      <c r="L16" s="121">
        <f>COUNTIF('Hijsmateriaal 1.4'!$D$6:$D$2926,'Lifting beams BOMS'!A16)</f>
        <v>2</v>
      </c>
      <c r="M16" s="124">
        <f>MATCH(A16,'Hijsmateriaal 1.4'!$D$6:$D$2926,0)</f>
        <v>403</v>
      </c>
    </row>
    <row r="17" spans="1:22" s="34" customFormat="1" ht="20.149999999999999" hidden="1" customHeight="1" x14ac:dyDescent="0.25">
      <c r="A17" s="864" t="s">
        <v>696</v>
      </c>
      <c r="B17" s="863">
        <f ca="1">OFFSET('Hijsmateriaal 1.4'!E$6:E$2926,M17+L17-2,0,1,1)</f>
        <v>2</v>
      </c>
      <c r="C17" s="1148">
        <f ca="1">OFFSET('Hijsmateriaal 1.4'!S$6:S$2926,M17+L17-2,0,1,1)</f>
        <v>19.41</v>
      </c>
      <c r="D17" s="863">
        <f ca="1">OFFSET('Hijsmateriaal 1.4'!H$6:H$2926,M17+L17-2,0,1,1)</f>
        <v>103</v>
      </c>
      <c r="E17" s="863" t="str">
        <f ca="1">OFFSET('Hijsmateriaal 1.4'!I$6:I$2926,M17+L17-2,0,1,1)</f>
        <v>7845</v>
      </c>
      <c r="F17" s="1149">
        <f t="shared" ca="1" si="0"/>
        <v>799.69418960244639</v>
      </c>
      <c r="G17" s="1148">
        <f ca="1">OFFSET('Hijsmateriaal 1.4'!AB$6:AB$2926,M17+L17-2,0,1,1)</f>
        <v>3</v>
      </c>
      <c r="H17" s="863" t="str">
        <f ca="1">OFFSET('Hijsmateriaal 1.4'!AJ$6:AJ$2926,M17+L17-2,0,1,1)</f>
        <v>HL2105-2106</v>
      </c>
      <c r="I17" s="1150" t="str">
        <f ca="1">IF(OFFSET('Hijsmateriaal 1.4'!W$6:W$2926,M17+L17-2,0,1,1)="","",OFFSET('Hijsmateriaal 1.4'!W$6:W$2926,M17+L17-2,0,1,1))</f>
        <v>new slings Tapti (CSBL 720t)</v>
      </c>
      <c r="J17" s="73">
        <f ca="1">OFFSET('Hijsmateriaal 1.4'!AC$6:AC$2926,M17+L17-3,0,1,1)/1000</f>
        <v>1.3248249999999999</v>
      </c>
      <c r="K17" s="140">
        <f ca="1">(OFFSET('Hijsmateriaal 1.4'!Y$6:Y$2926,M17+L17-3,0,1,1))+365</f>
        <v>44427</v>
      </c>
      <c r="L17" s="121">
        <f>COUNTIF('Hijsmateriaal 1.4'!$D$6:$D$2926,'Lifting beams BOMS'!A17)</f>
        <v>3</v>
      </c>
      <c r="M17" s="124">
        <f>MATCH(A17,'Hijsmateriaal 1.4'!$D$6:$D$2926,0)</f>
        <v>418</v>
      </c>
    </row>
    <row r="18" spans="1:22" s="34" customFormat="1" ht="20.149999999999999" hidden="1" customHeight="1" x14ac:dyDescent="0.25">
      <c r="A18" s="1156" t="s">
        <v>268</v>
      </c>
      <c r="B18" s="1157">
        <f ca="1">OFFSET('Hijsmateriaal 1.4'!E$6:E$2926,M18+L18-2,0,1,1)</f>
        <v>1</v>
      </c>
      <c r="C18" s="1158">
        <f ca="1">OFFSET('Hijsmateriaal 1.4'!S$6:S$2926,M18+L18-2,0,1,1)</f>
        <v>18.48</v>
      </c>
      <c r="D18" s="1157">
        <f ca="1">OFFSET('Hijsmateriaal 1.4'!H$6:H$2926,M18+L18-2,0,1,1)</f>
        <v>103</v>
      </c>
      <c r="E18" s="1157" t="str">
        <f ca="1">OFFSET('Hijsmateriaal 1.4'!I$6:I$2926,M18+L18-2,0,1,1)</f>
        <v>7845</v>
      </c>
      <c r="F18" s="1159">
        <f t="shared" ca="1" si="0"/>
        <v>799.69418960244639</v>
      </c>
      <c r="G18" s="1158">
        <f ca="1">OFFSET('Hijsmateriaal 1.4'!AB$6:AB$2926,M18+L18-2,0,1,1)</f>
        <v>3</v>
      </c>
      <c r="H18" s="1157" t="str">
        <f ca="1">OFFSET('Hijsmateriaal 1.4'!AJ$6:AJ$2926,M18+L18-2,0,1,1)</f>
        <v>HL2095</v>
      </c>
      <c r="I18" s="1160" t="str">
        <f ca="1">IF(OFFSET('Hijsmateriaal 1.4'!W$6:W$2926,M18+L18-2,0,1,1)="","",OFFSET('Hijsmateriaal 1.4'!W$6:W$2926,M18+L18-2,0,1,1))</f>
        <v>new slings Tapti (CSBL 720t)</v>
      </c>
      <c r="J18" s="73">
        <f ca="1">OFFSET('Hijsmateriaal 1.4'!AC$6:AC$2926,M18+L18-3,0,1,1)/1000</f>
        <v>1.2795150000000002</v>
      </c>
      <c r="K18" s="140">
        <f ca="1">(OFFSET('Hijsmateriaal 1.4'!Y$6:Y$2926,M18+L18-3,0,1,1))+365</f>
        <v>44770</v>
      </c>
      <c r="L18" s="121">
        <f>COUNTIF('Hijsmateriaal 1.4'!$D$6:$D$2926,'Lifting beams BOMS'!A18)</f>
        <v>2</v>
      </c>
      <c r="M18" s="124">
        <f>MATCH(A18,'Hijsmateriaal 1.4'!$D$6:$D$2926,0)</f>
        <v>422</v>
      </c>
    </row>
    <row r="19" spans="1:22" s="34" customFormat="1" ht="20.149999999999999" hidden="1" customHeight="1" x14ac:dyDescent="0.25">
      <c r="A19" s="113" t="s">
        <v>704</v>
      </c>
      <c r="B19" s="76">
        <f ca="1">OFFSET('Hijsmateriaal 1.4'!E$6:E$2926,M19+L19-2,0,1,1)</f>
        <v>4</v>
      </c>
      <c r="C19" s="30">
        <f ca="1">OFFSET('Hijsmateriaal 1.4'!S$6:S$2926,M19+L19-2,0,1,1)</f>
        <v>14.84</v>
      </c>
      <c r="D19" s="76">
        <f ca="1">OFFSET('Hijsmateriaal 1.4'!H$6:H$2926,M19+L19-2,0,1,1)</f>
        <v>103</v>
      </c>
      <c r="E19" s="76">
        <f ca="1">OFFSET('Hijsmateriaal 1.4'!I$6:I$2926,M19+L19-2,0,1,1)</f>
        <v>7848</v>
      </c>
      <c r="F19" s="64">
        <f t="shared" ca="1" si="0"/>
        <v>800</v>
      </c>
      <c r="G19" s="30">
        <f ca="1">OFFSET('Hijsmateriaal 1.4'!AB$6:AB$2926,M19+L19-2,0,1,1)</f>
        <v>3</v>
      </c>
      <c r="H19" s="76" t="str">
        <f ca="1">OFFSET('Hijsmateriaal 1.4'!AJ$6:AJ$2926,M19+L19-2,0,1,1)</f>
        <v>HL945-948</v>
      </c>
      <c r="I19" s="617" t="str">
        <f ca="1">IF(OFFSET('Hijsmateriaal 1.4'!W$6:W$2926,M19+L19-2,0,1,1)="","",OFFSET('Hijsmateriaal 1.4'!W$6:W$2926,M19+L19-2,0,1,1))</f>
        <v/>
      </c>
      <c r="J19" s="73">
        <f ca="1">OFFSET('Hijsmateriaal 1.4'!AC$6:AC$2926,M19+L19-3,0,1,1)/1000</f>
        <v>0.9</v>
      </c>
      <c r="K19" s="140">
        <f ca="1">(OFFSET('Hijsmateriaal 1.4'!Y$6:Y$2926,M19+L19-3,0,1,1))+365</f>
        <v>44665</v>
      </c>
      <c r="L19" s="121">
        <f>COUNTIF('Hijsmateriaal 1.4'!$D$6:$D$2926,'Lifting beams BOMS'!A19)</f>
        <v>5</v>
      </c>
      <c r="M19" s="124">
        <f>MATCH(A19,'Hijsmateriaal 1.4'!$D$6:$D$2926,0)</f>
        <v>425</v>
      </c>
    </row>
    <row r="20" spans="1:22" s="34" customFormat="1" ht="20.149999999999999" hidden="1" customHeight="1" x14ac:dyDescent="0.25">
      <c r="A20" s="1156" t="s">
        <v>312</v>
      </c>
      <c r="B20" s="1157">
        <f ca="1">OFFSET('Hijsmateriaal 1.4'!E$6:E$2926,M20+L20-2,0,1,1)</f>
        <v>1</v>
      </c>
      <c r="C20" s="1158">
        <f ca="1">OFFSET('Hijsmateriaal 1.4'!S$6:S$2926,M20+L20-2,0,1,1)</f>
        <v>10.96</v>
      </c>
      <c r="D20" s="1157">
        <f ca="1">OFFSET('Hijsmateriaal 1.4'!H$6:H$2926,M20+L20-2,0,1,1)</f>
        <v>103</v>
      </c>
      <c r="E20" s="1157" t="str">
        <f ca="1">OFFSET('Hijsmateriaal 1.4'!I$6:I$2926,M20+L20-2,0,1,1)</f>
        <v>8040</v>
      </c>
      <c r="F20" s="1159">
        <f t="shared" ca="1" si="0"/>
        <v>819.57186544342505</v>
      </c>
      <c r="G20" s="1158">
        <f ca="1">OFFSET('Hijsmateriaal 1.4'!AB$6:AB$2926,M20+L20-2,0,1,1)</f>
        <v>3</v>
      </c>
      <c r="H20" s="1157" t="str">
        <f ca="1">OFFSET('Hijsmateriaal 1.4'!AJ$6:AJ$2926,M20+L20-2,0,1,1)</f>
        <v>HL2092</v>
      </c>
      <c r="I20" s="1160" t="str">
        <f ca="1">IF(OFFSET('Hijsmateriaal 1.4'!W$6:W$2926,M20+L20-2,0,1,1)="","",OFFSET('Hijsmateriaal 1.4'!W$6:W$2926,M20+L20-2,0,1,1))</f>
        <v>new slings Tapti (CSBL 738t)</v>
      </c>
      <c r="J20" s="73">
        <f ca="1">OFFSET('Hijsmateriaal 1.4'!AC$6:AC$2926,M20+L20-3,0,1,1)/1000</f>
        <v>0.90915500000000005</v>
      </c>
      <c r="K20" s="140">
        <f ca="1">(OFFSET('Hijsmateriaal 1.4'!Y$6:Y$2926,M20+L20-3,0,1,1))+365</f>
        <v>44770</v>
      </c>
      <c r="L20" s="121">
        <f>COUNTIF('Hijsmateriaal 1.4'!$D$6:$D$2926,'Lifting beams BOMS'!A20)</f>
        <v>2</v>
      </c>
      <c r="M20" s="124">
        <f>MATCH(A20,'Hijsmateriaal 1.4'!$D$6:$D$2926,0)</f>
        <v>437</v>
      </c>
    </row>
    <row r="21" spans="1:22" s="34" customFormat="1" ht="20.149999999999999" hidden="1" customHeight="1" x14ac:dyDescent="0.25">
      <c r="A21" s="1156" t="s">
        <v>726</v>
      </c>
      <c r="B21" s="1157">
        <f ca="1">OFFSET('Hijsmateriaal 1.4'!E$6:E$2926,M21+L21-2,0,1,1)</f>
        <v>1</v>
      </c>
      <c r="C21" s="1158">
        <f ca="1">OFFSET('Hijsmateriaal 1.4'!S$6:S$2926,M21+L21-2,0,1,1)</f>
        <v>10.8</v>
      </c>
      <c r="D21" s="1157">
        <f ca="1">OFFSET('Hijsmateriaal 1.4'!H$6:H$2926,M21+L21-2,0,1,1)</f>
        <v>103</v>
      </c>
      <c r="E21" s="1157" t="str">
        <f ca="1">OFFSET('Hijsmateriaal 1.4'!I$6:I$2926,M21+L21-2,0,1,1)</f>
        <v>8040</v>
      </c>
      <c r="F21" s="1159">
        <f t="shared" ca="1" si="0"/>
        <v>819.57186544342505</v>
      </c>
      <c r="G21" s="1158">
        <f ca="1">OFFSET('Hijsmateriaal 1.4'!AB$6:AB$2926,M21+L21-2,0,1,1)</f>
        <v>3</v>
      </c>
      <c r="H21" s="1157" t="str">
        <f ca="1">OFFSET('Hijsmateriaal 1.4'!AJ$6:AJ$2926,M21+L21-2,0,1,1)</f>
        <v>HL2087</v>
      </c>
      <c r="I21" s="1160" t="str">
        <f ca="1">IF(OFFSET('Hijsmateriaal 1.4'!W$6:W$2926,M21+L21-2,0,1,1)="","",OFFSET('Hijsmateriaal 1.4'!W$6:W$2926,M21+L21-2,0,1,1))</f>
        <v>new slings Tapti (CSBL 738t)</v>
      </c>
      <c r="J21" s="73">
        <f ca="1">OFFSET('Hijsmateriaal 1.4'!AC$6:AC$2926,M21+L21-3,0,1,1)/1000</f>
        <v>0.90127500000000005</v>
      </c>
      <c r="K21" s="140">
        <f ca="1">(OFFSET('Hijsmateriaal 1.4'!Y$6:Y$2926,M21+L21-3,0,1,1))+365</f>
        <v>44770</v>
      </c>
      <c r="L21" s="121">
        <f>COUNTIF('Hijsmateriaal 1.4'!$D$6:$D$2926,'Lifting beams BOMS'!A21)</f>
        <v>2</v>
      </c>
      <c r="M21" s="124">
        <f>MATCH(A21,'Hijsmateriaal 1.4'!$D$6:$D$2926,0)</f>
        <v>440</v>
      </c>
    </row>
    <row r="22" spans="1:22" s="34" customFormat="1" ht="20.149999999999999" hidden="1" customHeight="1" x14ac:dyDescent="0.25">
      <c r="A22" s="113" t="s">
        <v>743</v>
      </c>
      <c r="B22" s="76">
        <f ca="1">OFFSET('Hijsmateriaal 1.4'!E$6:E$2926,M22+L22-2,0,1,1)</f>
        <v>1</v>
      </c>
      <c r="C22" s="30">
        <f ca="1">OFFSET('Hijsmateriaal 1.4'!S$6:S$2926,M22+L22-2,0,1,1)</f>
        <v>10.02</v>
      </c>
      <c r="D22" s="76">
        <f ca="1">OFFSET('Hijsmateriaal 1.4'!H$6:H$2926,M22+L22-2,0,1,1)</f>
        <v>103</v>
      </c>
      <c r="E22" s="76">
        <f ca="1">OFFSET('Hijsmateriaal 1.4'!I$6:I$2926,M22+L22-2,0,1,1)</f>
        <v>7848</v>
      </c>
      <c r="F22" s="64">
        <f t="shared" ca="1" si="0"/>
        <v>800</v>
      </c>
      <c r="G22" s="30">
        <f ca="1">OFFSET('Hijsmateriaal 1.4'!AB$6:AB$2926,M22+L22-2,0,1,1)</f>
        <v>3</v>
      </c>
      <c r="H22" s="76" t="str">
        <f ca="1">OFFSET('Hijsmateriaal 1.4'!AJ$6:AJ$2926,M22+L22-2,0,1,1)</f>
        <v>HL1764</v>
      </c>
      <c r="I22" s="129" t="str">
        <f ca="1">IF(OFFSET('Hijsmateriaal 1.4'!W$6:W$2926,M22+L22-2,0,1,1)="","",OFFSET('Hijsmateriaal 1.4'!W$6:W$2926,M22+L22-2,0,1,1))</f>
        <v/>
      </c>
      <c r="J22" s="73">
        <f ca="1">OFFSET('Hijsmateriaal 1.4'!AC$6:AC$2926,M22+L22-3,0,1,1)/1000</f>
        <v>0.7</v>
      </c>
      <c r="K22" s="140">
        <f ca="1">(OFFSET('Hijsmateriaal 1.4'!Y$6:Y$2926,M22+L22-3,0,1,1))+365</f>
        <v>44002</v>
      </c>
      <c r="L22" s="121">
        <f>COUNTIF('Hijsmateriaal 1.4'!$D$6:$D$2926,'Lifting beams BOMS'!A22)</f>
        <v>2</v>
      </c>
      <c r="M22" s="124">
        <f>MATCH(A22,'Hijsmateriaal 1.4'!$D$6:$D$2926,0)</f>
        <v>453</v>
      </c>
    </row>
    <row r="23" spans="1:22" s="34" customFormat="1" ht="27" hidden="1" customHeight="1" x14ac:dyDescent="0.25">
      <c r="A23" s="864" t="s">
        <v>729</v>
      </c>
      <c r="B23" s="863">
        <f ca="1">OFFSET('Hijsmateriaal 1.4'!E$6:E$2926,M23+L23-2,0,1,1)</f>
        <v>2</v>
      </c>
      <c r="C23" s="1148">
        <f ca="1">OFFSET('Hijsmateriaal 1.4'!S$6:S$2926,M23+L23-2,0,1,1)</f>
        <v>9.99</v>
      </c>
      <c r="D23" s="863">
        <f ca="1">OFFSET('Hijsmateriaal 1.4'!H$6:H$2926,M23+L23-2,0,1,1)</f>
        <v>103</v>
      </c>
      <c r="E23" s="863" t="str">
        <f ca="1">OFFSET('Hijsmateriaal 1.4'!I$6:I$2926,M23+L23-2,0,1,1)</f>
        <v>7845</v>
      </c>
      <c r="F23" s="1149">
        <f t="shared" ca="1" si="0"/>
        <v>799.69418960244639</v>
      </c>
      <c r="G23" s="1148">
        <f ca="1">OFFSET('Hijsmateriaal 1.4'!AB$6:AB$2926,M23+L23-2,0,1,1)</f>
        <v>3</v>
      </c>
      <c r="H23" s="863" t="str">
        <f ca="1">OFFSET('Hijsmateriaal 1.4'!AJ$6:AJ$2926,M23+L23-2,0,1,1)</f>
        <v>HL1813-1816</v>
      </c>
      <c r="I23" s="1150" t="str">
        <f ca="1">IF(OFFSET('Hijsmateriaal 1.4'!W$6:W$2926,M23+L23-2,0,1,1)="","",OFFSET('Hijsmateriaal 1.4'!W$6:W$2926,M23+L23-2,0,1,1))</f>
        <v>HL 1814+1815 Reserved for Tapti. HL 1813 and 1816 are missing</v>
      </c>
      <c r="J23" s="73">
        <f ca="1">OFFSET('Hijsmateriaal 1.4'!AC$6:AC$2926,M23+L23-3,0,1,1)/1000</f>
        <v>0.7</v>
      </c>
      <c r="K23" s="140">
        <f ca="1">(OFFSET('Hijsmateriaal 1.4'!Y$6:Y$2926,M23+L23-3,0,1,1))+365</f>
        <v>44002</v>
      </c>
      <c r="L23" s="121">
        <f>COUNTIF('Hijsmateriaal 1.4'!$D$6:$D$2926,'Lifting beams BOMS'!A23)</f>
        <v>5</v>
      </c>
      <c r="M23" s="124">
        <f>MATCH(A23,'Hijsmateriaal 1.4'!$D$6:$D$2926,0)</f>
        <v>443</v>
      </c>
    </row>
    <row r="24" spans="1:22" s="34" customFormat="1" ht="20.149999999999999" hidden="1" customHeight="1" x14ac:dyDescent="0.25">
      <c r="A24" s="864" t="s">
        <v>470</v>
      </c>
      <c r="B24" s="863">
        <f ca="1">OFFSET('Hijsmateriaal 1.4'!E$6:E$2926,M24+L24-2,0,1,1)</f>
        <v>8</v>
      </c>
      <c r="C24" s="1148">
        <f ca="1">OFFSET('Hijsmateriaal 1.4'!S$6:S$2926,M24+L24-2,0,1,1)</f>
        <v>9.1025000000000009</v>
      </c>
      <c r="D24" s="863">
        <f ca="1">OFFSET('Hijsmateriaal 1.4'!H$6:H$2926,M24+L24-2,0,1,1)</f>
        <v>103</v>
      </c>
      <c r="E24" s="863" t="str">
        <f ca="1">OFFSET('Hijsmateriaal 1.4'!I$6:I$2926,M24+L24-2,0,1,1)</f>
        <v>7845</v>
      </c>
      <c r="F24" s="1149">
        <f t="shared" ca="1" si="0"/>
        <v>799.69418960244639</v>
      </c>
      <c r="G24" s="1148">
        <f ca="1">OFFSET('Hijsmateriaal 1.4'!AB$6:AB$2926,M24+L24-2,0,1,1)</f>
        <v>3</v>
      </c>
      <c r="H24" s="863" t="str">
        <f ca="1">OFFSET('Hijsmateriaal 1.4'!AJ$6:AJ$2926,M24+L24-2,0,1,1)</f>
        <v>HL1849-1856</v>
      </c>
      <c r="I24" s="1150" t="str">
        <f ca="1">IF(OFFSET('Hijsmateriaal 1.4'!W$6:W$2926,M24+L24-2,0,1,1)="","",OFFSET('Hijsmateriaal 1.4'!W$6:W$2926,M24+L24-2,0,1,1))</f>
        <v>HL 1849 + 1854 Reserved for Tapti (Vis 26 Aug 2020)</v>
      </c>
      <c r="J24" s="73">
        <f ca="1">OFFSET('Hijsmateriaal 1.4'!AC$6:AC$2926,M24+L24-3,0,1,1)/1000</f>
        <v>0.66400000000000003</v>
      </c>
      <c r="K24" s="140">
        <f ca="1">(OFFSET('Hijsmateriaal 1.4'!Y$6:Y$2926,M24+L24-3,0,1,1))+365</f>
        <v>44020</v>
      </c>
      <c r="L24" s="121">
        <f>COUNTIF('Hijsmateriaal 1.4'!$D$6:$D$2926,'Lifting beams BOMS'!A24)</f>
        <v>9</v>
      </c>
      <c r="M24" s="124">
        <f>MATCH(A24,'Hijsmateriaal 1.4'!$D$6:$D$2926,0)</f>
        <v>462</v>
      </c>
    </row>
    <row r="25" spans="1:22" s="34" customFormat="1" ht="20.149999999999999" hidden="1" customHeight="1" x14ac:dyDescent="0.25">
      <c r="A25" s="113" t="s">
        <v>826</v>
      </c>
      <c r="B25" s="76">
        <f ca="1">OFFSET('Hijsmateriaal 1.4'!E$6:E$2926,M25+L25-2,0,1,1)</f>
        <v>1</v>
      </c>
      <c r="C25" s="30">
        <f ca="1">OFFSET('Hijsmateriaal 1.4'!S$6:S$2926,M25+L25-2,0,1,1)</f>
        <v>56.6</v>
      </c>
      <c r="D25" s="76">
        <f ca="1">OFFSET('Hijsmateriaal 1.4'!H$6:H$2926,M25+L25-2,0,1,1)</f>
        <v>94</v>
      </c>
      <c r="E25" s="76" t="str">
        <f ca="1">OFFSET('Hijsmateriaal 1.4'!I$6:I$2926,M25+L25-2,0,1,1)</f>
        <v>7505</v>
      </c>
      <c r="F25" s="64">
        <f t="shared" ca="1" si="0"/>
        <v>765.03567787971451</v>
      </c>
      <c r="G25" s="30">
        <f ca="1">OFFSET('Hijsmateriaal 1.4'!AB$6:AB$2926,M25+L25-2,0,1,1)</f>
        <v>2.5</v>
      </c>
      <c r="H25" s="76" t="str">
        <f ca="1">OFFSET('Hijsmateriaal 1.4'!AJ$6:AJ$2926,M25+L25-2,0,1,1)</f>
        <v>HL2018</v>
      </c>
      <c r="I25" s="129" t="str">
        <f ca="1">IF(OFFSET('Hijsmateriaal 1.4'!W$6:W$2926,M25+L25-2,0,1,1)="","",OFFSET('Hijsmateriaal 1.4'!W$6:W$2926,M25+L25-2,0,1,1))</f>
        <v/>
      </c>
      <c r="J25" s="73">
        <f ca="1">OFFSET('Hijsmateriaal 1.4'!AC$6:AC$2926,M25+L25-3,0,1,1)/1000</f>
        <v>2.70255</v>
      </c>
      <c r="K25" s="140">
        <f ca="1">(OFFSET('Hijsmateriaal 1.4'!Y$6:Y$2926,M25+L25-3,0,1,1))+365</f>
        <v>44250</v>
      </c>
      <c r="L25" s="121">
        <f>COUNTIF('Hijsmateriaal 1.4'!$D$6:$D$2926,'Lifting beams BOMS'!A25)</f>
        <v>2</v>
      </c>
      <c r="M25" s="124">
        <f>MATCH(A25,'Hijsmateriaal 1.4'!$D$6:$D$2926,0)</f>
        <v>510</v>
      </c>
    </row>
    <row r="26" spans="1:22" s="34" customFormat="1" ht="20.149999999999999" hidden="1" customHeight="1" x14ac:dyDescent="0.25">
      <c r="A26" s="113" t="s">
        <v>830</v>
      </c>
      <c r="B26" s="76">
        <f ca="1">OFFSET('Hijsmateriaal 1.4'!E$6:E$2926,M26+L26-2,0,1,1)</f>
        <v>2</v>
      </c>
      <c r="C26" s="30">
        <f ca="1">OFFSET('Hijsmateriaal 1.4'!S$6:S$2926,M26+L26-2,0,1,1)</f>
        <v>26.7</v>
      </c>
      <c r="D26" s="76">
        <f ca="1">OFFSET('Hijsmateriaal 1.4'!H$6:H$2926,M26+L26-2,0,1,1)</f>
        <v>94</v>
      </c>
      <c r="E26" s="76" t="str">
        <f ca="1">OFFSET('Hijsmateriaal 1.4'!I$6:I$2926,M26+L26-2,0,1,1)</f>
        <v>7505</v>
      </c>
      <c r="F26" s="64">
        <f t="shared" ca="1" si="0"/>
        <v>765.03567787971451</v>
      </c>
      <c r="G26" s="30">
        <f ca="1">OFFSET('Hijsmateriaal 1.4'!AB$6:AB$2926,M26+L26-2,0,1,1)</f>
        <v>2.5</v>
      </c>
      <c r="H26" s="76" t="str">
        <f ca="1">OFFSET('Hijsmateriaal 1.4'!AJ$6:AJ$2926,M26+L26-2,0,1,1)</f>
        <v>HL2016-2017</v>
      </c>
      <c r="I26" s="129" t="str">
        <f ca="1">IF(OFFSET('Hijsmateriaal 1.4'!W$6:W$2926,M26+L26-2,0,1,1)="","",OFFSET('Hijsmateriaal 1.4'!W$6:W$2926,M26+L26-2,0,1,1))</f>
        <v/>
      </c>
      <c r="J26" s="73">
        <f ca="1">OFFSET('Hijsmateriaal 1.4'!AC$6:AC$2926,M26+L26-3,0,1,1)/1000</f>
        <v>1.4168500000000002</v>
      </c>
      <c r="K26" s="140">
        <f ca="1">(OFFSET('Hijsmateriaal 1.4'!Y$6:Y$2926,M26+L26-3,0,1,1))+365</f>
        <v>44250</v>
      </c>
      <c r="L26" s="121">
        <f>COUNTIF('Hijsmateriaal 1.4'!$D$6:$D$2926,'Lifting beams BOMS'!A26)</f>
        <v>3</v>
      </c>
      <c r="M26" s="124">
        <f>MATCH(A26,'Hijsmateriaal 1.4'!$D$6:$D$2926,0)</f>
        <v>513</v>
      </c>
    </row>
    <row r="27" spans="1:22" s="34" customFormat="1" ht="20.149999999999999" hidden="1" customHeight="1" x14ac:dyDescent="0.25">
      <c r="A27" s="113" t="s">
        <v>884</v>
      </c>
      <c r="B27" s="76">
        <f ca="1">OFFSET('Hijsmateriaal 1.4'!E$6:E$2926,M27+L27-2,0,1,1)</f>
        <v>1</v>
      </c>
      <c r="C27" s="30">
        <f ca="1">OFFSET('Hijsmateriaal 1.4'!S$6:S$2926,M27+L27-2,0,1,1)</f>
        <v>20.03</v>
      </c>
      <c r="D27" s="76">
        <f ca="1">OFFSET('Hijsmateriaal 1.4'!H$6:H$2926,M27+L27-2,0,1,1)</f>
        <v>92</v>
      </c>
      <c r="E27" s="76" t="str">
        <f ca="1">OFFSET('Hijsmateriaal 1.4'!I$6:I$2926,M27+L27-2,0,1,1)</f>
        <v>5906</v>
      </c>
      <c r="F27" s="64">
        <f t="shared" ca="1" si="0"/>
        <v>602.03873598369012</v>
      </c>
      <c r="G27" s="30">
        <f ca="1">OFFSET('Hijsmateriaal 1.4'!AB$6:AB$2926,M27+L27-2,0,1,1)</f>
        <v>2.5</v>
      </c>
      <c r="H27" s="76" t="str">
        <f ca="1">OFFSET('Hijsmateriaal 1.4'!AJ$6:AJ$2926,M27+L27-2,0,1,1)</f>
        <v>HL1038-1039</v>
      </c>
      <c r="I27" s="630" t="str">
        <f ca="1">IF(OFFSET('Hijsmateriaal 1.4'!W$6:W$2926,M27+L27-2,0,1,1)="","",OFFSET('Hijsmateriaal 1.4'!W$6:W$2926,M27+L27-2,0,1,1))</f>
        <v>HL 1038 is lost, HL 1039 Reserved for CFXD</v>
      </c>
      <c r="J27" s="73">
        <f ca="1">OFFSET('Hijsmateriaal 1.4'!AC$6:AC$2926,M27+L27-3,0,1,1)/1000</f>
        <v>0.91874999999999996</v>
      </c>
      <c r="K27" s="140">
        <f ca="1">(OFFSET('Hijsmateriaal 1.4'!Y$6:Y$2926,M27+L27-3,0,1,1))+365</f>
        <v>44547</v>
      </c>
      <c r="L27" s="121">
        <f>COUNTIF('Hijsmateriaal 1.4'!$D$6:$D$2926,'Lifting beams BOMS'!A27)</f>
        <v>3</v>
      </c>
      <c r="M27" s="124">
        <f>MATCH(A27,'Hijsmateriaal 1.4'!$D$6:$D$2926,0)</f>
        <v>546</v>
      </c>
    </row>
    <row r="28" spans="1:22" s="34" customFormat="1" ht="20.149999999999999" hidden="1" customHeight="1" x14ac:dyDescent="0.25">
      <c r="A28" s="141" t="s">
        <v>969</v>
      </c>
      <c r="B28" s="76">
        <f ca="1">OFFSET('Hijsmateriaal 1.4'!E$6:E$2926,M28+L28-2,0,1,1)</f>
        <v>4</v>
      </c>
      <c r="C28" s="85">
        <f ca="1">OFFSET('Hijsmateriaal 1.4'!S$6:S$2926,M28+L28-2,0,1,1)</f>
        <v>40.049999999999997</v>
      </c>
      <c r="D28" s="82">
        <f ca="1">OFFSET('Hijsmateriaal 1.4'!H$6:H$2926,M28+L28-2,0,1,1)</f>
        <v>90</v>
      </c>
      <c r="E28" s="82" t="str">
        <f ca="1">OFFSET('Hijsmateriaal 1.4'!I$6:I$2926,M28+L28-2,0,1,1)</f>
        <v>6465</v>
      </c>
      <c r="F28" s="84">
        <f t="shared" ca="1" si="0"/>
        <v>659.02140672782866</v>
      </c>
      <c r="G28" s="85">
        <f ca="1">OFFSET('Hijsmateriaal 1.4'!AB$6:AB$2926,M28+L28-2,0,1,1)</f>
        <v>2.5</v>
      </c>
      <c r="H28" s="82" t="str">
        <f ca="1">OFFSET('Hijsmateriaal 1.4'!AJ$6:AJ$2926,M28+L28-2,0,1,1)</f>
        <v>HL1363-1366</v>
      </c>
      <c r="I28" s="603" t="str">
        <f ca="1">IF(OFFSET('Hijsmateriaal 1.4'!W$6:W$2926,M28+L28-2,0,1,1)="","",OFFSET('Hijsmateriaal 1.4'!W$6:W$2926,M28+L28-2,0,1,1))</f>
        <v>Only for double use. 3 slings used for MCPGF</v>
      </c>
      <c r="J28" s="89">
        <f ca="1">OFFSET('Hijsmateriaal 1.4'!AC$6:AC$2926,M28+L28-3,0,1,1)/1000</f>
        <v>1.5956250000000001</v>
      </c>
      <c r="K28" s="140">
        <f ca="1">(OFFSET('Hijsmateriaal 1.4'!Y$6:Y$2926,M28+L28-3,0,1,1))+365</f>
        <v>44096</v>
      </c>
      <c r="L28" s="121">
        <f>COUNTIF('Hijsmateriaal 1.4'!$D$6:$D$2926,'Lifting beams BOMS'!A28)</f>
        <v>5</v>
      </c>
      <c r="M28" s="124">
        <f>MATCH(A28,'Hijsmateriaal 1.4'!$D$6:$D$2926,0)</f>
        <v>596</v>
      </c>
      <c r="N28" s="882"/>
    </row>
    <row r="29" spans="1:22" s="34" customFormat="1" ht="20.149999999999999" hidden="1" customHeight="1" x14ac:dyDescent="0.25">
      <c r="A29" s="141" t="s">
        <v>979</v>
      </c>
      <c r="B29" s="76">
        <f ca="1">OFFSET('Hijsmateriaal 1.4'!E$6:E$2926,M29+L29-2,0,1,1)</f>
        <v>2</v>
      </c>
      <c r="C29" s="85">
        <f ca="1">OFFSET('Hijsmateriaal 1.4'!S$6:S$2926,M29+L29-2,0,1,1)</f>
        <v>20</v>
      </c>
      <c r="D29" s="82">
        <f ca="1">OFFSET('Hijsmateriaal 1.4'!H$6:H$2926,M29+L29-2,0,1,1)</f>
        <v>90</v>
      </c>
      <c r="E29" s="82" t="str">
        <f ca="1">OFFSET('Hijsmateriaal 1.4'!I$6:I$2926,M29+L29-2,0,1,1)</f>
        <v>5990</v>
      </c>
      <c r="F29" s="84">
        <f ca="1">E29/9.81</f>
        <v>610.60142711518859</v>
      </c>
      <c r="G29" s="85">
        <f ca="1">OFFSET('Hijsmateriaal 1.4'!AB$6:AB$2926,M29+L29-2,0,1,1)</f>
        <v>3</v>
      </c>
      <c r="H29" s="82" t="str">
        <f ca="1">OFFSET('Hijsmateriaal 1.4'!AJ$6:AJ$2926,M29+L29-2,0,1,1)</f>
        <v>HL2452-2453</v>
      </c>
      <c r="I29" s="630" t="str">
        <f ca="1">IF(OFFSET('Hijsmateriaal 1.4'!W$6:W$2926,M29+L29-2,0,1,1)="","",OFFSET('Hijsmateriaal 1.4'!W$6:W$2926,M29+L29-2,0,1,1))</f>
        <v>new slings CFXD</v>
      </c>
      <c r="J29" s="89">
        <f ca="1">OFFSET('Hijsmateriaal 1.4'!AC$6:AC$2926,M29+L29-3,0,1,1)/1000</f>
        <v>1.024375</v>
      </c>
      <c r="K29" s="140" t="e">
        <f ca="1">(OFFSET('Hijsmateriaal 1.4'!Y$6:Y$2926,M29+L29-3,0,1,1))+365</f>
        <v>#VALUE!</v>
      </c>
      <c r="L29" s="121">
        <f>COUNTIF('Hijsmateriaal 1.4'!$D$6:$D$2926,'Lifting beams BOMS'!A29)</f>
        <v>3</v>
      </c>
      <c r="M29" s="124">
        <f>MATCH(A29,'Hijsmateriaal 1.4'!$D$6:$D$2926,0)</f>
        <v>602</v>
      </c>
      <c r="N29" s="882"/>
    </row>
    <row r="30" spans="1:22" s="29" customFormat="1" ht="20.149999999999999" hidden="1" customHeight="1" x14ac:dyDescent="0.25">
      <c r="A30" s="1151" t="s">
        <v>987</v>
      </c>
      <c r="B30" s="863">
        <f ca="1">OFFSET('Hijsmateriaal 1.4'!E$6:E$2926,M30+L30-2,0,1,1)</f>
        <v>2</v>
      </c>
      <c r="C30" s="1147">
        <f ca="1">OFFSET('Hijsmateriaal 1.4'!S$6:S$2926,M30+L30-2,0,1,1)</f>
        <v>19.68</v>
      </c>
      <c r="D30" s="1152">
        <f ca="1">OFFSET('Hijsmateriaal 1.4'!H$6:H$2926,M30+L30-2,0,1,1)</f>
        <v>90</v>
      </c>
      <c r="E30" s="1152" t="str">
        <f ca="1">OFFSET('Hijsmateriaal 1.4'!I$6:I$2926,M30+L30-2,0,1,1)</f>
        <v>5990</v>
      </c>
      <c r="F30" s="1153">
        <f t="shared" ref="F30" ca="1" si="1">E30/9.81</f>
        <v>610.60142711518859</v>
      </c>
      <c r="G30" s="1147">
        <f ca="1">OFFSET('Hijsmateriaal 1.4'!AB$6:AB$2926,M30+L30-2,0,1,1)</f>
        <v>3</v>
      </c>
      <c r="H30" s="1152" t="str">
        <f ca="1">OFFSET('Hijsmateriaal 1.4'!AJ$6:AJ$2926,M30+L30-2,0,1,1)</f>
        <v>HL2101-2102</v>
      </c>
      <c r="I30" s="1154" t="str">
        <f ca="1">IF(OFFSET('Hijsmateriaal 1.4'!W$6:W$2926,M30+L30-2,0,1,1)="","",OFFSET('Hijsmateriaal 1.4'!W$6:W$2926,M30+L30-2,0,1,1))</f>
        <v>new slings Tapti (CSBL 549.9t)</v>
      </c>
      <c r="J30" s="89">
        <f ca="1">OFFSET('Hijsmateriaal 1.4'!AC$6:AC$2926,M30+L30-3,0,1,1)/1000</f>
        <v>1.0131999999999999</v>
      </c>
      <c r="K30" s="140">
        <f ca="1">(OFFSET('Hijsmateriaal 1.4'!Y$6:Y$2926,M30+L30-3,0,1,1))+365</f>
        <v>44427</v>
      </c>
      <c r="L30" s="121">
        <f>COUNTIF('Hijsmateriaal 1.4'!$D$6:$D$2926,'Lifting beams BOMS'!A30)</f>
        <v>3</v>
      </c>
      <c r="M30" s="124">
        <f>MATCH(A30,'Hijsmateriaal 1.4'!$D$6:$D$2926,0)</f>
        <v>606</v>
      </c>
      <c r="N30" s="882"/>
      <c r="O30" s="882"/>
      <c r="P30" s="882"/>
      <c r="Q30" s="882"/>
      <c r="R30" s="882"/>
      <c r="S30" s="882"/>
      <c r="T30" s="882"/>
      <c r="U30" s="882"/>
      <c r="V30" s="882"/>
    </row>
    <row r="31" spans="1:22" s="29" customFormat="1" ht="20.149999999999999" hidden="1" customHeight="1" x14ac:dyDescent="0.25">
      <c r="A31" s="1151" t="s">
        <v>992</v>
      </c>
      <c r="B31" s="863">
        <f ca="1">OFFSET('Hijsmateriaal 1.4'!E$6:E$2926,M31+L31-2,0,1,1)</f>
        <v>2</v>
      </c>
      <c r="C31" s="1147">
        <f ca="1">OFFSET('Hijsmateriaal 1.4'!S$6:S$2926,M31+L31-2,0,1,1)</f>
        <v>19.579999999999998</v>
      </c>
      <c r="D31" s="1152">
        <f ca="1">OFFSET('Hijsmateriaal 1.4'!H$6:H$2926,M31+L31-2,0,1,1)</f>
        <v>90</v>
      </c>
      <c r="E31" s="1152" t="str">
        <f ca="1">OFFSET('Hijsmateriaal 1.4'!I$6:I$2926,M31+L31-2,0,1,1)</f>
        <v>5990</v>
      </c>
      <c r="F31" s="1153">
        <f t="shared" ca="1" si="0"/>
        <v>610.60142711518859</v>
      </c>
      <c r="G31" s="1147">
        <f ca="1">OFFSET('Hijsmateriaal 1.4'!AB$6:AB$2926,M31+L31-2,0,1,1)</f>
        <v>3</v>
      </c>
      <c r="H31" s="1152" t="str">
        <f ca="1">OFFSET('Hijsmateriaal 1.4'!AJ$6:AJ$2926,M31+L31-2,0,1,1)</f>
        <v>HL2103-2104</v>
      </c>
      <c r="I31" s="1154" t="str">
        <f ca="1">IF(OFFSET('Hijsmateriaal 1.4'!W$6:W$2926,M31+L31-2,0,1,1)="","",OFFSET('Hijsmateriaal 1.4'!W$6:W$2926,M31+L31-2,0,1,1))</f>
        <v>new slings Tapti (CSBL 549.9t)</v>
      </c>
      <c r="J31" s="89">
        <f ca="1">OFFSET('Hijsmateriaal 1.4'!AC$6:AC$2926,M31+L31-3,0,1,1)/1000</f>
        <v>1.0083575</v>
      </c>
      <c r="K31" s="140">
        <f ca="1">(OFFSET('Hijsmateriaal 1.4'!Y$6:Y$2926,M31+L31-3,0,1,1))+365</f>
        <v>44427</v>
      </c>
      <c r="L31" s="121">
        <f>COUNTIF('Hijsmateriaal 1.4'!$D$6:$D$2926,'Lifting beams BOMS'!A31)</f>
        <v>3</v>
      </c>
      <c r="M31" s="124">
        <f>MATCH(A31,'Hijsmateriaal 1.4'!$D$6:$D$2926,0)</f>
        <v>610</v>
      </c>
      <c r="N31" s="882"/>
      <c r="O31" s="882"/>
      <c r="P31" s="882"/>
      <c r="Q31" s="882"/>
      <c r="R31" s="882"/>
      <c r="S31" s="882"/>
      <c r="T31" s="882"/>
      <c r="U31" s="882"/>
      <c r="V31" s="882"/>
    </row>
    <row r="32" spans="1:22" s="29" customFormat="1" ht="20.149999999999999" hidden="1" customHeight="1" x14ac:dyDescent="0.25">
      <c r="A32" s="141" t="s">
        <v>485</v>
      </c>
      <c r="B32" s="76">
        <f ca="1">OFFSET('Hijsmateriaal 1.4'!E$6:E$2926,M32+L32-2,0,1,1)</f>
        <v>2</v>
      </c>
      <c r="C32" s="85">
        <f ca="1">OFFSET('Hijsmateriaal 1.4'!S$6:S$2926,M32+L32-2,0,1,1)</f>
        <v>14.844999999999999</v>
      </c>
      <c r="D32" s="82">
        <f ca="1">OFFSET('Hijsmateriaal 1.4'!H$6:H$2926,M32+L32-2,0,1,1)</f>
        <v>90</v>
      </c>
      <c r="E32" s="82" t="str">
        <f ca="1">OFFSET('Hijsmateriaal 1.4'!I$6:I$2926,M32+L32-2,0,1,1)</f>
        <v>5884</v>
      </c>
      <c r="F32" s="84">
        <f t="shared" ca="1" si="0"/>
        <v>599.796126401631</v>
      </c>
      <c r="G32" s="85">
        <f ca="1">OFFSET('Hijsmateriaal 1.4'!AB$6:AB$2926,M32+L32-2,0,1,1)</f>
        <v>2.5</v>
      </c>
      <c r="H32" s="82" t="str">
        <f ca="1">OFFSET('Hijsmateriaal 1.4'!AJ$6:AJ$2926,M32+L32-2,0,1,1)</f>
        <v>HL1829-1830</v>
      </c>
      <c r="I32" s="505" t="str">
        <f ca="1">IF(OFFSET('Hijsmateriaal 1.4'!W$6:W$2926,M32+L32-2,0,1,1)="","",OFFSET('Hijsmateriaal 1.4'!W$6:W$2926,M32+L32-2,0,1,1))</f>
        <v/>
      </c>
      <c r="J32" s="89">
        <f ca="1">OFFSET('Hijsmateriaal 1.4'!AC$6:AC$2926,M32+L32-3,0,1,1)/1000</f>
        <v>0.73312500000000003</v>
      </c>
      <c r="K32" s="140">
        <f ca="1">(OFFSET('Hijsmateriaal 1.4'!Y$6:Y$2926,M32+L32-3,0,1,1))+365</f>
        <v>44006</v>
      </c>
      <c r="L32" s="121">
        <f>COUNTIF('Hijsmateriaal 1.4'!$D$6:$D$2926,'Lifting beams BOMS'!A32)</f>
        <v>3</v>
      </c>
      <c r="M32" s="124">
        <f>MATCH(A32,'Hijsmateriaal 1.4'!$D$6:$D$2926,0)</f>
        <v>614</v>
      </c>
      <c r="N32" s="882"/>
      <c r="O32" s="882"/>
      <c r="P32" s="882"/>
      <c r="Q32" s="882"/>
      <c r="R32" s="882"/>
      <c r="S32" s="882"/>
      <c r="T32" s="882"/>
      <c r="U32" s="882"/>
      <c r="V32" s="882"/>
    </row>
    <row r="33" spans="1:22" s="29" customFormat="1" ht="20.149999999999999" hidden="1" customHeight="1" x14ac:dyDescent="0.25">
      <c r="A33" s="1161" t="s">
        <v>789</v>
      </c>
      <c r="B33" s="1157">
        <f ca="1">OFFSET('Hijsmateriaal 1.4'!E$6:E$2926,M33+L33-2,0,1,1)</f>
        <v>1</v>
      </c>
      <c r="C33" s="1162">
        <f ca="1">OFFSET('Hijsmateriaal 1.4'!S$6:S$2926,M33+L33-2,0,1,1)</f>
        <v>12.27</v>
      </c>
      <c r="D33" s="1163">
        <f ca="1">OFFSET('Hijsmateriaal 1.4'!H$6:H$2926,M33+L33-2,0,1,1)</f>
        <v>84</v>
      </c>
      <c r="E33" s="1163" t="str">
        <f ca="1">OFFSET('Hijsmateriaal 1.4'!I$6:I$2926,M33+L33-2,0,1,1)</f>
        <v>5038</v>
      </c>
      <c r="F33" s="1164">
        <f t="shared" ca="1" si="0"/>
        <v>513.5575942915392</v>
      </c>
      <c r="G33" s="1162">
        <f ca="1">OFFSET('Hijsmateriaal 1.4'!AB$6:AB$2926,M33+L33-2,0,1,1)</f>
        <v>2.5</v>
      </c>
      <c r="H33" s="1163" t="str">
        <f ca="1">OFFSET('Hijsmateriaal 1.4'!AJ$6:AJ$2926,M33+L33-2,0,1,1)</f>
        <v>HL1868</v>
      </c>
      <c r="I33" s="1165" t="str">
        <f ca="1">IF(OFFSET('Hijsmateriaal 1.4'!W$6:W$2926,M33+L33-2,0,1,1)="","",OFFSET('Hijsmateriaal 1.4'!W$6:W$2926,M33+L33-2,0,1,1))</f>
        <v>Reserved for Tapti</v>
      </c>
      <c r="J33" s="89">
        <f ca="1">OFFSET('Hijsmateriaal 1.4'!AC$6:AC$2926,M33+L33-3,0,1,1)/1000</f>
        <v>0.45559200000000005</v>
      </c>
      <c r="K33" s="140">
        <f ca="1">(OFFSET('Hijsmateriaal 1.4'!Y$6:Y$2926,M33+L33-3,0,1,1))+365</f>
        <v>44770</v>
      </c>
      <c r="L33" s="121">
        <f>COUNTIF('Hijsmateriaal 1.4'!$D$6:$D$2926,'Lifting beams BOMS'!A33)</f>
        <v>2</v>
      </c>
      <c r="M33" s="124">
        <f>MATCH(A33,'Hijsmateriaal 1.4'!$D$6:$D$2926,0)</f>
        <v>664</v>
      </c>
      <c r="N33" s="882"/>
      <c r="O33" s="882"/>
      <c r="P33" s="882"/>
      <c r="Q33" s="882"/>
      <c r="R33" s="882"/>
      <c r="S33" s="882"/>
      <c r="T33" s="882"/>
      <c r="U33" s="882"/>
      <c r="V33" s="882"/>
    </row>
    <row r="34" spans="1:22" s="29" customFormat="1" ht="20.149999999999999" hidden="1" customHeight="1" x14ac:dyDescent="0.25">
      <c r="A34" s="1161" t="s">
        <v>493</v>
      </c>
      <c r="B34" s="1157">
        <f ca="1">OFFSET('Hijsmateriaal 1.4'!E$6:E$2926,M34+L34-2,0,1,1)</f>
        <v>1</v>
      </c>
      <c r="C34" s="1162">
        <f ca="1">OFFSET('Hijsmateriaal 1.4'!S$6:S$2926,M34+L34-2,0,1,1)</f>
        <v>11.94</v>
      </c>
      <c r="D34" s="1163">
        <f ca="1">OFFSET('Hijsmateriaal 1.4'!H$6:H$2926,M34+L34-2,0,1,1)</f>
        <v>84</v>
      </c>
      <c r="E34" s="1163" t="str">
        <f ca="1">OFFSET('Hijsmateriaal 1.4'!I$6:I$2926,M34+L34-2,0,1,1)</f>
        <v>5038</v>
      </c>
      <c r="F34" s="1164">
        <f t="shared" ca="1" si="0"/>
        <v>513.5575942915392</v>
      </c>
      <c r="G34" s="1162">
        <f ca="1">OFFSET('Hijsmateriaal 1.4'!AB$6:AB$2926,M34+L34-2,0,1,1)</f>
        <v>2.5</v>
      </c>
      <c r="H34" s="1163" t="str">
        <f ca="1">OFFSET('Hijsmateriaal 1.4'!AJ$6:AJ$2926,M34+L34-2,0,1,1)</f>
        <v>HL1869</v>
      </c>
      <c r="I34" s="1165" t="str">
        <f ca="1">IF(OFFSET('Hijsmateriaal 1.4'!W$6:W$2926,M34+L34-2,0,1,1)="","",OFFSET('Hijsmateriaal 1.4'!W$6:W$2926,M34+L34-2,0,1,1))</f>
        <v>Reserved for Tapti</v>
      </c>
      <c r="J34" s="89">
        <f ca="1">OFFSET('Hijsmateriaal 1.4'!AC$6:AC$2926,M34+L34-3,0,1,1)/1000</f>
        <v>0.44895000000000007</v>
      </c>
      <c r="K34" s="140">
        <f ca="1">(OFFSET('Hijsmateriaal 1.4'!Y$6:Y$2926,M34+L34-3,0,1,1))+365</f>
        <v>44770</v>
      </c>
      <c r="L34" s="121">
        <f>COUNTIF('Hijsmateriaal 1.4'!$D$6:$D$2926,'Lifting beams BOMS'!A34)</f>
        <v>2</v>
      </c>
      <c r="M34" s="124">
        <f>MATCH(A34,'Hijsmateriaal 1.4'!$D$6:$D$2926,0)</f>
        <v>667</v>
      </c>
      <c r="N34" s="882"/>
      <c r="O34" s="882"/>
      <c r="P34" s="882"/>
      <c r="Q34" s="882"/>
      <c r="R34" s="882"/>
      <c r="S34" s="882"/>
      <c r="T34" s="882"/>
      <c r="U34" s="882"/>
      <c r="V34" s="882"/>
    </row>
    <row r="35" spans="1:22" s="29" customFormat="1" ht="20.149999999999999" hidden="1" customHeight="1" x14ac:dyDescent="0.25">
      <c r="A35" s="141" t="s">
        <v>248</v>
      </c>
      <c r="B35" s="76">
        <f ca="1">OFFSET('Hijsmateriaal 1.4'!E$6:E$2926,M35+L35-2,0,1,1)</f>
        <v>2</v>
      </c>
      <c r="C35" s="85">
        <f ca="1">OFFSET('Hijsmateriaal 1.4'!S$6:S$2926,M35+L35-2,0,1,1)</f>
        <v>32.588499999999996</v>
      </c>
      <c r="D35" s="82">
        <f ca="1">OFFSET('Hijsmateriaal 1.4'!H$6:H$2926,M35+L35-2,0,1,1)</f>
        <v>77</v>
      </c>
      <c r="E35" s="82" t="str">
        <f ca="1">OFFSET('Hijsmateriaal 1.4'!I$6:I$2926,M35+L35-2,0,1,1)</f>
        <v>4169</v>
      </c>
      <c r="F35" s="84">
        <f t="shared" ca="1" si="0"/>
        <v>424.97451580020385</v>
      </c>
      <c r="G35" s="85">
        <f ca="1">OFFSET('Hijsmateriaal 1.4'!AB$6:AB$2926,M35+L35-2,0,1,1)</f>
        <v>2.5</v>
      </c>
      <c r="H35" s="82" t="str">
        <f ca="1">OFFSET('Hijsmateriaal 1.4'!AJ$6:AJ$2926,M35+L35-2,0,1,1)</f>
        <v>HL1885-1886</v>
      </c>
      <c r="I35" s="505" t="str">
        <f ca="1">IF(OFFSET('Hijsmateriaal 1.4'!W$6:W$2926,M35+L35-2,0,1,1)="","",OFFSET('Hijsmateriaal 1.4'!W$6:W$2926,M35+L35-2,0,1,1))</f>
        <v/>
      </c>
      <c r="J35" s="89">
        <f ca="1">OFFSET('Hijsmateriaal 1.4'!AC$6:AC$2926,M35+L35-3,0,1,1)/1000</f>
        <v>0.89900000000000002</v>
      </c>
      <c r="K35" s="140">
        <f ca="1">(OFFSET('Hijsmateriaal 1.4'!Y$6:Y$2926,M35+L35-3,0,1,1))+365</f>
        <v>44020</v>
      </c>
      <c r="L35" s="121">
        <f>COUNTIF('Hijsmateriaal 1.4'!$D$6:$D$2926,'Lifting beams BOMS'!A35)</f>
        <v>3</v>
      </c>
      <c r="M35" s="124">
        <f>MATCH(A35,'Hijsmateriaal 1.4'!$D$6:$D$2926,0)</f>
        <v>742</v>
      </c>
      <c r="N35" s="882"/>
      <c r="O35" s="882"/>
      <c r="P35" s="882"/>
      <c r="Q35" s="882"/>
      <c r="R35" s="882"/>
      <c r="S35" s="882"/>
      <c r="T35" s="882"/>
      <c r="U35" s="882"/>
      <c r="V35" s="882"/>
    </row>
    <row r="36" spans="1:22" s="29" customFormat="1" ht="20.149999999999999" hidden="1" customHeight="1" x14ac:dyDescent="0.25">
      <c r="A36" s="141" t="s">
        <v>1210</v>
      </c>
      <c r="B36" s="76">
        <f ca="1">OFFSET('Hijsmateriaal 1.4'!E$6:E$2926,M36+L36-2,0,1,1)</f>
        <v>3</v>
      </c>
      <c r="C36" s="85">
        <f ca="1">OFFSET('Hijsmateriaal 1.4'!S$6:S$2926,M36+L36-2,0,1,1)</f>
        <v>32.58</v>
      </c>
      <c r="D36" s="82">
        <f ca="1">OFFSET('Hijsmateriaal 1.4'!H$6:H$2926,M36+L36-2,0,1,1)</f>
        <v>77</v>
      </c>
      <c r="E36" s="82" t="str">
        <f ca="1">OFFSET('Hijsmateriaal 1.4'!I$6:I$2926,M36+L36-2,0,1,1)</f>
        <v>4169</v>
      </c>
      <c r="F36" s="84">
        <f t="shared" ca="1" si="0"/>
        <v>424.97451580020385</v>
      </c>
      <c r="G36" s="85" t="str">
        <f ca="1">OFFSET('Hijsmateriaal 1.4'!AB$6:AB$2926,M36+L36-2,0,1,1)</f>
        <v>2,00</v>
      </c>
      <c r="H36" s="82" t="str">
        <f ca="1">OFFSET('Hijsmateriaal 1.4'!AJ$6:AJ$2926,M36+L36-2,0,1,1)</f>
        <v>HL1524-1526</v>
      </c>
      <c r="I36" s="505" t="str">
        <f ca="1">IF(OFFSET('Hijsmateriaal 1.4'!W$6:W$2926,M36+L36-2,0,1,1)="","",OFFSET('Hijsmateriaal 1.4'!W$6:W$2926,M36+L36-2,0,1,1))</f>
        <v/>
      </c>
      <c r="J36" s="89">
        <f ca="1">OFFSET('Hijsmateriaal 1.4'!AC$6:AC$2926,M36+L36-3,0,1,1)/1000</f>
        <v>0.87</v>
      </c>
      <c r="K36" s="140">
        <f ca="1">(OFFSET('Hijsmateriaal 1.4'!Y$6:Y$2926,M36+L36-3,0,1,1))+365</f>
        <v>43447</v>
      </c>
      <c r="L36" s="121">
        <f>COUNTIF('Hijsmateriaal 1.4'!$D$6:$D$2926,'Lifting beams BOMS'!A36)</f>
        <v>4</v>
      </c>
      <c r="M36" s="124">
        <f>MATCH(A36,'Hijsmateriaal 1.4'!$D$6:$D$2926,0)</f>
        <v>746</v>
      </c>
      <c r="N36" s="882"/>
      <c r="O36" s="882"/>
      <c r="P36" s="882"/>
      <c r="Q36" s="882"/>
      <c r="R36" s="882"/>
      <c r="S36" s="882"/>
      <c r="T36" s="882"/>
      <c r="U36" s="882"/>
      <c r="V36" s="882"/>
    </row>
    <row r="37" spans="1:22" s="29" customFormat="1" ht="20.149999999999999" hidden="1" customHeight="1" x14ac:dyDescent="0.25">
      <c r="A37" s="141" t="s">
        <v>1220</v>
      </c>
      <c r="B37" s="76">
        <f ca="1">OFFSET('Hijsmateriaal 1.4'!E$6:E$2926,M37+L37-2,0,1,1)</f>
        <v>3</v>
      </c>
      <c r="C37" s="85">
        <f ca="1">OFFSET('Hijsmateriaal 1.4'!S$6:S$2926,M37+L37-2,0,1,1)</f>
        <v>27.57</v>
      </c>
      <c r="D37" s="82">
        <f ca="1">OFFSET('Hijsmateriaal 1.4'!H$6:H$2926,M37+L37-2,0,1,1)</f>
        <v>77</v>
      </c>
      <c r="E37" s="82" t="str">
        <f ca="1">OFFSET('Hijsmateriaal 1.4'!I$6:I$2926,M37+L37-2,0,1,1)</f>
        <v>4169</v>
      </c>
      <c r="F37" s="84">
        <f t="shared" ca="1" si="0"/>
        <v>424.97451580020385</v>
      </c>
      <c r="G37" s="85">
        <f ca="1">OFFSET('Hijsmateriaal 1.4'!AB$6:AB$2926,M37+L37-2,0,1,1)</f>
        <v>2</v>
      </c>
      <c r="H37" s="82" t="str">
        <f ca="1">OFFSET('Hijsmateriaal 1.4'!AJ$6:AJ$2926,M37+L37-2,0,1,1)</f>
        <v>HL1521-1523</v>
      </c>
      <c r="I37" s="505" t="str">
        <f ca="1">IF(OFFSET('Hijsmateriaal 1.4'!W$6:W$2926,M37+L37-2,0,1,1)="","",OFFSET('Hijsmateriaal 1.4'!W$6:W$2926,M37+L37-2,0,1,1))</f>
        <v/>
      </c>
      <c r="J37" s="89">
        <f ca="1">OFFSET('Hijsmateriaal 1.4'!AC$6:AC$2926,M37+L37-3,0,1,1)/1000</f>
        <v>0.754</v>
      </c>
      <c r="K37" s="140">
        <f ca="1">(OFFSET('Hijsmateriaal 1.4'!Y$6:Y$2926,M37+L37-3,0,1,1))+365</f>
        <v>43447</v>
      </c>
      <c r="L37" s="121">
        <f>COUNTIF('Hijsmateriaal 1.4'!$D$6:$D$2926,'Lifting beams BOMS'!A37)</f>
        <v>4</v>
      </c>
      <c r="M37" s="124">
        <f>MATCH(A37,'Hijsmateriaal 1.4'!$D$6:$D$2926,0)</f>
        <v>751</v>
      </c>
      <c r="N37" s="882"/>
      <c r="O37" s="882"/>
      <c r="P37" s="882"/>
      <c r="Q37" s="882"/>
      <c r="R37" s="882"/>
      <c r="S37" s="882"/>
      <c r="T37" s="882"/>
      <c r="U37" s="882"/>
      <c r="V37" s="882"/>
    </row>
    <row r="38" spans="1:22" s="29" customFormat="1" ht="20.149999999999999" hidden="1" customHeight="1" x14ac:dyDescent="0.25">
      <c r="A38" s="141" t="s">
        <v>1226</v>
      </c>
      <c r="B38" s="76">
        <f ca="1">OFFSET('Hijsmateriaal 1.4'!E$6:E$2926,M38+L38-2,0,1,1)</f>
        <v>1</v>
      </c>
      <c r="C38" s="85">
        <f ca="1">OFFSET('Hijsmateriaal 1.4'!S$6:S$2926,M38+L38-2,0,1,1)</f>
        <v>21.78</v>
      </c>
      <c r="D38" s="82">
        <f ca="1">OFFSET('Hijsmateriaal 1.4'!H$6:H$2926,M38+L38-2,0,1,1)</f>
        <v>77</v>
      </c>
      <c r="E38" s="82" t="str">
        <f ca="1">OFFSET('Hijsmateriaal 1.4'!I$6:I$2926,M38+L38-2,0,1,1)</f>
        <v>4169</v>
      </c>
      <c r="F38" s="84">
        <f t="shared" ca="1" si="0"/>
        <v>424.97451580020385</v>
      </c>
      <c r="G38" s="85">
        <f ca="1">OFFSET('Hijsmateriaal 1.4'!AB$6:AB$2926,M38+L38-2,0,1,1)</f>
        <v>2.5</v>
      </c>
      <c r="H38" s="82" t="str">
        <f ca="1">OFFSET('Hijsmateriaal 1.4'!AJ$6:AJ$2926,M38+L38-2,0,1,1)</f>
        <v>HL1857</v>
      </c>
      <c r="I38" s="505" t="str">
        <f ca="1">IF(OFFSET('Hijsmateriaal 1.4'!W$6:W$2926,M38+L38-2,0,1,1)="","",OFFSET('Hijsmateriaal 1.4'!W$6:W$2926,M38+L38-2,0,1,1))</f>
        <v/>
      </c>
      <c r="J38" s="89">
        <f ca="1">OFFSET('Hijsmateriaal 1.4'!AC$6:AC$2926,M38+L38-3,0,1,1)/1000</f>
        <v>0.6502960000000001</v>
      </c>
      <c r="K38" s="140">
        <f ca="1">(OFFSET('Hijsmateriaal 1.4'!Y$6:Y$2926,M38+L38-3,0,1,1))+365</f>
        <v>44043</v>
      </c>
      <c r="L38" s="121">
        <f>COUNTIF('Hijsmateriaal 1.4'!$D$6:$D$2926,'Lifting beams BOMS'!A38)</f>
        <v>2</v>
      </c>
      <c r="M38" s="124">
        <f>MATCH(A38,'Hijsmateriaal 1.4'!$D$6:$D$2926,0)</f>
        <v>756</v>
      </c>
      <c r="N38" s="882"/>
      <c r="O38" s="882"/>
      <c r="P38" s="882"/>
      <c r="Q38" s="882"/>
      <c r="R38" s="882"/>
      <c r="S38" s="882"/>
      <c r="T38" s="882"/>
      <c r="U38" s="882"/>
      <c r="V38" s="882"/>
    </row>
    <row r="39" spans="1:22" s="29" customFormat="1" ht="20.149999999999999" hidden="1" customHeight="1" x14ac:dyDescent="0.25">
      <c r="A39" s="141" t="s">
        <v>1229</v>
      </c>
      <c r="B39" s="76">
        <f ca="1">OFFSET('Hijsmateriaal 1.4'!E$6:E$2926,M39+L39-2,0,1,1)</f>
        <v>1</v>
      </c>
      <c r="C39" s="85">
        <f ca="1">OFFSET('Hijsmateriaal 1.4'!S$6:S$2926,M39+L39-2,0,1,1)</f>
        <v>20.099</v>
      </c>
      <c r="D39" s="82">
        <f ca="1">OFFSET('Hijsmateriaal 1.4'!H$6:H$2926,M39+L39-2,0,1,1)</f>
        <v>77</v>
      </c>
      <c r="E39" s="82" t="str">
        <f ca="1">OFFSET('Hijsmateriaal 1.4'!I$6:I$2926,M39+L39-2,0,1,1)</f>
        <v>4169</v>
      </c>
      <c r="F39" s="84">
        <f t="shared" ca="1" si="0"/>
        <v>424.97451580020385</v>
      </c>
      <c r="G39" s="85">
        <f ca="1">OFFSET('Hijsmateriaal 1.4'!AB$6:AB$2926,M39+L39-2,0,1,1)</f>
        <v>2</v>
      </c>
      <c r="H39" s="82" t="str">
        <f ca="1">OFFSET('Hijsmateriaal 1.4'!AJ$6:AJ$2926,M39+L39-2,0,1,1)</f>
        <v>HL1520</v>
      </c>
      <c r="I39" s="505" t="str">
        <f ca="1">IF(OFFSET('Hijsmateriaal 1.4'!W$6:W$2926,M39+L39-2,0,1,1)="","",OFFSET('Hijsmateriaal 1.4'!W$6:W$2926,M39+L39-2,0,1,1))</f>
        <v/>
      </c>
      <c r="J39" s="89">
        <f ca="1">OFFSET('Hijsmateriaal 1.4'!AC$6:AC$2926,M39+L39-3,0,1,1)/1000</f>
        <v>0.57999999999999996</v>
      </c>
      <c r="K39" s="140">
        <f ca="1">(OFFSET('Hijsmateriaal 1.4'!Y$6:Y$2926,M39+L39-3,0,1,1))+365</f>
        <v>43447</v>
      </c>
      <c r="L39" s="121">
        <f>COUNTIF('Hijsmateriaal 1.4'!$D$6:$D$2926,'Lifting beams BOMS'!A39)</f>
        <v>2</v>
      </c>
      <c r="M39" s="124">
        <f>MATCH(A39,'Hijsmateriaal 1.4'!$D$6:$D$2926,0)</f>
        <v>759</v>
      </c>
      <c r="N39" s="882"/>
      <c r="O39" s="882"/>
      <c r="P39" s="882"/>
      <c r="Q39" s="882"/>
      <c r="R39" s="882"/>
      <c r="S39" s="882"/>
      <c r="T39" s="882"/>
      <c r="U39" s="882"/>
      <c r="V39" s="882"/>
    </row>
    <row r="40" spans="1:22" s="29" customFormat="1" ht="20.149999999999999" hidden="1" customHeight="1" x14ac:dyDescent="0.25">
      <c r="A40" s="141" t="s">
        <v>1242</v>
      </c>
      <c r="B40" s="76">
        <f ca="1">OFFSET('Hijsmateriaal 1.4'!E$6:E$2926,M40+L40-2,0,1,1)</f>
        <v>3</v>
      </c>
      <c r="C40" s="85">
        <f ca="1">OFFSET('Hijsmateriaal 1.4'!S$6:S$2926,M40+L40-2,0,1,1)</f>
        <v>20.03</v>
      </c>
      <c r="D40" s="82">
        <f ca="1">OFFSET('Hijsmateriaal 1.4'!H$6:H$2926,M40+L40-2,0,1,1)</f>
        <v>77</v>
      </c>
      <c r="E40" s="82" t="str">
        <f ca="1">OFFSET('Hijsmateriaal 1.4'!I$6:I$2926,M40+L40-2,0,1,1)</f>
        <v>3817</v>
      </c>
      <c r="F40" s="84">
        <f t="shared" ca="1" si="0"/>
        <v>389.09276248725786</v>
      </c>
      <c r="G40" s="85">
        <f ca="1">OFFSET('Hijsmateriaal 1.4'!AB$6:AB$2926,M40+L40-2,0,1,1)</f>
        <v>2.5</v>
      </c>
      <c r="H40" s="82" t="str">
        <f ca="1">OFFSET('Hijsmateriaal 1.4'!AJ$6:AJ$2926,M40+L40-2,0,1,1)</f>
        <v>HL992-994</v>
      </c>
      <c r="I40" s="861" t="str">
        <f ca="1">IF(OFFSET('Hijsmateriaal 1.4'!W$6:W$2926,M40+L40-2,0,1,1)="","",OFFSET('Hijsmateriaal 1.4'!W$6:W$2926,M40+L40-2,0,1,1))</f>
        <v>HL 995 rejected</v>
      </c>
      <c r="J40" s="89">
        <f ca="1">OFFSET('Hijsmateriaal 1.4'!AC$6:AC$2926,M40+L40-3,0,1,1)/1000</f>
        <v>0.60899999999999999</v>
      </c>
      <c r="K40" s="140">
        <f ca="1">(OFFSET('Hijsmateriaal 1.4'!Y$6:Y$2926,M40+L40-3,0,1,1))+365</f>
        <v>365</v>
      </c>
      <c r="L40" s="121">
        <f>COUNTIF('Hijsmateriaal 1.4'!$D$6:$D$2926,'Lifting beams BOMS'!A40)</f>
        <v>5</v>
      </c>
      <c r="M40" s="124">
        <f>MATCH(A40,'Hijsmateriaal 1.4'!$D$6:$D$2926,0)</f>
        <v>768</v>
      </c>
      <c r="N40" s="882"/>
      <c r="O40" s="882"/>
      <c r="P40" s="882"/>
      <c r="Q40" s="882"/>
      <c r="R40" s="882"/>
      <c r="S40" s="882"/>
      <c r="T40" s="882"/>
      <c r="U40" s="882"/>
      <c r="V40" s="882"/>
    </row>
    <row r="41" spans="1:22" s="29" customFormat="1" ht="20.149999999999999" hidden="1" customHeight="1" x14ac:dyDescent="0.25">
      <c r="A41" s="141" t="s">
        <v>1276</v>
      </c>
      <c r="B41" s="76">
        <f ca="1">OFFSET('Hijsmateriaal 1.4'!E$6:E$2926,M41+L41-2,0,1,1)</f>
        <v>4</v>
      </c>
      <c r="C41" s="85">
        <f ca="1">OFFSET('Hijsmateriaal 1.4'!S$6:S$2926,M41+L41-2,0,1,1)</f>
        <v>15.0275</v>
      </c>
      <c r="D41" s="82">
        <f ca="1">OFFSET('Hijsmateriaal 1.4'!H$6:H$2926,M41+L41-2,0,1,1)</f>
        <v>77</v>
      </c>
      <c r="E41" s="82" t="str">
        <f ca="1">OFFSET('Hijsmateriaal 1.4'!I$6:I$2926,M41+L41-2,0,1,1)</f>
        <v>3817</v>
      </c>
      <c r="F41" s="84">
        <f t="shared" ca="1" si="0"/>
        <v>389.09276248725786</v>
      </c>
      <c r="G41" s="85">
        <f ca="1">OFFSET('Hijsmateriaal 1.4'!AB$6:AB$2926,M41+L41-2,0,1,1)</f>
        <v>2.5</v>
      </c>
      <c r="H41" s="82" t="str">
        <f ca="1">OFFSET('Hijsmateriaal 1.4'!AJ$6:AJ$2926,M41+L41-2,0,1,1)</f>
        <v>HL1000-1003</v>
      </c>
      <c r="I41" s="505" t="str">
        <f ca="1">IF(OFFSET('Hijsmateriaal 1.4'!W$6:W$2926,M41+L41-2,0,1,1)="","",OFFSET('Hijsmateriaal 1.4'!W$6:W$2926,M41+L41-2,0,1,1))</f>
        <v/>
      </c>
      <c r="J41" s="89">
        <f ca="1">OFFSET('Hijsmateriaal 1.4'!AC$6:AC$2926,M41+L41-3,0,1,1)/1000</f>
        <v>0.49299999999999999</v>
      </c>
      <c r="K41" s="140">
        <f ca="1">(OFFSET('Hijsmateriaal 1.4'!Y$6:Y$2926,M41+L41-3,0,1,1))+365</f>
        <v>44898</v>
      </c>
      <c r="L41" s="121">
        <f>COUNTIF('Hijsmateriaal 1.4'!$D$6:$D$2926,'Lifting beams BOMS'!A41)</f>
        <v>5</v>
      </c>
      <c r="M41" s="124">
        <f>MATCH(A41,'Hijsmateriaal 1.4'!$D$6:$D$2926,0)</f>
        <v>786</v>
      </c>
      <c r="N41" s="882"/>
      <c r="O41" s="882"/>
      <c r="P41" s="882"/>
      <c r="Q41" s="882"/>
      <c r="R41" s="882"/>
      <c r="S41" s="882"/>
      <c r="T41" s="882"/>
      <c r="U41" s="882"/>
      <c r="V41" s="882"/>
    </row>
    <row r="42" spans="1:22" s="34" customFormat="1" ht="20.149999999999999" hidden="1" customHeight="1" x14ac:dyDescent="0.25">
      <c r="A42" s="141" t="s">
        <v>1320</v>
      </c>
      <c r="B42" s="76">
        <f ca="1">OFFSET('Hijsmateriaal 1.4'!E$6:E$2926,M42+L42-2,0,1,1)</f>
        <v>4</v>
      </c>
      <c r="C42" s="85">
        <f ca="1">OFFSET('Hijsmateriaal 1.4'!S$6:S$2926,M42+L42-2,0,1,1)</f>
        <v>10.01</v>
      </c>
      <c r="D42" s="82">
        <f ca="1">OFFSET('Hijsmateriaal 1.4'!H$6:H$2926,M42+L42-2,0,1,1)</f>
        <v>77</v>
      </c>
      <c r="E42" s="82" t="str">
        <f ca="1">OFFSET('Hijsmateriaal 1.4'!I$6:I$2926,M42+L42-2,0,1,1)</f>
        <v>3817</v>
      </c>
      <c r="F42" s="84">
        <f ca="1">E42/9.81</f>
        <v>389.09276248725786</v>
      </c>
      <c r="G42" s="85">
        <f ca="1">OFFSET('Hijsmateriaal 1.4'!AB$6:AB$2926,M42+L42-2,0,1,1)</f>
        <v>2.5</v>
      </c>
      <c r="H42" s="82" t="str">
        <f ca="1">OFFSET('Hijsmateriaal 1.4'!AJ$6:AJ$2926,M42+L42-2,0,1,1)</f>
        <v>HL1008-1011</v>
      </c>
      <c r="I42" s="505" t="str">
        <f ca="1">IF(OFFSET('Hijsmateriaal 1.4'!W$6:W$2926,M42+L42-2,0,1,1)="","",OFFSET('Hijsmateriaal 1.4'!W$6:W$2926,M42+L42-2,0,1,1))</f>
        <v/>
      </c>
      <c r="J42" s="89">
        <f ca="1">OFFSET('Hijsmateriaal 1.4'!AC$6:AC$2926,M42+L42-3,0,1,1)/1000</f>
        <v>0.377</v>
      </c>
      <c r="K42" s="140">
        <f ca="1">(OFFSET('Hijsmateriaal 1.4'!Y$6:Y$2926,M42+L42-3,0,1,1))+365</f>
        <v>44309</v>
      </c>
      <c r="L42" s="121">
        <f>COUNTIF('Hijsmateriaal 1.4'!$D$6:$D$2926,'Lifting beams BOMS'!A42)</f>
        <v>5</v>
      </c>
      <c r="M42" s="124">
        <f>MATCH(A42,'Hijsmateriaal 1.4'!$D$6:$D$2926,0)</f>
        <v>810</v>
      </c>
      <c r="N42" s="882"/>
    </row>
    <row r="43" spans="1:22" s="29" customFormat="1" ht="20.25" hidden="1" customHeight="1" x14ac:dyDescent="0.25">
      <c r="A43" s="141" t="s">
        <v>1340</v>
      </c>
      <c r="B43" s="76">
        <f ca="1">OFFSET('Hijsmateriaal 1.4'!E$6:E$2926,M43+L43-2,0,1,1)</f>
        <v>2</v>
      </c>
      <c r="C43" s="85">
        <f ca="1">OFFSET('Hijsmateriaal 1.4'!S$6:S$2926,M43+L43-2,0,1,1)</f>
        <v>33.849999999999994</v>
      </c>
      <c r="D43" s="82">
        <f ca="1">OFFSET('Hijsmateriaal 1.4'!H$6:H$2926,M43+L43-2,0,1,1)</f>
        <v>76</v>
      </c>
      <c r="E43" s="82" t="str">
        <f ca="1">OFFSET('Hijsmateriaal 1.4'!I$6:I$2926,M43+L43-2,0,1,1)</f>
        <v>3728</v>
      </c>
      <c r="F43" s="84">
        <f t="shared" ca="1" si="0"/>
        <v>380.02038735983689</v>
      </c>
      <c r="G43" s="85">
        <f ca="1">OFFSET('Hijsmateriaal 1.4'!AB$6:AB$2926,M43+L43-2,0,1,1)</f>
        <v>1.5</v>
      </c>
      <c r="H43" s="82" t="str">
        <f ca="1">OFFSET('Hijsmateriaal 1.4'!AJ$6:AJ$2926,M43+L43-2,0,1,1)</f>
        <v>HL1192-1193</v>
      </c>
      <c r="I43" s="505" t="str">
        <f ca="1">IF(OFFSET('Hijsmateriaal 1.4'!W$6:W$2926,M43+L43-2,0,1,1)="","",OFFSET('Hijsmateriaal 1.4'!W$6:W$2926,M43+L43-2,0,1,1))</f>
        <v>Use only double !</v>
      </c>
      <c r="J43" s="89">
        <f ca="1">OFFSET('Hijsmateriaal 1.4'!AC$6:AC$2926,M43+L43-3,0,1,1)/1000</f>
        <v>0.87579999999999991</v>
      </c>
      <c r="K43" s="140">
        <f ca="1">(OFFSET('Hijsmateriaal 1.4'!Y$6:Y$2926,M43+L43-3,0,1,1))+365</f>
        <v>43426</v>
      </c>
      <c r="L43" s="1155">
        <f>COUNTIF('Hijsmateriaal 1.4'!$D$6:$D$2926,'Lifting beams BOMS'!A43)</f>
        <v>3</v>
      </c>
      <c r="M43" s="124">
        <f>MATCH(A43,'Hijsmateriaal 1.4'!$D$6:$D$2926,0)</f>
        <v>822</v>
      </c>
      <c r="N43" s="882"/>
      <c r="O43" s="882"/>
      <c r="P43" s="882"/>
      <c r="Q43" s="882"/>
      <c r="R43" s="882"/>
      <c r="S43" s="882"/>
      <c r="T43" s="882"/>
      <c r="U43" s="882"/>
      <c r="V43" s="882"/>
    </row>
    <row r="44" spans="1:22" s="29" customFormat="1" ht="20.25" hidden="1" customHeight="1" x14ac:dyDescent="0.25">
      <c r="A44" s="1161" t="s">
        <v>1377</v>
      </c>
      <c r="B44" s="1157">
        <f ca="1">OFFSET('Hijsmateriaal 1.4'!E$6:E$2926,M44+L44-2,0,1,1)</f>
        <v>1</v>
      </c>
      <c r="C44" s="1162">
        <f ca="1">OFFSET('Hijsmateriaal 1.4'!S$6:S$2926,M44+L44-2,0,1,1)</f>
        <v>13.89</v>
      </c>
      <c r="D44" s="1163">
        <f ca="1">OFFSET('Hijsmateriaal 1.4'!H$6:H$2926,M44+L44-2,0,1,1)</f>
        <v>76</v>
      </c>
      <c r="E44" s="1163" t="str">
        <f ca="1">OFFSET('Hijsmateriaal 1.4'!I$6:I$2926,M44+L44-2,0,1,1)</f>
        <v>4256</v>
      </c>
      <c r="F44" s="1164">
        <f t="shared" ca="1" si="0"/>
        <v>433.84301732925582</v>
      </c>
      <c r="G44" s="1162">
        <f ca="1">OFFSET('Hijsmateriaal 1.4'!AB$6:AB$2926,M44+L44-2,0,1,1)</f>
        <v>3</v>
      </c>
      <c r="H44" s="1163" t="str">
        <f ca="1">OFFSET('Hijsmateriaal 1.4'!AJ$6:AJ$2926,M44+L44-2,0,1,1)</f>
        <v>HL2091</v>
      </c>
      <c r="I44" s="1165" t="str">
        <f ca="1">IF(OFFSET('Hijsmateriaal 1.4'!W$6:W$2926,M44+L44-2,0,1,1)="","",OFFSET('Hijsmateriaal 1.4'!W$6:W$2926,M44+L44-2,0,1,1))</f>
        <v>new slings Tapti (CSBL 390.6t)</v>
      </c>
      <c r="J44" s="89">
        <f ca="1">OFFSET('Hijsmateriaal 1.4'!AC$6:AC$2926,M44+L44-3,0,1,1)/1000</f>
        <v>0.54694229999999999</v>
      </c>
      <c r="K44" s="140">
        <f ca="1">(OFFSET('Hijsmateriaal 1.4'!Y$6:Y$2926,M44+L44-3,0,1,1))+365</f>
        <v>44770</v>
      </c>
      <c r="L44" s="121">
        <f>COUNTIF('Hijsmateriaal 1.4'!$D$6:$D$2926,'Lifting beams BOMS'!A44)</f>
        <v>2</v>
      </c>
      <c r="M44" s="124">
        <f>MATCH(A44,'Hijsmateriaal 1.4'!$D$6:$D$2926,0)</f>
        <v>840</v>
      </c>
      <c r="N44" s="882"/>
      <c r="O44" s="882"/>
      <c r="P44" s="882"/>
      <c r="Q44" s="882"/>
      <c r="R44" s="882"/>
      <c r="S44" s="882"/>
      <c r="T44" s="882"/>
      <c r="U44" s="882"/>
      <c r="V44" s="882"/>
    </row>
    <row r="45" spans="1:22" s="29" customFormat="1" ht="30" hidden="1" customHeight="1" x14ac:dyDescent="0.25">
      <c r="A45" s="141" t="s">
        <v>1452</v>
      </c>
      <c r="B45" s="76">
        <f ca="1">OFFSET('Hijsmateriaal 1.4'!E$6:E$2926,M45+L45-2,0,1,1)</f>
        <v>10</v>
      </c>
      <c r="C45" s="85">
        <f ca="1">OFFSET('Hijsmateriaal 1.4'!S$6:S$2926,M45+L45-2,0,1,1)</f>
        <v>5.6</v>
      </c>
      <c r="D45" s="82">
        <f ca="1">OFFSET('Hijsmateriaal 1.4'!H$6:H$2926,M45+L45-2,0,1,1)</f>
        <v>64</v>
      </c>
      <c r="E45" s="82" t="str">
        <f ca="1">OFFSET('Hijsmateriaal 1.4'!I$6:I$2926,M45+L45-2,0,1,1)</f>
        <v>2855</v>
      </c>
      <c r="F45" s="84">
        <f t="shared" ca="1" si="0"/>
        <v>291.02956167176347</v>
      </c>
      <c r="G45" s="85">
        <f ca="1">OFFSET('Hijsmateriaal 1.4'!AB$6:AB$2926,M45+L45-2,0,1,1)</f>
        <v>1.5</v>
      </c>
      <c r="H45" s="82" t="str">
        <f ca="1">OFFSET('Hijsmateriaal 1.4'!AJ$6:AJ$2926,M45+L45-2,0,1,1)</f>
        <v>HL2195-2204</v>
      </c>
      <c r="I45" s="631" t="str">
        <f ca="1">IF(OFFSET('Hijsmateriaal 1.4'!W$6:W$2926,M45+L45-2,0,1,1)="","",OFFSET('Hijsmateriaal 1.4'!W$6:W$2926,M45+L45-2,0,1,1))</f>
        <v>For 98/2 project - Used in Masterlink assembly - Superloop eye in one end, kous in other end</v>
      </c>
      <c r="J45" s="89">
        <f ca="1">OFFSET('Hijsmateriaal 1.4'!AC$6:AC$2926,M45+L45-3,0,1,1)/1000</f>
        <v>0.105</v>
      </c>
      <c r="K45" s="140">
        <f ca="1">(OFFSET('Hijsmateriaal 1.4'!Y$6:Y$2926,M45+L45-3,0,1,1))+365</f>
        <v>44540</v>
      </c>
      <c r="L45" s="121">
        <f>COUNTIF('Hijsmateriaal 1.4'!$D$6:$D$2926,'Lifting beams BOMS'!A45)</f>
        <v>11</v>
      </c>
      <c r="M45" s="124">
        <f>MATCH(A45,'Hijsmateriaal 1.4'!$D$6:$D$2926,0)</f>
        <v>901</v>
      </c>
      <c r="N45" s="882"/>
      <c r="O45" s="882"/>
      <c r="P45" s="882"/>
      <c r="Q45" s="882"/>
      <c r="R45" s="882"/>
      <c r="S45" s="882"/>
      <c r="T45" s="882"/>
      <c r="U45" s="882"/>
      <c r="V45" s="882"/>
    </row>
    <row r="46" spans="1:22" s="29" customFormat="1" ht="30" hidden="1" customHeight="1" x14ac:dyDescent="0.25">
      <c r="A46" s="141" t="s">
        <v>1467</v>
      </c>
      <c r="B46" s="76">
        <f ca="1">OFFSET('Hijsmateriaal 1.4'!E$6:E$2926,M46+L46-2,0,1,1)</f>
        <v>20</v>
      </c>
      <c r="C46" s="85">
        <f ca="1">OFFSET('Hijsmateriaal 1.4'!S$6:S$2926,M46+L46-2,0,1,1)</f>
        <v>5.26</v>
      </c>
      <c r="D46" s="82">
        <f ca="1">OFFSET('Hijsmateriaal 1.4'!H$6:H$2926,M46+L46-2,0,1,1)</f>
        <v>64</v>
      </c>
      <c r="E46" s="82" t="str">
        <f ca="1">OFFSET('Hijsmateriaal 1.4'!I$6:I$2926,M46+L46-2,0,1,1)</f>
        <v>2855</v>
      </c>
      <c r="F46" s="84">
        <f t="shared" ca="1" si="0"/>
        <v>291.02956167176347</v>
      </c>
      <c r="G46" s="85">
        <f ca="1">OFFSET('Hijsmateriaal 1.4'!AB$6:AB$2926,M46+L46-2,0,1,1)</f>
        <v>1.5</v>
      </c>
      <c r="H46" s="82" t="str">
        <f ca="1">OFFSET('Hijsmateriaal 1.4'!AJ$6:AJ$2926,M46+L46-2,0,1,1)</f>
        <v>HL2175-2194</v>
      </c>
      <c r="I46" s="631" t="str">
        <f ca="1">IF(OFFSET('Hijsmateriaal 1.4'!W$6:W$2926,M46+L46-2,0,1,1)="","",OFFSET('Hijsmateriaal 1.4'!W$6:W$2926,M46+L46-2,0,1,1))</f>
        <v>For 98/2 project - Used in Masterlink assembly - Superloop eye in one end, kous in other end</v>
      </c>
      <c r="J46" s="89">
        <f ca="1">OFFSET('Hijsmateriaal 1.4'!AC$6:AC$2926,M46+L46-3,0,1,1)/1000</f>
        <v>0.105</v>
      </c>
      <c r="K46" s="140">
        <f ca="1">(OFFSET('Hijsmateriaal 1.4'!Y$6:Y$2926,M46+L46-3,0,1,1))+365</f>
        <v>44540</v>
      </c>
      <c r="L46" s="121">
        <f>COUNTIF('Hijsmateriaal 1.4'!$D$6:$D$2926,'Lifting beams BOMS'!A46)</f>
        <v>21</v>
      </c>
      <c r="M46" s="124">
        <f>MATCH(A46,'Hijsmateriaal 1.4'!$D$6:$D$2926,0)</f>
        <v>913</v>
      </c>
      <c r="N46" s="882"/>
      <c r="O46" s="882"/>
      <c r="P46" s="882"/>
      <c r="Q46" s="882"/>
      <c r="R46" s="882"/>
      <c r="S46" s="882"/>
      <c r="T46" s="882"/>
      <c r="U46" s="882"/>
      <c r="V46" s="882"/>
    </row>
    <row r="47" spans="1:22" s="29" customFormat="1" ht="20.149999999999999" hidden="1" customHeight="1" x14ac:dyDescent="0.25">
      <c r="A47" s="141" t="s">
        <v>1536</v>
      </c>
      <c r="B47" s="76">
        <f ca="1">OFFSET('Hijsmateriaal 1.4'!E$6:E$2926,M47+L47-2,0,1,1)</f>
        <v>2</v>
      </c>
      <c r="C47" s="85">
        <f ca="1">OFFSET('Hijsmateriaal 1.4'!S$6:S$2926,M47+L47-2,0,1,1)</f>
        <v>25</v>
      </c>
      <c r="D47" s="82">
        <f ca="1">OFFSET('Hijsmateriaal 1.4'!H$6:H$2926,M47+L47-2,0,1,1)</f>
        <v>58</v>
      </c>
      <c r="E47" s="82" t="str">
        <f ca="1">OFFSET('Hijsmateriaal 1.4'!I$6:I$2926,M47+L47-2,0,1,1)</f>
        <v>2502</v>
      </c>
      <c r="F47" s="84">
        <f t="shared" ca="1" si="0"/>
        <v>255.04587155963301</v>
      </c>
      <c r="G47" s="85">
        <f ca="1">OFFSET('Hijsmateriaal 1.4'!AB$6:AB$2926,M47+L47-2,0,1,1)</f>
        <v>2</v>
      </c>
      <c r="H47" s="82" t="str">
        <f ca="1">OFFSET('Hijsmateriaal 1.4'!AJ$6:AJ$2926,M47+L47-2,0,1,1)</f>
        <v>HL2012-2013</v>
      </c>
      <c r="I47" s="867" t="str">
        <f ca="1">IF(OFFSET('Hijsmateriaal 1.4'!W$6:W$2926,M47+L47-2,0,1,1)="","",OFFSET('Hijsmateriaal 1.4'!W$6:W$2926,M47+L47-2,0,1,1))</f>
        <v/>
      </c>
      <c r="J47" s="89">
        <f ca="1">OFFSET('Hijsmateriaal 1.4'!AC$6:AC$2926,M47+L47-3,0,1,1)/1000</f>
        <v>0.4446</v>
      </c>
      <c r="K47" s="140" t="e">
        <f ca="1">(OFFSET('Hijsmateriaal 1.4'!Y$6:Y$2926,M47+L47-3,0,1,1))+365</f>
        <v>#VALUE!</v>
      </c>
      <c r="L47" s="121">
        <f>COUNTIF('Hijsmateriaal 1.4'!$D$6:$D$2926,'Lifting beams BOMS'!A47)</f>
        <v>3</v>
      </c>
      <c r="M47" s="124">
        <f>MATCH(A47,'Hijsmateriaal 1.4'!$D$6:$D$2926,0)</f>
        <v>969</v>
      </c>
      <c r="N47" s="882"/>
      <c r="O47" s="882"/>
      <c r="P47" s="882"/>
      <c r="Q47" s="882"/>
      <c r="R47" s="882"/>
      <c r="S47" s="882"/>
      <c r="T47" s="882"/>
      <c r="U47" s="882"/>
      <c r="V47" s="882"/>
    </row>
    <row r="48" spans="1:22" s="29" customFormat="1" ht="20.149999999999999" hidden="1" customHeight="1" x14ac:dyDescent="0.25">
      <c r="A48" s="141" t="s">
        <v>1544</v>
      </c>
      <c r="B48" s="76">
        <f ca="1">OFFSET('Hijsmateriaal 1.4'!E$6:E$2926,M48+L48-2,0,1,1)</f>
        <v>2</v>
      </c>
      <c r="C48" s="85">
        <f ca="1">OFFSET('Hijsmateriaal 1.4'!S$6:S$2926,M48+L48-2,0,1,1)</f>
        <v>22.5</v>
      </c>
      <c r="D48" s="82">
        <f ca="1">OFFSET('Hijsmateriaal 1.4'!H$6:H$2926,M48+L48-2,0,1,1)</f>
        <v>58</v>
      </c>
      <c r="E48" s="82" t="str">
        <f ca="1">OFFSET('Hijsmateriaal 1.4'!I$6:I$2926,M48+L48-2,0,1,1)</f>
        <v>2502</v>
      </c>
      <c r="F48" s="84">
        <f t="shared" ca="1" si="0"/>
        <v>255.04587155963301</v>
      </c>
      <c r="G48" s="85">
        <f ca="1">OFFSET('Hijsmateriaal 1.4'!AB$6:AB$2926,M48+L48-2,0,1,1)</f>
        <v>2</v>
      </c>
      <c r="H48" s="82" t="str">
        <f ca="1">OFFSET('Hijsmateriaal 1.4'!AJ$6:AJ$2926,M48+L48-2,0,1,1)</f>
        <v>HL2014-2015</v>
      </c>
      <c r="I48" s="505" t="str">
        <f ca="1">IF(OFFSET('Hijsmateriaal 1.4'!W$6:W$2926,M48+L48-2,0,1,1)="","",OFFSET('Hijsmateriaal 1.4'!W$6:W$2926,M48+L48-2,0,1,1))</f>
        <v/>
      </c>
      <c r="J48" s="89">
        <f ca="1">OFFSET('Hijsmateriaal 1.4'!AC$6:AC$2926,M48+L48-3,0,1,1)/1000</f>
        <v>0.40975</v>
      </c>
      <c r="K48" s="140" t="e">
        <f ca="1">(OFFSET('Hijsmateriaal 1.4'!Y$6:Y$2926,M48+L48-3,0,1,1))+365</f>
        <v>#VALUE!</v>
      </c>
      <c r="L48" s="121">
        <f>COUNTIF('Hijsmateriaal 1.4'!$D$6:$D$2926,'Lifting beams BOMS'!A48)</f>
        <v>3</v>
      </c>
      <c r="M48" s="124">
        <f>MATCH(A48,'Hijsmateriaal 1.4'!$D$6:$D$2926,0)</f>
        <v>973</v>
      </c>
      <c r="N48" s="882"/>
      <c r="O48" s="882"/>
      <c r="P48" s="882"/>
      <c r="Q48" s="882"/>
      <c r="R48" s="882"/>
      <c r="S48" s="882"/>
      <c r="T48" s="882"/>
      <c r="U48" s="882"/>
      <c r="V48" s="882"/>
    </row>
    <row r="49" spans="1:22" s="29" customFormat="1" ht="20.149999999999999" hidden="1" customHeight="1" x14ac:dyDescent="0.25">
      <c r="A49" s="141" t="s">
        <v>1556</v>
      </c>
      <c r="B49" s="76">
        <f ca="1">OFFSET('Hijsmateriaal 1.4'!E$6:E$2926,M49+L49-2,0,1,1)</f>
        <v>4</v>
      </c>
      <c r="C49" s="85">
        <f ca="1">OFFSET('Hijsmateriaal 1.4'!S$6:S$2926,M49+L49-2,0,1,1)</f>
        <v>20.05</v>
      </c>
      <c r="D49" s="82">
        <f ca="1">OFFSET('Hijsmateriaal 1.4'!H$6:H$2926,M49+L49-2,0,1,1)</f>
        <v>58</v>
      </c>
      <c r="E49" s="82" t="str">
        <f ca="1">OFFSET('Hijsmateriaal 1.4'!I$6:I$2926,M49+L49-2,0,1,1)</f>
        <v>2423</v>
      </c>
      <c r="F49" s="84">
        <f t="shared" ca="1" si="0"/>
        <v>246.99286442405707</v>
      </c>
      <c r="G49" s="85">
        <f ca="1">OFFSET('Hijsmateriaal 1.4'!AB$6:AB$2926,M49+L49-2,0,1,1)</f>
        <v>2</v>
      </c>
      <c r="H49" s="82" t="str">
        <f ca="1">OFFSET('Hijsmateriaal 1.4'!AJ$6:AJ$2926,M49+L49-2,0,1,1)</f>
        <v>HL1295-1298</v>
      </c>
      <c r="I49" s="505" t="str">
        <f ca="1">IF(OFFSET('Hijsmateriaal 1.4'!W$6:W$2926,M49+L49-2,0,1,1)="","",OFFSET('Hijsmateriaal 1.4'!W$6:W$2926,M49+L49-2,0,1,1))</f>
        <v/>
      </c>
      <c r="J49" s="89">
        <f ca="1">OFFSET('Hijsmateriaal 1.4'!AC$6:AC$2926,M49+L49-3,0,1,1)/1000</f>
        <v>0.33500000000000002</v>
      </c>
      <c r="K49" s="140">
        <f ca="1">(OFFSET('Hijsmateriaal 1.4'!Y$6:Y$2926,M49+L49-3,0,1,1))+365</f>
        <v>44008</v>
      </c>
      <c r="L49" s="121">
        <f>COUNTIF('Hijsmateriaal 1.4'!$D$6:$D$2926,'Lifting beams BOMS'!A49)</f>
        <v>5</v>
      </c>
      <c r="M49" s="124">
        <f>MATCH(A49,'Hijsmateriaal 1.4'!$D$6:$D$2926,0)</f>
        <v>983</v>
      </c>
      <c r="N49" s="882"/>
      <c r="O49" s="882"/>
      <c r="P49" s="882"/>
      <c r="Q49" s="882"/>
      <c r="R49" s="882"/>
      <c r="S49" s="882"/>
      <c r="T49" s="882"/>
      <c r="U49" s="882"/>
      <c r="V49" s="882"/>
    </row>
    <row r="50" spans="1:22" s="29" customFormat="1" ht="20.149999999999999" hidden="1" customHeight="1" x14ac:dyDescent="0.25">
      <c r="A50" s="141" t="s">
        <v>860</v>
      </c>
      <c r="B50" s="76">
        <f ca="1">OFFSET('Hijsmateriaal 1.4'!E$6:E$2926,M50+L50-2,0,1,1)</f>
        <v>4</v>
      </c>
      <c r="C50" s="85">
        <f ca="1">OFFSET('Hijsmateriaal 1.4'!S$6:S$2926,M50+L50-2,0,1,1)</f>
        <v>15.0025</v>
      </c>
      <c r="D50" s="82">
        <f ca="1">OFFSET('Hijsmateriaal 1.4'!H$6:H$2926,M50+L50-2,0,1,1)</f>
        <v>58</v>
      </c>
      <c r="E50" s="82" t="str">
        <f ca="1">OFFSET('Hijsmateriaal 1.4'!I$6:I$2926,M50+L50-2,0,1,1)</f>
        <v>2422</v>
      </c>
      <c r="F50" s="84">
        <f t="shared" ca="1" si="0"/>
        <v>246.89092762487257</v>
      </c>
      <c r="G50" s="85">
        <f ca="1">OFFSET('Hijsmateriaal 1.4'!AB$6:AB$2926,M50+L50-2,0,1,1)</f>
        <v>2</v>
      </c>
      <c r="H50" s="82" t="str">
        <f ca="1">OFFSET('Hijsmateriaal 1.4'!AJ$6:AJ$2926,M50+L50-2,0,1,1)</f>
        <v>HL1817-1820</v>
      </c>
      <c r="I50" s="505" t="str">
        <f ca="1">IF(OFFSET('Hijsmateriaal 1.4'!W$6:W$2926,M50+L50-2,0,1,1)="","",OFFSET('Hijsmateriaal 1.4'!W$6:W$2926,M50+L50-2,0,1,1))</f>
        <v/>
      </c>
      <c r="J50" s="89">
        <f ca="1">OFFSET('Hijsmateriaal 1.4'!AC$6:AC$2926,M50+L50-3,0,1,1)/1000</f>
        <v>0.26800000000000002</v>
      </c>
      <c r="K50" s="140">
        <f ca="1">(OFFSET('Hijsmateriaal 1.4'!Y$6:Y$2926,M50+L50-3,0,1,1))+365</f>
        <v>44001</v>
      </c>
      <c r="L50" s="121">
        <f>COUNTIF('Hijsmateriaal 1.4'!$D$6:$D$2926,'Lifting beams BOMS'!A50)</f>
        <v>5</v>
      </c>
      <c r="M50" s="124">
        <f>MATCH(A50,'Hijsmateriaal 1.4'!$D$6:$D$2926,0)</f>
        <v>994</v>
      </c>
      <c r="N50" s="882"/>
      <c r="O50" s="882"/>
      <c r="P50" s="882"/>
      <c r="Q50" s="882"/>
      <c r="R50" s="882"/>
      <c r="S50" s="882"/>
      <c r="T50" s="882"/>
      <c r="U50" s="882"/>
      <c r="V50" s="882"/>
    </row>
    <row r="51" spans="1:22" s="29" customFormat="1" ht="20.149999999999999" hidden="1" customHeight="1" x14ac:dyDescent="0.25">
      <c r="A51" s="1161" t="s">
        <v>1600</v>
      </c>
      <c r="B51" s="1157">
        <f ca="1">OFFSET('Hijsmateriaal 1.4'!E$6:E$2926,M51+L51-2,0,1,1)</f>
        <v>1</v>
      </c>
      <c r="C51" s="1162">
        <f ca="1">OFFSET('Hijsmateriaal 1.4'!S$6:S$2926,M51+L51-2,0,1,1)</f>
        <v>15.12</v>
      </c>
      <c r="D51" s="1163">
        <f ca="1">OFFSET('Hijsmateriaal 1.4'!H$6:H$2926,M51+L51-2,0,1,1)</f>
        <v>57</v>
      </c>
      <c r="E51" s="1163" t="str">
        <f ca="1">OFFSET('Hijsmateriaal 1.4'!I$6:I$2926,M51+L51-2,0,1,1)</f>
        <v>2550</v>
      </c>
      <c r="F51" s="1164">
        <f t="shared" ca="1" si="0"/>
        <v>259.93883792048928</v>
      </c>
      <c r="G51" s="1162">
        <f ca="1">OFFSET('Hijsmateriaal 1.4'!AB$6:AB$2926,M51+L51-2,0,1,1)</f>
        <v>3</v>
      </c>
      <c r="H51" s="1163" t="str">
        <f ca="1">OFFSET('Hijsmateriaal 1.4'!AJ$6:AJ$2926,M51+L51-2,0,1,1)</f>
        <v>HL2090</v>
      </c>
      <c r="I51" s="1165" t="str">
        <f ca="1">IF(OFFSET('Hijsmateriaal 1.4'!W$6:W$2926,M51+L51-2,0,1,1)="","",OFFSET('Hijsmateriaal 1.4'!W$6:W$2926,M51+L51-2,0,1,1))</f>
        <v>new slings Tapti (CSBL 234t)</v>
      </c>
      <c r="J51" s="89">
        <f ca="1">OFFSET('Hijsmateriaal 1.4'!AC$6:AC$2926,M51+L51-3,0,1,1)/1000</f>
        <v>0.32934720000000001</v>
      </c>
      <c r="K51" s="140">
        <f ca="1">(OFFSET('Hijsmateriaal 1.4'!Y$6:Y$2926,M51+L51-3,0,1,1))+365</f>
        <v>44770</v>
      </c>
      <c r="L51" s="121">
        <f>COUNTIF('Hijsmateriaal 1.4'!$D$6:$D$2926,'Lifting beams BOMS'!A51)</f>
        <v>2</v>
      </c>
      <c r="M51" s="124">
        <f>MATCH(A51,'Hijsmateriaal 1.4'!$D$6:$D$2926,0)</f>
        <v>1012</v>
      </c>
      <c r="N51" s="882"/>
      <c r="O51" s="882"/>
      <c r="P51" s="882"/>
      <c r="Q51" s="882"/>
      <c r="R51" s="882"/>
      <c r="S51" s="882"/>
      <c r="T51" s="882"/>
      <c r="U51" s="882"/>
      <c r="V51" s="882"/>
    </row>
    <row r="52" spans="1:22" s="29" customFormat="1" ht="20.149999999999999" hidden="1" customHeight="1" x14ac:dyDescent="0.25">
      <c r="A52" s="1161" t="s">
        <v>204</v>
      </c>
      <c r="B52" s="1157">
        <f ca="1">OFFSET('Hijsmateriaal 1.4'!E$6:E$2926,M52+L52-2,0,1,1)</f>
        <v>1</v>
      </c>
      <c r="C52" s="1162">
        <f ca="1">OFFSET('Hijsmateriaal 1.4'!S$6:S$2926,M52+L52-2,0,1,1)</f>
        <v>15</v>
      </c>
      <c r="D52" s="1163">
        <f ca="1">OFFSET('Hijsmateriaal 1.4'!H$6:H$2926,M52+L52-2,0,1,1)</f>
        <v>57</v>
      </c>
      <c r="E52" s="1163" t="str">
        <f ca="1">OFFSET('Hijsmateriaal 1.4'!I$6:I$2926,M52+L52-2,0,1,1)</f>
        <v>2550</v>
      </c>
      <c r="F52" s="1164">
        <f t="shared" ca="1" si="0"/>
        <v>259.93883792048928</v>
      </c>
      <c r="G52" s="1162">
        <f ca="1">OFFSET('Hijsmateriaal 1.4'!AB$6:AB$2926,M52+L52-2,0,1,1)</f>
        <v>3</v>
      </c>
      <c r="H52" s="1163" t="str">
        <f ca="1">OFFSET('Hijsmateriaal 1.4'!AJ$6:AJ$2926,M52+L52-2,0,1,1)</f>
        <v>HL2085</v>
      </c>
      <c r="I52" s="1165" t="str">
        <f ca="1">IF(OFFSET('Hijsmateriaal 1.4'!W$6:W$2926,M52+L52-2,0,1,1)="","",OFFSET('Hijsmateriaal 1.4'!W$6:W$2926,M52+L52-2,0,1,1))</f>
        <v>new slings Tapti (CSBL 234t)</v>
      </c>
      <c r="J52" s="89">
        <f ca="1">OFFSET('Hijsmateriaal 1.4'!AC$6:AC$2926,M52+L52-3,0,1,1)/1000</f>
        <v>0.3276</v>
      </c>
      <c r="K52" s="140">
        <f ca="1">(OFFSET('Hijsmateriaal 1.4'!Y$6:Y$2926,M52+L52-3,0,1,1))+365</f>
        <v>44770</v>
      </c>
      <c r="L52" s="121">
        <f>COUNTIF('Hijsmateriaal 1.4'!$D$6:$D$2926,'Lifting beams BOMS'!A52)</f>
        <v>2</v>
      </c>
      <c r="M52" s="124">
        <f>MATCH(A52,'Hijsmateriaal 1.4'!$D$6:$D$2926,0)</f>
        <v>1015</v>
      </c>
      <c r="N52" s="882"/>
      <c r="O52" s="882"/>
      <c r="P52" s="882"/>
      <c r="Q52" s="882"/>
      <c r="R52" s="882"/>
      <c r="S52" s="882"/>
      <c r="T52" s="882"/>
      <c r="U52" s="882"/>
      <c r="V52" s="882"/>
    </row>
    <row r="53" spans="1:22" s="29" customFormat="1" ht="20.149999999999999" hidden="1" customHeight="1" x14ac:dyDescent="0.25">
      <c r="A53" s="1161" t="s">
        <v>206</v>
      </c>
      <c r="B53" s="1157">
        <f ca="1">OFFSET('Hijsmateriaal 1.4'!E$6:E$2926,M53+L53-2,0,1,1)</f>
        <v>1</v>
      </c>
      <c r="C53" s="1162">
        <f ca="1">OFFSET('Hijsmateriaal 1.4'!S$6:S$2926,M53+L53-2,0,1,1)</f>
        <v>13.86</v>
      </c>
      <c r="D53" s="1163">
        <f ca="1">OFFSET('Hijsmateriaal 1.4'!H$6:H$2926,M53+L53-2,0,1,1)</f>
        <v>57</v>
      </c>
      <c r="E53" s="1163" t="str">
        <f ca="1">OFFSET('Hijsmateriaal 1.4'!I$6:I$2926,M53+L53-2,0,1,1)</f>
        <v>2550</v>
      </c>
      <c r="F53" s="1164">
        <f t="shared" ca="1" si="0"/>
        <v>259.93883792048928</v>
      </c>
      <c r="G53" s="1162">
        <f ca="1">OFFSET('Hijsmateriaal 1.4'!AB$6:AB$2926,M53+L53-2,0,1,1)</f>
        <v>3</v>
      </c>
      <c r="H53" s="1163" t="str">
        <f ca="1">OFFSET('Hijsmateriaal 1.4'!AJ$6:AJ$2926,M53+L53-2,0,1,1)</f>
        <v>HL2086</v>
      </c>
      <c r="I53" s="1165" t="str">
        <f ca="1">IF(OFFSET('Hijsmateriaal 1.4'!W$6:W$2926,M53+L53-2,0,1,1)="","",OFFSET('Hijsmateriaal 1.4'!W$6:W$2926,M53+L53-2,0,1,1))</f>
        <v>new slings Tapti (CSBL 234t)</v>
      </c>
      <c r="J53" s="89">
        <f ca="1">OFFSET('Hijsmateriaal 1.4'!AC$6:AC$2926,M53+L53-3,0,1,1)/1000</f>
        <v>0.30758400000000002</v>
      </c>
      <c r="K53" s="140">
        <f ca="1">(OFFSET('Hijsmateriaal 1.4'!Y$6:Y$2926,M53+L53-3,0,1,1))+365</f>
        <v>44770</v>
      </c>
      <c r="L53" s="121">
        <f>COUNTIF('Hijsmateriaal 1.4'!$D$6:$D$2926,'Lifting beams BOMS'!A53)</f>
        <v>2</v>
      </c>
      <c r="M53" s="124">
        <f>MATCH(A53,'Hijsmateriaal 1.4'!$D$6:$D$2926,0)</f>
        <v>1018</v>
      </c>
      <c r="N53" s="882"/>
      <c r="O53" s="882"/>
      <c r="P53" s="882"/>
      <c r="Q53" s="882"/>
      <c r="R53" s="882"/>
      <c r="S53" s="882"/>
      <c r="T53" s="882"/>
      <c r="U53" s="882"/>
      <c r="V53" s="882"/>
    </row>
    <row r="54" spans="1:22" s="29" customFormat="1" ht="20.149999999999999" hidden="1" customHeight="1" x14ac:dyDescent="0.25">
      <c r="A54" s="1161" t="s">
        <v>1608</v>
      </c>
      <c r="B54" s="1157">
        <f ca="1">OFFSET('Hijsmateriaal 1.4'!E$6:E$2926,M54+L54-2,0,1,1)</f>
        <v>1</v>
      </c>
      <c r="C54" s="1162">
        <f ca="1">OFFSET('Hijsmateriaal 1.4'!S$6:S$2926,M54+L54-2,0,1,1)</f>
        <v>13.2</v>
      </c>
      <c r="D54" s="1163">
        <f ca="1">OFFSET('Hijsmateriaal 1.4'!H$6:H$2926,M54+L54-2,0,1,1)</f>
        <v>57</v>
      </c>
      <c r="E54" s="1163" t="str">
        <f ca="1">OFFSET('Hijsmateriaal 1.4'!I$6:I$2926,M54+L54-2,0,1,1)</f>
        <v>2550</v>
      </c>
      <c r="F54" s="1164">
        <f t="shared" ca="1" si="0"/>
        <v>259.93883792048928</v>
      </c>
      <c r="G54" s="1162">
        <f ca="1">OFFSET('Hijsmateriaal 1.4'!AB$6:AB$2926,M54+L54-2,0,1,1)</f>
        <v>3</v>
      </c>
      <c r="H54" s="1163" t="str">
        <f ca="1">OFFSET('Hijsmateriaal 1.4'!AJ$6:AJ$2926,M54+L54-2,0,1,1)</f>
        <v>HL2088</v>
      </c>
      <c r="I54" s="1165" t="str">
        <f ca="1">IF(OFFSET('Hijsmateriaal 1.4'!W$6:W$2926,M54+L54-2,0,1,1)="","",OFFSET('Hijsmateriaal 1.4'!W$6:W$2926,M54+L54-2,0,1,1))</f>
        <v>new slings Tapti (CSBL 234t)</v>
      </c>
      <c r="J54" s="89">
        <f ca="1">OFFSET('Hijsmateriaal 1.4'!AC$6:AC$2926,M54+L54-3,0,1,1)/1000</f>
        <v>0.30139199999999999</v>
      </c>
      <c r="K54" s="140">
        <f ca="1">(OFFSET('Hijsmateriaal 1.4'!Y$6:Y$2926,M54+L54-3,0,1,1))+365</f>
        <v>44770</v>
      </c>
      <c r="L54" s="121">
        <f>COUNTIF('Hijsmateriaal 1.4'!$D$6:$D$2926,'Lifting beams BOMS'!A54)</f>
        <v>2</v>
      </c>
      <c r="M54" s="124">
        <f>MATCH(A54,'Hijsmateriaal 1.4'!$D$6:$D$2926,0)</f>
        <v>1021</v>
      </c>
      <c r="N54" s="882"/>
      <c r="O54" s="882"/>
      <c r="P54" s="882"/>
      <c r="Q54" s="882"/>
      <c r="R54" s="882"/>
      <c r="S54" s="882"/>
      <c r="T54" s="882"/>
      <c r="U54" s="882"/>
      <c r="V54" s="882"/>
    </row>
    <row r="55" spans="1:22" s="29" customFormat="1" ht="20.149999999999999" hidden="1" customHeight="1" x14ac:dyDescent="0.25">
      <c r="A55" s="1161" t="s">
        <v>1613</v>
      </c>
      <c r="B55" s="1157">
        <f ca="1">OFFSET('Hijsmateriaal 1.4'!E$6:E$2926,M55+L55-2,0,1,1)</f>
        <v>1</v>
      </c>
      <c r="C55" s="1162">
        <f ca="1">OFFSET('Hijsmateriaal 1.4'!S$6:S$2926,M55+L55-2,0,1,1)</f>
        <v>12.98</v>
      </c>
      <c r="D55" s="1163">
        <f ca="1">OFFSET('Hijsmateriaal 1.4'!H$6:H$2926,M55+L55-2,0,1,1)</f>
        <v>57</v>
      </c>
      <c r="E55" s="1163" t="str">
        <f ca="1">OFFSET('Hijsmateriaal 1.4'!I$6:I$2926,M55+L55-2,0,1,1)</f>
        <v>2550</v>
      </c>
      <c r="F55" s="1164">
        <f t="shared" ca="1" si="0"/>
        <v>259.93883792048928</v>
      </c>
      <c r="G55" s="1162">
        <f ca="1">OFFSET('Hijsmateriaal 1.4'!AB$6:AB$2926,M55+L55-2,0,1,1)</f>
        <v>3</v>
      </c>
      <c r="H55" s="1163" t="str">
        <f ca="1">OFFSET('Hijsmateriaal 1.4'!AJ$6:AJ$2926,M55+L55-2,0,1,1)</f>
        <v>HL2089</v>
      </c>
      <c r="I55" s="1165" t="str">
        <f ca="1">IF(OFFSET('Hijsmateriaal 1.4'!W$6:W$2926,M55+L55-2,0,1,1)="","",OFFSET('Hijsmateriaal 1.4'!W$6:W$2926,M55+L55-2,0,1,1))</f>
        <v>new slings Tapti (CSBL 234t)</v>
      </c>
      <c r="J55" s="89">
        <f ca="1">OFFSET('Hijsmateriaal 1.4'!AC$6:AC$2926,M55+L55-3,0,1,1)/1000</f>
        <v>0.29818880000000003</v>
      </c>
      <c r="K55" s="140">
        <f ca="1">(OFFSET('Hijsmateriaal 1.4'!Y$6:Y$2926,M55+L55-3,0,1,1))+365</f>
        <v>44770</v>
      </c>
      <c r="L55" s="121">
        <f>COUNTIF('Hijsmateriaal 1.4'!$D$6:$D$2926,'Lifting beams BOMS'!A55)</f>
        <v>2</v>
      </c>
      <c r="M55" s="124">
        <f>MATCH(A55,'Hijsmateriaal 1.4'!$D$6:$D$2926,0)</f>
        <v>1024</v>
      </c>
      <c r="N55" s="882"/>
      <c r="O55" s="882"/>
      <c r="P55" s="882"/>
      <c r="Q55" s="882"/>
      <c r="R55" s="882"/>
      <c r="S55" s="882"/>
      <c r="T55" s="882"/>
      <c r="U55" s="882"/>
      <c r="V55" s="882"/>
    </row>
    <row r="56" spans="1:22" s="29" customFormat="1" ht="20.149999999999999" hidden="1" customHeight="1" x14ac:dyDescent="0.25">
      <c r="A56" s="141" t="s">
        <v>1626</v>
      </c>
      <c r="B56" s="76">
        <f ca="1">OFFSET('Hijsmateriaal 1.4'!E$6:E$2926,M56+L56-2,0,1,1)</f>
        <v>4</v>
      </c>
      <c r="C56" s="85">
        <f ca="1">OFFSET('Hijsmateriaal 1.4'!S$6:S$2926,M56+L56-2,0,1,1)</f>
        <v>40.212499999999999</v>
      </c>
      <c r="D56" s="82">
        <f ca="1">OFFSET('Hijsmateriaal 1.4'!H$6:H$2926,M56+L56-2,0,1,1)</f>
        <v>52</v>
      </c>
      <c r="E56" s="82" t="str">
        <f ca="1">OFFSET('Hijsmateriaal 1.4'!I$6:I$2926,M56+L56-2,0,1,1)</f>
        <v>1894</v>
      </c>
      <c r="F56" s="84">
        <f t="shared" ca="1" si="0"/>
        <v>193.06829765545362</v>
      </c>
      <c r="G56" s="85">
        <f ca="1">OFFSET('Hijsmateriaal 1.4'!AB$6:AB$2926,M56+L56-2,0,1,1)</f>
        <v>2</v>
      </c>
      <c r="H56" s="82" t="str">
        <f ca="1">OFFSET('Hijsmateriaal 1.4'!AJ$6:AJ$2926,M56+L56-2,0,1,1)</f>
        <v>HL1339-1342</v>
      </c>
      <c r="I56" s="505" t="str">
        <f ca="1">IF(OFFSET('Hijsmateriaal 1.4'!W$6:W$2926,M56+L56-2,0,1,1)="","",OFFSET('Hijsmateriaal 1.4'!W$6:W$2926,M56+L56-2,0,1,1))</f>
        <v/>
      </c>
      <c r="J56" s="89">
        <f ca="1">OFFSET('Hijsmateriaal 1.4'!AC$6:AC$2926,M56+L56-3,0,1,1)/1000</f>
        <v>0.48600000000000004</v>
      </c>
      <c r="K56" s="140">
        <f ca="1">(OFFSET('Hijsmateriaal 1.4'!Y$6:Y$2926,M56+L56-3,0,1,1))+365</f>
        <v>43426</v>
      </c>
      <c r="L56" s="121">
        <f>COUNTIF('Hijsmateriaal 1.4'!$D$6:$D$2926,'Lifting beams BOMS'!A56)</f>
        <v>5</v>
      </c>
      <c r="M56" s="124">
        <f>MATCH(A56,'Hijsmateriaal 1.4'!$D$6:$D$2926,0)</f>
        <v>1034</v>
      </c>
      <c r="N56" s="882"/>
      <c r="O56" s="882"/>
      <c r="P56" s="882"/>
      <c r="Q56" s="882"/>
      <c r="R56" s="882"/>
      <c r="S56" s="882"/>
      <c r="T56" s="882"/>
      <c r="U56" s="882"/>
      <c r="V56" s="882"/>
    </row>
    <row r="57" spans="1:22" s="29" customFormat="1" ht="20.149999999999999" hidden="1" customHeight="1" x14ac:dyDescent="0.25">
      <c r="A57" s="141" t="s">
        <v>1637</v>
      </c>
      <c r="B57" s="76">
        <f ca="1">OFFSET('Hijsmateriaal 1.4'!E$6:E$2926,M57+L57-2,0,1,1)</f>
        <v>4</v>
      </c>
      <c r="C57" s="85">
        <f ca="1">OFFSET('Hijsmateriaal 1.4'!S$6:S$2926,M57+L57-2,0,1,1)</f>
        <v>40.18</v>
      </c>
      <c r="D57" s="82">
        <f ca="1">OFFSET('Hijsmateriaal 1.4'!H$6:H$2926,M57+L57-2,0,1,1)</f>
        <v>52</v>
      </c>
      <c r="E57" s="82" t="str">
        <f ca="1">OFFSET('Hijsmateriaal 1.4'!I$6:I$2926,M57+L57-2,0,1,1)</f>
        <v>1894</v>
      </c>
      <c r="F57" s="84">
        <f t="shared" ca="1" si="0"/>
        <v>193.06829765545362</v>
      </c>
      <c r="G57" s="85">
        <f ca="1">OFFSET('Hijsmateriaal 1.4'!AB$6:AB$2926,M57+L57-2,0,1,1)</f>
        <v>2</v>
      </c>
      <c r="H57" s="82" t="str">
        <f ca="1">OFFSET('Hijsmateriaal 1.4'!AJ$6:AJ$2926,M57+L57-2,0,1,1)</f>
        <v>HL1497-1500</v>
      </c>
      <c r="I57" s="505" t="str">
        <f ca="1">IF(OFFSET('Hijsmateriaal 1.4'!W$6:W$2926,M57+L57-2,0,1,1)="","",OFFSET('Hijsmateriaal 1.4'!W$6:W$2926,M57+L57-2,0,1,1))</f>
        <v>Only for double use</v>
      </c>
      <c r="J57" s="89">
        <f ca="1">OFFSET('Hijsmateriaal 1.4'!AC$6:AC$2926,M57+L57-3,0,1,1)/1000</f>
        <v>0.48600000000000004</v>
      </c>
      <c r="K57" s="140">
        <f ca="1">(OFFSET('Hijsmateriaal 1.4'!Y$6:Y$2926,M57+L57-3,0,1,1))+365</f>
        <v>42718</v>
      </c>
      <c r="L57" s="121">
        <f>COUNTIF('Hijsmateriaal 1.4'!$D$6:$D$2926,'Lifting beams BOMS'!A57)</f>
        <v>5</v>
      </c>
      <c r="M57" s="124">
        <f>MATCH(A57,'Hijsmateriaal 1.4'!$D$6:$D$2926,0)</f>
        <v>1040</v>
      </c>
      <c r="N57" s="882"/>
      <c r="O57" s="882"/>
      <c r="P57" s="882"/>
      <c r="Q57" s="882"/>
      <c r="R57" s="882"/>
      <c r="S57" s="882"/>
      <c r="T57" s="882"/>
      <c r="U57" s="882"/>
      <c r="V57" s="882"/>
    </row>
    <row r="58" spans="1:22" s="29" customFormat="1" ht="20.149999999999999" hidden="1" customHeight="1" x14ac:dyDescent="0.25">
      <c r="A58" s="141" t="s">
        <v>1659</v>
      </c>
      <c r="B58" s="76">
        <f ca="1">OFFSET('Hijsmateriaal 1.4'!E$6:E$2926,M58+L58-2,0,1,1)</f>
        <v>4</v>
      </c>
      <c r="C58" s="85">
        <f ca="1">OFFSET('Hijsmateriaal 1.4'!S$6:S$2926,M58+L58-2,0,1,1)</f>
        <v>20.015000000000001</v>
      </c>
      <c r="D58" s="82">
        <f ca="1">OFFSET('Hijsmateriaal 1.4'!H$6:H$2926,M58+L58-2,0,1,1)</f>
        <v>52</v>
      </c>
      <c r="E58" s="82" t="str">
        <f ca="1">OFFSET('Hijsmateriaal 1.4'!I$6:I$2926,M58+L58-2,0,1,1)</f>
        <v>1894</v>
      </c>
      <c r="F58" s="84">
        <f t="shared" ca="1" si="0"/>
        <v>193.06829765545362</v>
      </c>
      <c r="G58" s="85">
        <f ca="1">OFFSET('Hijsmateriaal 1.4'!AB$6:AB$2926,M58+L58-2,0,1,1)</f>
        <v>2</v>
      </c>
      <c r="H58" s="82" t="str">
        <f ca="1">OFFSET('Hijsmateriaal 1.4'!AJ$6:AJ$2926,M58+L58-2,0,1,1)</f>
        <v>HL1024-1027</v>
      </c>
      <c r="I58" s="505" t="str">
        <f ca="1">IF(OFFSET('Hijsmateriaal 1.4'!W$6:W$2926,M58+L58-2,0,1,1)="","",OFFSET('Hijsmateriaal 1.4'!W$6:W$2926,M58+L58-2,0,1,1))</f>
        <v>HL 1024 &amp; 1025 only for double use !!</v>
      </c>
      <c r="J58" s="89">
        <f ca="1">OFFSET('Hijsmateriaal 1.4'!AC$6:AC$2926,M58+L58-3,0,1,1)/1000</f>
        <v>0.27</v>
      </c>
      <c r="K58" s="140">
        <f ca="1">(OFFSET('Hijsmateriaal 1.4'!Y$6:Y$2926,M58+L58-3,0,1,1))+365</f>
        <v>44096</v>
      </c>
      <c r="L58" s="121">
        <f>COUNTIF('Hijsmateriaal 1.4'!$D$6:$D$2926,'Lifting beams BOMS'!A58)</f>
        <v>5</v>
      </c>
      <c r="M58" s="124">
        <f>MATCH(A58,'Hijsmateriaal 1.4'!$D$6:$D$2926,0)</f>
        <v>1052</v>
      </c>
      <c r="N58" s="882"/>
      <c r="O58" s="882"/>
      <c r="P58" s="882"/>
      <c r="Q58" s="882"/>
      <c r="R58" s="882"/>
      <c r="S58" s="882"/>
      <c r="T58" s="882"/>
      <c r="U58" s="882"/>
      <c r="V58" s="882"/>
    </row>
    <row r="59" spans="1:22" s="29" customFormat="1" ht="20.149999999999999" hidden="1" customHeight="1" x14ac:dyDescent="0.25">
      <c r="A59" s="141" t="s">
        <v>1681</v>
      </c>
      <c r="B59" s="76">
        <f ca="1">OFFSET('Hijsmateriaal 1.4'!E$6:E$2926,M59+L59-2,0,1,1)</f>
        <v>4</v>
      </c>
      <c r="C59" s="85">
        <f ca="1">OFFSET('Hijsmateriaal 1.4'!S$6:S$2926,M59+L59-2,0,1,1)</f>
        <v>15.0075</v>
      </c>
      <c r="D59" s="82">
        <f ca="1">OFFSET('Hijsmateriaal 1.4'!H$6:H$2926,M59+L59-2,0,1,1)</f>
        <v>52</v>
      </c>
      <c r="E59" s="82" t="str">
        <f ca="1">OFFSET('Hijsmateriaal 1.4'!I$6:I$2926,M59+L59-2,0,1,1)</f>
        <v>1894</v>
      </c>
      <c r="F59" s="84">
        <f t="shared" ca="1" si="0"/>
        <v>193.06829765545362</v>
      </c>
      <c r="G59" s="85">
        <f ca="1">OFFSET('Hijsmateriaal 1.4'!AB$6:AB$2926,M59+L59-2,0,1,1)</f>
        <v>2</v>
      </c>
      <c r="H59" s="82" t="str">
        <f ca="1">OFFSET('Hijsmateriaal 1.4'!AJ$6:AJ$2926,M59+L59-2,0,1,1)</f>
        <v>HL1028-1031</v>
      </c>
      <c r="I59" s="505" t="str">
        <f ca="1">IF(OFFSET('Hijsmateriaal 1.4'!W$6:W$2926,M59+L59-2,0,1,1)="","",OFFSET('Hijsmateriaal 1.4'!W$6:W$2926,M59+L59-2,0,1,1))</f>
        <v/>
      </c>
      <c r="J59" s="89">
        <f ca="1">OFFSET('Hijsmateriaal 1.4'!AC$6:AC$2926,M59+L59-3,0,1,1)/1000</f>
        <v>0.216</v>
      </c>
      <c r="K59" s="140">
        <f ca="1">(OFFSET('Hijsmateriaal 1.4'!Y$6:Y$2926,M59+L59-3,0,1,1))+365</f>
        <v>42718</v>
      </c>
      <c r="L59" s="121">
        <f>COUNTIF('Hijsmateriaal 1.4'!$D$6:$D$2926,'Lifting beams BOMS'!A59)</f>
        <v>5</v>
      </c>
      <c r="M59" s="124">
        <f>MATCH(A59,'Hijsmateriaal 1.4'!$D$6:$D$2926,0)</f>
        <v>1064</v>
      </c>
      <c r="N59" s="882"/>
      <c r="O59" s="882"/>
      <c r="P59" s="882"/>
      <c r="Q59" s="882"/>
      <c r="R59" s="882"/>
      <c r="S59" s="882"/>
      <c r="T59" s="882"/>
      <c r="U59" s="882"/>
      <c r="V59" s="882"/>
    </row>
    <row r="60" spans="1:22" s="29" customFormat="1" ht="20.149999999999999" hidden="1" customHeight="1" x14ac:dyDescent="0.25">
      <c r="A60" s="141" t="s">
        <v>1701</v>
      </c>
      <c r="B60" s="76">
        <f ca="1">OFFSET('Hijsmateriaal 1.4'!E$6:E$2926,M60+L60-2,0,1,1)</f>
        <v>4</v>
      </c>
      <c r="C60" s="85">
        <f ca="1">OFFSET('Hijsmateriaal 1.4'!S$6:S$2926,M60+L60-2,0,1,1)</f>
        <v>10.0025</v>
      </c>
      <c r="D60" s="82">
        <f ca="1">OFFSET('Hijsmateriaal 1.4'!H$6:H$2926,M60+L60-2,0,1,1)</f>
        <v>52</v>
      </c>
      <c r="E60" s="82" t="str">
        <f ca="1">OFFSET('Hijsmateriaal 1.4'!I$6:I$2926,M60+L60-2,0,1,1)</f>
        <v>1894</v>
      </c>
      <c r="F60" s="84">
        <f t="shared" ca="1" si="0"/>
        <v>193.06829765545362</v>
      </c>
      <c r="G60" s="85">
        <f ca="1">OFFSET('Hijsmateriaal 1.4'!AB$6:AB$2926,M60+L60-2,0,1,1)</f>
        <v>2</v>
      </c>
      <c r="H60" s="82" t="str">
        <f ca="1">OFFSET('Hijsmateriaal 1.4'!AJ$6:AJ$2926,M60+L60-2,0,1,1)</f>
        <v>HL1032-1035</v>
      </c>
      <c r="I60" s="505" t="str">
        <f ca="1">IF(OFFSET('Hijsmateriaal 1.4'!W$6:W$2926,M60+L60-2,0,1,1)="","",OFFSET('Hijsmateriaal 1.4'!W$6:W$2926,M60+L60-2,0,1,1))</f>
        <v/>
      </c>
      <c r="J60" s="89">
        <f ca="1">OFFSET('Hijsmateriaal 1.4'!AC$6:AC$2926,M60+L60-3,0,1,1)/1000</f>
        <v>0.16200000000000001</v>
      </c>
      <c r="K60" s="140">
        <f ca="1">(OFFSET('Hijsmateriaal 1.4'!Y$6:Y$2926,M60+L60-3,0,1,1))+365</f>
        <v>44096</v>
      </c>
      <c r="L60" s="121">
        <f>COUNTIF('Hijsmateriaal 1.4'!$D$6:$D$2926,'Lifting beams BOMS'!A60)</f>
        <v>5</v>
      </c>
      <c r="M60" s="124">
        <f>MATCH(A60,'Hijsmateriaal 1.4'!$D$6:$D$2926,0)</f>
        <v>1076</v>
      </c>
      <c r="N60" s="882"/>
      <c r="O60" s="882"/>
      <c r="P60" s="882"/>
      <c r="Q60" s="882"/>
      <c r="R60" s="882"/>
      <c r="S60" s="882"/>
      <c r="T60" s="882"/>
      <c r="U60" s="882"/>
      <c r="V60" s="882"/>
    </row>
    <row r="61" spans="1:22" s="29" customFormat="1" ht="20.149999999999999" hidden="1" customHeight="1" x14ac:dyDescent="0.25">
      <c r="A61" s="141" t="s">
        <v>1754</v>
      </c>
      <c r="B61" s="76">
        <f ca="1">OFFSET('Hijsmateriaal 1.4'!E$6:E$2926,M61+L61-2,0,1,1)</f>
        <v>2</v>
      </c>
      <c r="C61" s="85">
        <f ca="1">OFFSET('Hijsmateriaal 1.4'!S$6:S$2926,M61+L61-2,0,1,1)</f>
        <v>26.5</v>
      </c>
      <c r="D61" s="82">
        <f ca="1">OFFSET('Hijsmateriaal 1.4'!H$6:H$2926,M61+L61-2,0,1,1)</f>
        <v>48</v>
      </c>
      <c r="E61" s="82" t="str">
        <f ca="1">OFFSET('Hijsmateriaal 1.4'!I$6:I$2926,M61+L61-2,0,1,1)</f>
        <v>1665</v>
      </c>
      <c r="F61" s="84">
        <f ca="1">E61/9.81</f>
        <v>169.72477064220183</v>
      </c>
      <c r="G61" s="85">
        <f ca="1">OFFSET('Hijsmateriaal 1.4'!AB$6:AB$2926,M61+L61-2,0,1,1)</f>
        <v>1.5</v>
      </c>
      <c r="H61" s="82" t="str">
        <f ca="1">OFFSET('Hijsmateriaal 1.4'!AJ$6:AJ$2926,M61+L61-2,0,1,1)</f>
        <v>HL2454-2455</v>
      </c>
      <c r="I61" s="630" t="str">
        <f ca="1">IF(OFFSET('Hijsmateriaal 1.4'!W$6:W$2926,M61+L61-2,0,1,1)="","",OFFSET('Hijsmateriaal 1.4'!W$6:W$2926,M61+L61-2,0,1,1))</f>
        <v>New slings for Fly-jib BL2</v>
      </c>
      <c r="J61" s="89">
        <f ca="1">OFFSET('Hijsmateriaal 1.4'!AC$6:AC$2926,M61+L61-3,0,1,1)/1000</f>
        <v>0.3049</v>
      </c>
      <c r="K61" s="140" t="e">
        <f ca="1">(OFFSET('Hijsmateriaal 1.4'!Y$6:Y$2926,M61+L61-3,0,1,1))+365</f>
        <v>#VALUE!</v>
      </c>
      <c r="L61" s="121">
        <f>COUNTIF('Hijsmateriaal 1.4'!$D$6:$D$2926,'Lifting beams BOMS'!A61)</f>
        <v>3</v>
      </c>
      <c r="M61" s="124">
        <f>MATCH(A61,'Hijsmateriaal 1.4'!$D$6:$D$2926,0)</f>
        <v>1112</v>
      </c>
      <c r="N61" s="882"/>
      <c r="O61" s="882"/>
      <c r="P61" s="882"/>
      <c r="Q61" s="882"/>
      <c r="R61" s="882"/>
      <c r="S61" s="882"/>
      <c r="T61" s="882"/>
      <c r="U61" s="882"/>
      <c r="V61" s="882"/>
    </row>
    <row r="62" spans="1:22" s="29" customFormat="1" ht="20.149999999999999" hidden="1" customHeight="1" x14ac:dyDescent="0.25">
      <c r="A62" s="141" t="s">
        <v>1748</v>
      </c>
      <c r="B62" s="76">
        <f ca="1">OFFSET('Hijsmateriaal 1.4'!E$6:E$2926,M62+L62-2,0,1,1)</f>
        <v>2</v>
      </c>
      <c r="C62" s="85">
        <f ca="1">OFFSET('Hijsmateriaal 1.4'!S$6:S$2926,M62+L62-2,0,1,1)</f>
        <v>28.32</v>
      </c>
      <c r="D62" s="82">
        <f ca="1">OFFSET('Hijsmateriaal 1.4'!H$6:H$2926,M62+L62-2,0,1,1)</f>
        <v>48</v>
      </c>
      <c r="E62" s="82" t="str">
        <f ca="1">OFFSET('Hijsmateriaal 1.4'!I$6:I$2926,M62+L62-2,0,1,1)</f>
        <v>1665</v>
      </c>
      <c r="F62" s="84">
        <f ca="1">E62/9.81</f>
        <v>169.72477064220183</v>
      </c>
      <c r="G62" s="85">
        <f ca="1">OFFSET('Hijsmateriaal 1.4'!AB$6:AB$2926,M62+L62-2,0,1,1)</f>
        <v>1.5</v>
      </c>
      <c r="H62" s="82" t="str">
        <f ca="1">OFFSET('Hijsmateriaal 1.4'!AJ$6:AJ$2926,M62+L62-2,0,1,1)</f>
        <v>HL2456-2457</v>
      </c>
      <c r="I62" s="630" t="str">
        <f ca="1">IF(OFFSET('Hijsmateriaal 1.4'!W$6:W$2926,M62+L62-2,0,1,1)="","",OFFSET('Hijsmateriaal 1.4'!W$6:W$2926,M62+L62-2,0,1,1))</f>
        <v>New slings for Fly-jib BL2</v>
      </c>
      <c r="J62" s="89">
        <f ca="1">OFFSET('Hijsmateriaal 1.4'!AC$6:AC$2926,M62+L62-3,0,1,1)/1000</f>
        <v>0.32069999999999999</v>
      </c>
      <c r="K62" s="140" t="e">
        <f ca="1">(OFFSET('Hijsmateriaal 1.4'!Y$6:Y$2926,M62+L62-3,0,1,1))+365</f>
        <v>#VALUE!</v>
      </c>
      <c r="L62" s="121">
        <f>COUNTIF('Hijsmateriaal 1.4'!$D$6:$D$2926,'Lifting beams BOMS'!A62)</f>
        <v>3</v>
      </c>
      <c r="M62" s="124">
        <f>MATCH(A62,'Hijsmateriaal 1.4'!$D$6:$D$2926,0)</f>
        <v>1108</v>
      </c>
      <c r="N62" s="882"/>
      <c r="O62" s="882"/>
      <c r="P62" s="882"/>
      <c r="Q62" s="882"/>
      <c r="R62" s="882"/>
      <c r="S62" s="882"/>
      <c r="T62" s="882"/>
      <c r="U62" s="882"/>
      <c r="V62" s="882"/>
    </row>
    <row r="63" spans="1:22" s="29" customFormat="1" ht="20.149999999999999" hidden="1" customHeight="1" x14ac:dyDescent="0.25">
      <c r="A63" s="141" t="s">
        <v>1849</v>
      </c>
      <c r="B63" s="76">
        <f ca="1">OFFSET('Hijsmateriaal 1.4'!E$6:E$2926,M63+L63-2,0,1,1)</f>
        <v>6</v>
      </c>
      <c r="C63" s="85">
        <f ca="1">OFFSET('Hijsmateriaal 1.4'!S$6:S$2926,M63+L63-2,0,1,1)</f>
        <v>12</v>
      </c>
      <c r="D63" s="82">
        <f ca="1">OFFSET('Hijsmateriaal 1.4'!H$6:H$2926,M63+L63-2,0,1,1)</f>
        <v>40</v>
      </c>
      <c r="E63" s="82" t="str">
        <f ca="1">OFFSET('Hijsmateriaal 1.4'!I$6:I$2926,M63+L63-2,0,1,1)</f>
        <v>1120</v>
      </c>
      <c r="F63" s="84">
        <f t="shared" ca="1" si="0"/>
        <v>114.16921508664628</v>
      </c>
      <c r="G63" s="85">
        <f ca="1">OFFSET('Hijsmateriaal 1.4'!AB$6:AB$2926,M63+L63-2,0,1,1)</f>
        <v>1.5</v>
      </c>
      <c r="H63" s="82" t="str">
        <f ca="1">OFFSET('Hijsmateriaal 1.4'!AJ$6:AJ$2926,M63+L63-2,0,1,1)</f>
        <v>HL1964-1969</v>
      </c>
      <c r="I63" s="505" t="str">
        <f ca="1">IF(OFFSET('Hijsmateriaal 1.4'!W$6:W$2926,M63+L63-2,0,1,1)="","",OFFSET('Hijsmateriaal 1.4'!W$6:W$2926,M63+L63-2,0,1,1))</f>
        <v/>
      </c>
      <c r="J63" s="89">
        <f ca="1">OFFSET('Hijsmateriaal 1.4'!AC$6:AC$2926,M63+L63-3,0,1,1)/1000</f>
        <v>8.3474999999999994E-2</v>
      </c>
      <c r="K63" s="140">
        <f ca="1">(OFFSET('Hijsmateriaal 1.4'!Y$6:Y$2926,M63+L63-3,0,1,1))+365</f>
        <v>44070</v>
      </c>
      <c r="L63" s="121">
        <f>COUNTIF('Hijsmateriaal 1.4'!$D$6:$D$2926,'Lifting beams BOMS'!A63)</f>
        <v>7</v>
      </c>
      <c r="M63" s="124">
        <f>MATCH(A63,'Hijsmateriaal 1.4'!$D$6:$D$2926,0)</f>
        <v>1208</v>
      </c>
      <c r="N63" s="882"/>
      <c r="O63" s="882"/>
      <c r="P63" s="882"/>
      <c r="Q63" s="882"/>
      <c r="R63" s="882"/>
      <c r="S63" s="882"/>
      <c r="T63" s="882"/>
      <c r="U63" s="882"/>
      <c r="V63" s="882"/>
    </row>
    <row r="64" spans="1:22" s="29" customFormat="1" ht="20.149999999999999" hidden="1" customHeight="1" x14ac:dyDescent="0.25">
      <c r="A64" s="141" t="s">
        <v>1864</v>
      </c>
      <c r="B64" s="76">
        <f ca="1">OFFSET('Hijsmateriaal 1.4'!E$6:E$2926,M64+L64-2,0,1,1)</f>
        <v>5</v>
      </c>
      <c r="C64" s="85">
        <f ca="1">OFFSET('Hijsmateriaal 1.4'!S$6:S$2926,M64+L64-2,0,1,1)</f>
        <v>7</v>
      </c>
      <c r="D64" s="82">
        <f ca="1">OFFSET('Hijsmateriaal 1.4'!H$6:H$2926,M64+L64-2,0,1,1)</f>
        <v>40</v>
      </c>
      <c r="E64" s="82" t="str">
        <f ca="1">OFFSET('Hijsmateriaal 1.4'!I$6:I$2926,M64+L64-2,0,1,1)</f>
        <v>1120</v>
      </c>
      <c r="F64" s="84">
        <f t="shared" ca="1" si="0"/>
        <v>114.16921508664628</v>
      </c>
      <c r="G64" s="85">
        <f ca="1">OFFSET('Hijsmateriaal 1.4'!AB$6:AB$2926,M64+L64-2,0,1,1)</f>
        <v>1</v>
      </c>
      <c r="H64" s="82" t="str">
        <f ca="1">OFFSET('Hijsmateriaal 1.4'!AJ$6:AJ$2926,M64+L64-2,0,1,1)</f>
        <v>HL1970-1974</v>
      </c>
      <c r="I64" s="505" t="str">
        <f ca="1">IF(OFFSET('Hijsmateriaal 1.4'!W$6:W$2926,M64+L64-2,0,1,1)="","",OFFSET('Hijsmateriaal 1.4'!W$6:W$2926,M64+L64-2,0,1,1))</f>
        <v/>
      </c>
      <c r="J64" s="89">
        <f ca="1">OFFSET('Hijsmateriaal 1.4'!AC$6:AC$2926,M64+L64-3,0,1,1)/1000</f>
        <v>5.0349999999999999E-2</v>
      </c>
      <c r="K64" s="140">
        <f ca="1">(OFFSET('Hijsmateriaal 1.4'!Y$6:Y$2926,M64+L64-3,0,1,1))+365</f>
        <v>44070</v>
      </c>
      <c r="L64" s="121">
        <f>COUNTIF('Hijsmateriaal 1.4'!$D$6:$D$2926,'Lifting beams BOMS'!A64)</f>
        <v>6</v>
      </c>
      <c r="M64" s="124">
        <f>MATCH(A64,'Hijsmateriaal 1.4'!$D$6:$D$2926,0)</f>
        <v>1216</v>
      </c>
      <c r="N64" s="882"/>
      <c r="O64" s="882"/>
      <c r="P64" s="882"/>
      <c r="Q64" s="882"/>
      <c r="R64" s="882"/>
      <c r="S64" s="882"/>
      <c r="T64" s="882"/>
      <c r="U64" s="882"/>
      <c r="V64" s="882"/>
    </row>
    <row r="65" spans="1:22" s="29" customFormat="1" ht="19.5" hidden="1" customHeight="1" x14ac:dyDescent="0.25">
      <c r="A65" s="141" t="s">
        <v>1914</v>
      </c>
      <c r="B65" s="76">
        <f ca="1">OFFSET('Hijsmateriaal 1.4'!E$6:E$2926,M65+L65-2,0,1,1)</f>
        <v>4</v>
      </c>
      <c r="C65" s="85">
        <f ca="1">OFFSET('Hijsmateriaal 1.4'!S$6:S$2926,M65+L65-2,0,1,1)</f>
        <v>30.045000000000002</v>
      </c>
      <c r="D65" s="82">
        <f ca="1">OFFSET('Hijsmateriaal 1.4'!H$6:H$2926,M65+L65-2,0,1,1)</f>
        <v>32</v>
      </c>
      <c r="E65" s="82" t="str">
        <f ca="1">OFFSET('Hijsmateriaal 1.4'!I$6:I$2926,M65+L65-2,0,1,1)</f>
        <v>715</v>
      </c>
      <c r="F65" s="84">
        <f t="shared" ca="1" si="0"/>
        <v>72.884811416921508</v>
      </c>
      <c r="G65" s="85">
        <f ca="1">OFFSET('Hijsmateriaal 1.4'!AB$6:AB$2926,M65+L65-2,0,1,1)</f>
        <v>2</v>
      </c>
      <c r="H65" s="82" t="str">
        <f ca="1">OFFSET('Hijsmateriaal 1.4'!AJ$6:AJ$2926,M65+L65-2,0,1,1)</f>
        <v>HL1351-1354</v>
      </c>
      <c r="I65" s="505" t="str">
        <f ca="1">IF(OFFSET('Hijsmateriaal 1.4'!W$6:W$2926,M65+L65-2,0,1,1)="","",OFFSET('Hijsmateriaal 1.4'!W$6:W$2926,M65+L65-2,0,1,1))</f>
        <v>(4 of 12 slings left)</v>
      </c>
      <c r="J65" s="89">
        <f ca="1">OFFSET('Hijsmateriaal 1.4'!AC$6:AC$2926,M65+L65-3,0,1,1)/1000</f>
        <v>0.14280000000000001</v>
      </c>
      <c r="K65" s="140">
        <f ca="1">(OFFSET('Hijsmateriaal 1.4'!Y$6:Y$2926,M65+L65-3,0,1,1))+365</f>
        <v>43204</v>
      </c>
      <c r="L65" s="121">
        <f>COUNTIF('Hijsmateriaal 1.4'!$D$6:$D$2926,'Lifting beams BOMS'!A65)</f>
        <v>5</v>
      </c>
      <c r="M65" s="124">
        <f>MATCH(A65,'Hijsmateriaal 1.4'!$D$6:$D$2926,0)</f>
        <v>1259</v>
      </c>
      <c r="N65" s="882"/>
      <c r="O65" s="882"/>
      <c r="P65" s="882"/>
      <c r="Q65" s="882"/>
      <c r="R65" s="882"/>
      <c r="S65" s="882"/>
      <c r="T65" s="882"/>
      <c r="U65" s="882"/>
      <c r="V65" s="882"/>
    </row>
    <row r="66" spans="1:22" s="29" customFormat="1" ht="20.149999999999999" hidden="1" customHeight="1" x14ac:dyDescent="0.25">
      <c r="A66" s="141" t="s">
        <v>1923</v>
      </c>
      <c r="B66" s="76">
        <f ca="1">OFFSET('Hijsmateriaal 1.4'!E$6:E$2926,M66+L66-2,0,1,1)</f>
        <v>5</v>
      </c>
      <c r="C66" s="85">
        <f ca="1">OFFSET('Hijsmateriaal 1.4'!S$6:S$2926,M66+L66-2,0,1,1)</f>
        <v>20</v>
      </c>
      <c r="D66" s="82">
        <f ca="1">OFFSET('Hijsmateriaal 1.4'!H$6:H$2926,M66+L66-2,0,1,1)</f>
        <v>32</v>
      </c>
      <c r="E66" s="82" t="str">
        <f ca="1">OFFSET('Hijsmateriaal 1.4'!I$6:I$2926,M66+L66-2,0,1,1)</f>
        <v>792</v>
      </c>
      <c r="F66" s="84">
        <f t="shared" ca="1" si="0"/>
        <v>80.733944954128432</v>
      </c>
      <c r="G66" s="85">
        <f ca="1">OFFSET('Hijsmateriaal 1.4'!AB$6:AB$2926,M66+L66-2,0,1,1)</f>
        <v>1.5</v>
      </c>
      <c r="H66" s="82" t="str">
        <f ca="1">OFFSET('Hijsmateriaal 1.4'!AJ$6:AJ$2926,M66+L66-2,0,1,1)</f>
        <v>HL1901-1905</v>
      </c>
      <c r="I66" s="505" t="str">
        <f ca="1">IF(OFFSET('Hijsmateriaal 1.4'!W$6:W$2926,M66+L66-2,0,1,1)="","",OFFSET('Hijsmateriaal 1.4'!W$6:W$2926,M66+L66-2,0,1,1))</f>
        <v/>
      </c>
      <c r="J66" s="89">
        <f ca="1">OFFSET('Hijsmateriaal 1.4'!AC$6:AC$2926,M66+L66-3,0,1,1)/1000</f>
        <v>9.69E-2</v>
      </c>
      <c r="K66" s="140">
        <f ca="1">(OFFSET('Hijsmateriaal 1.4'!Y$6:Y$2926,M66+L66-3,0,1,1))+365</f>
        <v>44680</v>
      </c>
      <c r="L66" s="121">
        <f>COUNTIF('Hijsmateriaal 1.4'!$D$6:$D$2926,'Lifting beams BOMS'!A66)</f>
        <v>6</v>
      </c>
      <c r="M66" s="124">
        <f>MATCH(A66,'Hijsmateriaal 1.4'!$D$6:$D$2926,0)</f>
        <v>1265</v>
      </c>
      <c r="N66" s="882"/>
      <c r="O66" s="882"/>
      <c r="P66" s="882"/>
      <c r="Q66" s="882"/>
      <c r="R66" s="882"/>
      <c r="S66" s="882"/>
      <c r="T66" s="882"/>
      <c r="U66" s="882"/>
      <c r="V66" s="882"/>
    </row>
    <row r="67" spans="1:22" s="29" customFormat="1" ht="20.149999999999999" hidden="1" customHeight="1" x14ac:dyDescent="0.25">
      <c r="A67" s="141" t="s">
        <v>1936</v>
      </c>
      <c r="B67" s="76">
        <f ca="1">OFFSET('Hijsmateriaal 1.4'!E$6:E$2926,M67+L67-2,0,1,1)</f>
        <v>4</v>
      </c>
      <c r="C67" s="85">
        <f ca="1">OFFSET('Hijsmateriaal 1.4'!S$6:S$2926,M67+L67-2,0,1,1)</f>
        <v>9.9574999999999996</v>
      </c>
      <c r="D67" s="82">
        <f ca="1">OFFSET('Hijsmateriaal 1.4'!H$6:H$2926,M67+L67-2,0,1,1)</f>
        <v>32</v>
      </c>
      <c r="E67" s="82" t="str">
        <f ca="1">OFFSET('Hijsmateriaal 1.4'!I$6:I$2926,M67+L67-2,0,1,1)</f>
        <v>715</v>
      </c>
      <c r="F67" s="84">
        <f t="shared" ca="1" si="0"/>
        <v>72.884811416921508</v>
      </c>
      <c r="G67" s="85">
        <f ca="1">OFFSET('Hijsmateriaal 1.4'!AB$6:AB$2926,M67+L67-2,0,1,1)</f>
        <v>2</v>
      </c>
      <c r="H67" s="82" t="str">
        <f ca="1">OFFSET('Hijsmateriaal 1.4'!AJ$6:AJ$2926,M67+L67-2,0,1,1)</f>
        <v>HL1960-1963</v>
      </c>
      <c r="I67" s="505" t="str">
        <f ca="1">IF(OFFSET('Hijsmateriaal 1.4'!W$6:W$2926,M67+L67-2,0,1,1)="","",OFFSET('Hijsmateriaal 1.4'!W$6:W$2926,M67+L67-2,0,1,1))</f>
        <v/>
      </c>
      <c r="J67" s="89">
        <f ca="1">OFFSET('Hijsmateriaal 1.4'!AC$6:AC$2926,M67+L67-3,0,1,1)/1000</f>
        <v>6.1200000000000004E-2</v>
      </c>
      <c r="K67" s="140">
        <f ca="1">(OFFSET('Hijsmateriaal 1.4'!Y$6:Y$2926,M67+L67-3,0,1,1))+365</f>
        <v>44043</v>
      </c>
      <c r="L67" s="121">
        <f>COUNTIF('Hijsmateriaal 1.4'!$D$6:$D$2926,'Lifting beams BOMS'!A67)</f>
        <v>5</v>
      </c>
      <c r="M67" s="124">
        <f>MATCH(A67,'Hijsmateriaal 1.4'!$D$6:$D$2926,0)</f>
        <v>1272</v>
      </c>
      <c r="N67" s="882"/>
      <c r="O67" s="882"/>
      <c r="P67" s="882"/>
      <c r="Q67" s="882"/>
      <c r="R67" s="882"/>
      <c r="S67" s="882"/>
      <c r="T67" s="882"/>
      <c r="U67" s="882"/>
      <c r="V67" s="882"/>
    </row>
    <row r="68" spans="1:22" s="29" customFormat="1" ht="20.149999999999999" hidden="1" customHeight="1" x14ac:dyDescent="0.25">
      <c r="A68" s="141" t="s">
        <v>1946</v>
      </c>
      <c r="B68" s="76">
        <f ca="1">OFFSET('Hijsmateriaal 1.4'!E$6:E$2926,M68+L68-2,0,1,1)</f>
        <v>4</v>
      </c>
      <c r="C68" s="85">
        <f ca="1">OFFSET('Hijsmateriaal 1.4'!S$6:S$2926,M68+L68-2,0,1,1)</f>
        <v>9.9600000000000009</v>
      </c>
      <c r="D68" s="82">
        <f ca="1">OFFSET('Hijsmateriaal 1.4'!H$6:H$2926,M68+L68-2,0,1,1)</f>
        <v>32</v>
      </c>
      <c r="E68" s="82" t="str">
        <f ca="1">OFFSET('Hijsmateriaal 1.4'!I$6:I$2926,M68+L68-2,0,1,1)</f>
        <v>715</v>
      </c>
      <c r="F68" s="84">
        <f t="shared" ca="1" si="0"/>
        <v>72.884811416921508</v>
      </c>
      <c r="G68" s="85">
        <f ca="1">OFFSET('Hijsmateriaal 1.4'!AB$6:AB$2926,M68+L68-2,0,1,1)</f>
        <v>2</v>
      </c>
      <c r="H68" s="82" t="str">
        <f ca="1">OFFSET('Hijsmateriaal 1.4'!AJ$6:AJ$2926,M68+L68-2,0,1,1)</f>
        <v>HL1359-1362</v>
      </c>
      <c r="I68" s="505" t="str">
        <f ca="1">IF(OFFSET('Hijsmateriaal 1.4'!W$6:W$2926,M68+L68-2,0,1,1)="","",OFFSET('Hijsmateriaal 1.4'!W$6:W$2926,M68+L68-2,0,1,1))</f>
        <v>HL 1362 is a new sling</v>
      </c>
      <c r="J68" s="89">
        <f ca="1">OFFSET('Hijsmateriaal 1.4'!AC$6:AC$2926,M68+L68-3,0,1,1)/1000</f>
        <v>6.1200000000000004E-2</v>
      </c>
      <c r="K68" s="140">
        <f ca="1">(OFFSET('Hijsmateriaal 1.4'!Y$6:Y$2926,M68+L68-3,0,1,1))+365</f>
        <v>44096</v>
      </c>
      <c r="L68" s="121">
        <f>COUNTIF('Hijsmateriaal 1.4'!$D$6:$D$2926,'Lifting beams BOMS'!A68)</f>
        <v>5</v>
      </c>
      <c r="M68" s="124">
        <f>MATCH(A68,'Hijsmateriaal 1.4'!$D$6:$D$2926,0)</f>
        <v>1278</v>
      </c>
      <c r="N68" s="882"/>
      <c r="O68" s="882"/>
      <c r="P68" s="882"/>
      <c r="Q68" s="882"/>
      <c r="R68" s="882"/>
      <c r="S68" s="882"/>
      <c r="T68" s="882"/>
      <c r="U68" s="882"/>
      <c r="V68" s="882"/>
    </row>
    <row r="69" spans="1:22" s="29" customFormat="1" ht="20.149999999999999" hidden="1" customHeight="1" x14ac:dyDescent="0.25">
      <c r="A69" s="141" t="s">
        <v>1996</v>
      </c>
      <c r="B69" s="76">
        <f ca="1">OFFSET('Hijsmateriaal 1.4'!E$6:E$2926,M69+L69-2,0,1,1)</f>
        <v>6</v>
      </c>
      <c r="C69" s="85">
        <f ca="1">OFFSET('Hijsmateriaal 1.4'!S$6:S$2926,M69+L69-2,0,1,1)</f>
        <v>15</v>
      </c>
      <c r="D69" s="82">
        <f ca="1">OFFSET('Hijsmateriaal 1.4'!H$6:H$2926,M69+L69-2,0,1,1)</f>
        <v>28</v>
      </c>
      <c r="E69" s="82" t="str">
        <f ca="1">OFFSET('Hijsmateriaal 1.4'!I$6:I$2926,M69+L69-2,0,1,1)</f>
        <v>547</v>
      </c>
      <c r="F69" s="84">
        <f t="shared" ca="1" si="0"/>
        <v>55.759429153924565</v>
      </c>
      <c r="G69" s="85">
        <f ca="1">OFFSET('Hijsmateriaal 1.4'!AB$6:AB$2926,M69+L69-2,0,1,1)</f>
        <v>1.5</v>
      </c>
      <c r="H69" s="82" t="str">
        <f ca="1">OFFSET('Hijsmateriaal 1.4'!AJ$6:AJ$2926,M69+L69-2,0,1,1)</f>
        <v>HL1924-1929</v>
      </c>
      <c r="I69" s="505" t="str">
        <f ca="1">IF(OFFSET('Hijsmateriaal 1.4'!W$6:W$2926,M69+L69-2,0,1,1)="","",OFFSET('Hijsmateriaal 1.4'!W$6:W$2926,M69+L69-2,0,1,1))</f>
        <v/>
      </c>
      <c r="J69" s="89">
        <f ca="1">OFFSET('Hijsmateriaal 1.4'!AC$6:AC$2926,M69+L69-3,0,1,1)/1000</f>
        <v>4.8000000000000001E-2</v>
      </c>
      <c r="K69" s="140">
        <f ca="1">(OFFSET('Hijsmateriaal 1.4'!Y$6:Y$2926,M69+L69-3,0,1,1))+365</f>
        <v>44070</v>
      </c>
      <c r="L69" s="121">
        <f>COUNTIF('Hijsmateriaal 1.4'!$D$6:$D$2926,'Lifting beams BOMS'!A69)</f>
        <v>7</v>
      </c>
      <c r="M69" s="124">
        <f>MATCH(A69,'Hijsmateriaal 1.4'!$D$6:$D$2926,0)</f>
        <v>1324</v>
      </c>
      <c r="N69" s="882"/>
      <c r="O69" s="882"/>
      <c r="P69" s="882"/>
      <c r="Q69" s="882"/>
      <c r="R69" s="882"/>
      <c r="S69" s="882"/>
      <c r="T69" s="882"/>
      <c r="U69" s="882"/>
      <c r="V69" s="882"/>
    </row>
    <row r="70" spans="1:22" s="29" customFormat="1" ht="20.149999999999999" hidden="1" customHeight="1" x14ac:dyDescent="0.25">
      <c r="A70" s="141" t="s">
        <v>2012</v>
      </c>
      <c r="B70" s="76">
        <f ca="1">OFFSET('Hijsmateriaal 1.4'!E$6:E$2926,M70+L70-2,0,1,1)</f>
        <v>4</v>
      </c>
      <c r="C70" s="85">
        <f ca="1">OFFSET('Hijsmateriaal 1.4'!S$6:S$2926,M70+L70-2,0,1,1)</f>
        <v>10</v>
      </c>
      <c r="D70" s="82">
        <f ca="1">OFFSET('Hijsmateriaal 1.4'!H$6:H$2926,M70+L70-2,0,1,1)</f>
        <v>28</v>
      </c>
      <c r="E70" s="82" t="str">
        <f ca="1">OFFSET('Hijsmateriaal 1.4'!I$6:I$2926,M70+L70-2,0,1,1)</f>
        <v>547</v>
      </c>
      <c r="F70" s="84">
        <f t="shared" ca="1" si="0"/>
        <v>55.759429153924565</v>
      </c>
      <c r="G70" s="85">
        <f ca="1">OFFSET('Hijsmateriaal 1.4'!AB$6:AB$2926,M70+L70-2,0,1,1)</f>
        <v>1.5</v>
      </c>
      <c r="H70" s="82" t="str">
        <f ca="1">OFFSET('Hijsmateriaal 1.4'!AJ$6:AJ$2926,M70+L70-2,0,1,1)</f>
        <v>HL1930-1933</v>
      </c>
      <c r="I70" s="505" t="str">
        <f ca="1">IF(OFFSET('Hijsmateriaal 1.4'!W$6:W$2926,M70+L70-2,0,1,1)="","",OFFSET('Hijsmateriaal 1.4'!W$6:W$2926,M70+L70-2,0,1,1))</f>
        <v/>
      </c>
      <c r="J70" s="89">
        <f ca="1">OFFSET('Hijsmateriaal 1.4'!AC$6:AC$2926,M70+L70-3,0,1,1)/1000</f>
        <v>3.2000000000000001E-2</v>
      </c>
      <c r="K70" s="140">
        <f ca="1">(OFFSET('Hijsmateriaal 1.4'!Y$6:Y$2926,M70+L70-3,0,1,1))+365</f>
        <v>44070</v>
      </c>
      <c r="L70" s="121">
        <f>COUNTIF('Hijsmateriaal 1.4'!$D$6:$D$2926,'Lifting beams BOMS'!A70)</f>
        <v>5</v>
      </c>
      <c r="M70" s="124">
        <f>MATCH(A70,'Hijsmateriaal 1.4'!$D$6:$D$2926,0)</f>
        <v>1332</v>
      </c>
      <c r="N70" s="882"/>
      <c r="O70" s="882"/>
      <c r="P70" s="882"/>
      <c r="Q70" s="882"/>
      <c r="R70" s="882"/>
      <c r="S70" s="882"/>
      <c r="T70" s="882"/>
      <c r="U70" s="882"/>
      <c r="V70" s="882"/>
    </row>
    <row r="71" spans="1:22" s="29" customFormat="1" ht="20.149999999999999" hidden="1" customHeight="1" thickBot="1" x14ac:dyDescent="0.3">
      <c r="A71" s="131" t="s">
        <v>2021</v>
      </c>
      <c r="B71" s="91">
        <f ca="1">OFFSET('Hijsmateriaal 1.4'!E$6:E$2926,M71+L71-2,0,1,1)</f>
        <v>4</v>
      </c>
      <c r="C71" s="94">
        <f ca="1">OFFSET('Hijsmateriaal 1.4'!S$6:S$2926,M71+L71-2,0,1,1)</f>
        <v>5</v>
      </c>
      <c r="D71" s="91">
        <f ca="1">OFFSET('Hijsmateriaal 1.4'!H$6:H$2926,M71+L71-2,0,1,1)</f>
        <v>28</v>
      </c>
      <c r="E71" s="91" t="str">
        <f ca="1">OFFSET('Hijsmateriaal 1.4'!I$6:I$2926,M71+L71-2,0,1,1)</f>
        <v>547</v>
      </c>
      <c r="F71" s="506">
        <f t="shared" ca="1" si="0"/>
        <v>55.759429153924565</v>
      </c>
      <c r="G71" s="94">
        <f ca="1">OFFSET('Hijsmateriaal 1.4'!AB$6:AB$2926,M71+L71-2,0,1,1)</f>
        <v>1.5</v>
      </c>
      <c r="H71" s="91" t="str">
        <f ca="1">OFFSET('Hijsmateriaal 1.4'!AJ$6:AJ$2926,M71+L71-2,0,1,1)</f>
        <v>HL1934-1937</v>
      </c>
      <c r="I71" s="130" t="str">
        <f ca="1">IF(OFFSET('Hijsmateriaal 1.4'!W$6:W$2926,M71+L71-2,0,1,1)="","",OFFSET('Hijsmateriaal 1.4'!W$6:W$2926,M71+L71-2,0,1,1))</f>
        <v/>
      </c>
      <c r="J71" s="488">
        <f ca="1">OFFSET('Hijsmateriaal 1.4'!AC$6:AC$2926,M71+L71-3,0,1,1)/1000</f>
        <v>1.6E-2</v>
      </c>
      <c r="K71" s="142">
        <f ca="1">(OFFSET('Hijsmateriaal 1.4'!Y$6:Y$2926,M71+L71-3,0,1,1))+365</f>
        <v>44070</v>
      </c>
      <c r="L71" s="121">
        <f>COUNTIF('Hijsmateriaal 1.4'!$D$6:$D$2926,'Lifting beams BOMS'!A71)</f>
        <v>5</v>
      </c>
      <c r="M71" s="124">
        <f>MATCH(A71,'Hijsmateriaal 1.4'!$D$6:$D$2926,0)</f>
        <v>1338</v>
      </c>
      <c r="N71" s="882"/>
      <c r="O71" s="882"/>
      <c r="P71" s="882"/>
      <c r="Q71" s="882"/>
      <c r="R71" s="882"/>
      <c r="S71" s="882"/>
      <c r="T71" s="882"/>
      <c r="U71" s="882"/>
      <c r="V71" s="882"/>
    </row>
    <row r="72" spans="1:22" ht="24" hidden="1" customHeight="1" x14ac:dyDescent="0.25">
      <c r="A72" s="1294" t="s">
        <v>3873</v>
      </c>
      <c r="B72" s="1295"/>
      <c r="C72" s="1295"/>
      <c r="D72" s="1295"/>
      <c r="E72" s="1295"/>
      <c r="F72" s="1295"/>
      <c r="G72" s="1295"/>
      <c r="H72" s="1295"/>
      <c r="I72" s="1295"/>
      <c r="J72" s="137"/>
      <c r="K72" s="138"/>
      <c r="O72" s="45"/>
      <c r="P72" s="46" t="e">
        <f ca="1">(P73&lt;H74)</f>
        <v>#N/A</v>
      </c>
    </row>
    <row r="73" spans="1:22" ht="24" hidden="1" customHeight="1" x14ac:dyDescent="0.25">
      <c r="A73" s="1297"/>
      <c r="B73" s="1298"/>
      <c r="C73" s="1298"/>
      <c r="D73" s="1298"/>
      <c r="E73" s="1298"/>
      <c r="F73" s="1298"/>
      <c r="G73" s="1298"/>
      <c r="H73" s="1298"/>
      <c r="I73" s="570" t="s">
        <v>3919</v>
      </c>
      <c r="J73" s="1323"/>
      <c r="K73" s="139"/>
      <c r="L73" s="119"/>
      <c r="O73" s="45" t="s">
        <v>3913</v>
      </c>
      <c r="P73" s="46" t="e">
        <f ca="1">MIN(G71:G354)</f>
        <v>#N/A</v>
      </c>
    </row>
    <row r="74" spans="1:22" ht="24" hidden="1" customHeight="1" thickBot="1" x14ac:dyDescent="0.3">
      <c r="A74" s="573" t="s">
        <v>19</v>
      </c>
      <c r="B74" s="54" t="s">
        <v>61</v>
      </c>
      <c r="C74" s="55"/>
      <c r="D74" s="55"/>
      <c r="E74" s="56" t="s">
        <v>3876</v>
      </c>
      <c r="F74" s="1306">
        <f ca="1">NOW()</f>
        <v>44925.93602951389</v>
      </c>
      <c r="G74" s="1306"/>
      <c r="H74" s="67">
        <f ca="1">F74+60</f>
        <v>44985.93602951389</v>
      </c>
      <c r="I74" s="571" t="s">
        <v>3921</v>
      </c>
      <c r="J74" s="1323"/>
      <c r="K74" s="139"/>
      <c r="O74" s="47" t="s">
        <v>3914</v>
      </c>
      <c r="P74" s="48" t="e">
        <f ca="1">MAX(G290:G392)</f>
        <v>#N/A</v>
      </c>
    </row>
    <row r="75" spans="1:22" ht="21" hidden="1" customHeight="1" thickBot="1" x14ac:dyDescent="0.3">
      <c r="A75" s="1343" t="s">
        <v>3924</v>
      </c>
      <c r="B75" s="1344"/>
      <c r="C75" s="1344"/>
      <c r="D75" s="1344"/>
      <c r="E75" s="1344"/>
      <c r="F75" s="1344"/>
      <c r="G75" s="1344"/>
      <c r="H75" s="1344"/>
      <c r="I75" s="1344"/>
      <c r="J75" s="1344"/>
      <c r="K75" s="1345"/>
    </row>
    <row r="76" spans="1:22" s="34" customFormat="1" ht="40" hidden="1" customHeight="1" x14ac:dyDescent="0.25">
      <c r="A76" s="99" t="s">
        <v>3879</v>
      </c>
      <c r="B76" s="57" t="s">
        <v>3880</v>
      </c>
      <c r="C76" s="80" t="s">
        <v>3917</v>
      </c>
      <c r="D76" s="58" t="s">
        <v>3882</v>
      </c>
      <c r="E76" s="58" t="s">
        <v>3883</v>
      </c>
      <c r="F76" s="69" t="s">
        <v>3884</v>
      </c>
      <c r="G76" s="81" t="s">
        <v>3891</v>
      </c>
      <c r="H76" s="57" t="s">
        <v>3886</v>
      </c>
      <c r="I76" s="71" t="s">
        <v>21</v>
      </c>
      <c r="J76" s="58" t="s">
        <v>3888</v>
      </c>
      <c r="K76" s="100" t="s">
        <v>3923</v>
      </c>
      <c r="L76" s="120"/>
      <c r="M76" s="123"/>
    </row>
    <row r="77" spans="1:22" s="34" customFormat="1" ht="30" hidden="1" customHeight="1" x14ac:dyDescent="0.25">
      <c r="A77" s="141" t="s">
        <v>59</v>
      </c>
      <c r="B77" s="76">
        <f ca="1">OFFSET('Hijsmateriaal 1.4'!E$6:E$2926,M77+L77-2,0,1,1)</f>
        <v>2</v>
      </c>
      <c r="C77" s="83" t="str">
        <f ca="1">OFFSET('Hijsmateriaal 1.4'!S$6:S$2926,M77+L77-2,0,1,1)</f>
        <v>-</v>
      </c>
      <c r="D77" s="82">
        <f ca="1">OFFSET('Hijsmateriaal 1.4'!H$6:H$2926,M77+L77-2,0,1,1)</f>
        <v>213</v>
      </c>
      <c r="E77" s="82" t="str">
        <f ca="1">OFFSET('Hijsmateriaal 1.4'!I$6:I$2926,M77+L77-2,0,1,1)</f>
        <v>42046</v>
      </c>
      <c r="F77" s="84">
        <f t="shared" ref="F77:F119" ca="1" si="2">E77/9.81</f>
        <v>4286.0346585117222</v>
      </c>
      <c r="G77" s="85">
        <f ca="1">OFFSET('Hijsmateriaal 1.4'!G$6:G$2926,M77+L77-2,0,1,1)</f>
        <v>20.8</v>
      </c>
      <c r="H77" s="82" t="str">
        <f ca="1">OFFSET('Hijsmateriaal 1.4'!AJ$6:AJ$2926,M77+L77-2,0,1,1)</f>
        <v>HL1724-1725</v>
      </c>
      <c r="I77" s="505" t="str">
        <f ca="1">IF(OFFSET('Hijsmateriaal 1.4'!W$6:W$2926,M77+L77-2,0,1,1)="","",OFFSET('Hijsmateriaal 1.4'!W$6:W$2926,M77+L77-2,0,1,1))</f>
        <v>Grommet from AOWF, HL nrs still to be added</v>
      </c>
      <c r="J77" s="89">
        <f ca="1">OFFSET('Hijsmateriaal 1.4'!AC$6:AC$2926,M77+L77-3,0,1,1)/1000</f>
        <v>3.3279999999999998</v>
      </c>
      <c r="K77" s="140">
        <f ca="1">(OFFSET('Hijsmateriaal 1.4'!Y$6:Y$2926,M77+L77-3,0,1,1))+365</f>
        <v>43412</v>
      </c>
      <c r="L77" s="121">
        <f>COUNTIF('Hijsmateriaal 1.4'!$D$6:$D$2926,'Lifting beams BOMS'!A77)</f>
        <v>3</v>
      </c>
      <c r="M77" s="124">
        <f>MATCH(A77,'Hijsmateriaal 1.4'!$D$6:$D$2926,0)</f>
        <v>11</v>
      </c>
    </row>
    <row r="78" spans="1:22" s="34" customFormat="1" ht="30" hidden="1" customHeight="1" x14ac:dyDescent="0.25">
      <c r="A78" s="141" t="s">
        <v>86</v>
      </c>
      <c r="B78" s="76">
        <f ca="1">OFFSET('Hijsmateriaal 1.4'!E$6:E$2926,M78+L78-2,0,1,1)</f>
        <v>3</v>
      </c>
      <c r="C78" s="83" t="str">
        <f ca="1">OFFSET('Hijsmateriaal 1.4'!S$6:S$2926,M78+L78-2,0,1,1)</f>
        <v>-</v>
      </c>
      <c r="D78" s="82">
        <f ca="1">OFFSET('Hijsmateriaal 1.4'!H$6:H$2926,M78+L78-2,0,1,1)</f>
        <v>192</v>
      </c>
      <c r="E78" s="82" t="str">
        <f ca="1">OFFSET('Hijsmateriaal 1.4'!I$6:I$2926,M78+L78-2,0,1,1)</f>
        <v>34300</v>
      </c>
      <c r="F78" s="84">
        <f t="shared" ca="1" si="2"/>
        <v>3496.4322120285419</v>
      </c>
      <c r="G78" s="85">
        <f ca="1">OFFSET('Hijsmateriaal 1.4'!G$6:G$2926,M78+L78-2,0,1,1)</f>
        <v>20.170000000000002</v>
      </c>
      <c r="H78" s="82" t="str">
        <f ca="1">OFFSET('Hijsmateriaal 1.4'!AJ$6:AJ$2926,M78+L78-2,0,1,1)</f>
        <v>HL1721-1723</v>
      </c>
      <c r="I78" s="505" t="str">
        <f ca="1">IF(OFFSET('Hijsmateriaal 1.4'!W$6:W$2926,M78+L78-2,0,1,1)="","",OFFSET('Hijsmateriaal 1.4'!W$6:W$2926,M78+L78-2,0,1,1))</f>
        <v>Grommet from AOWF, HL nrs still to be added</v>
      </c>
      <c r="J78" s="89">
        <f ca="1">OFFSET('Hijsmateriaal 1.4'!AC$6:AC$2926,M78+L78-3,0,1,1)/1000</f>
        <v>2.5242499999999999</v>
      </c>
      <c r="K78" s="140">
        <f ca="1">(OFFSET('Hijsmateriaal 1.4'!Y$6:Y$2926,M78+L78-3,0,1,1))+365</f>
        <v>43412</v>
      </c>
      <c r="L78" s="121">
        <f>COUNTIF('Hijsmateriaal 1.4'!$D$6:$D$2926,'Lifting beams BOMS'!A78)</f>
        <v>4</v>
      </c>
      <c r="M78" s="124">
        <f>MATCH(A78,'Hijsmateriaal 1.4'!$D$6:$D$2926,0)</f>
        <v>29</v>
      </c>
    </row>
    <row r="79" spans="1:22" s="34" customFormat="1" ht="20.149999999999999" hidden="1" customHeight="1" x14ac:dyDescent="0.25">
      <c r="A79" s="141" t="s">
        <v>126</v>
      </c>
      <c r="B79" s="76">
        <f ca="1">OFFSET('Hijsmateriaal 1.4'!E$6:E$2926,M79+L79-2,0,1,1)</f>
        <v>1</v>
      </c>
      <c r="C79" s="83" t="str">
        <f ca="1">OFFSET('Hijsmateriaal 1.4'!S$6:S$2926,M79+L79-2,0,1,1)</f>
        <v>-</v>
      </c>
      <c r="D79" s="82">
        <f ca="1">OFFSET('Hijsmateriaal 1.4'!H$6:H$2926,M79+L79-2,0,1,1)</f>
        <v>171</v>
      </c>
      <c r="E79" s="82" t="str">
        <f ca="1">OFFSET('Hijsmateriaal 1.4'!I$6:I$2926,M79+L79-2,0,1,1)</f>
        <v>28763</v>
      </c>
      <c r="F79" s="84">
        <f t="shared" ca="1" si="2"/>
        <v>2932.0081549439346</v>
      </c>
      <c r="G79" s="85">
        <f ca="1">OFFSET('Hijsmateriaal 1.4'!G$6:G$2926,M79+L79-2,0,1,1)</f>
        <v>81.290000000000006</v>
      </c>
      <c r="H79" s="82" t="str">
        <f ca="1">OFFSET('Hijsmateriaal 1.4'!AJ$6:AJ$2926,M79+L79-2,0,1,1)</f>
        <v>HL2010</v>
      </c>
      <c r="I79" s="603" t="str">
        <f ca="1">IF(OFFSET('Hijsmateriaal 1.4'!W$6:W$2926,M79+L79-2,0,1,1)="","",OFFSET('Hijsmateriaal 1.4'!W$6:W$2926,M79+L79-2,0,1,1))</f>
        <v/>
      </c>
      <c r="J79" s="89">
        <f ca="1">OFFSET('Hijsmateriaal 1.4'!AC$6:AC$2926,M79+L79-3,0,1,1)/1000</f>
        <v>8.779320000000002</v>
      </c>
      <c r="K79" s="140">
        <f ca="1">(OFFSET('Hijsmateriaal 1.4'!Y$6:Y$2926,M79+L79-3,0,1,1))+365</f>
        <v>44272</v>
      </c>
      <c r="L79" s="121">
        <f>COUNTIF('Hijsmateriaal 1.4'!$D$6:$D$2926,'Lifting beams BOMS'!A79)</f>
        <v>2</v>
      </c>
      <c r="M79" s="124">
        <f>MATCH(A79,'Hijsmateriaal 1.4'!$D$6:$D$2926,0)</f>
        <v>69</v>
      </c>
    </row>
    <row r="80" spans="1:22" s="34" customFormat="1" ht="20.149999999999999" hidden="1" customHeight="1" x14ac:dyDescent="0.25">
      <c r="A80" s="1151" t="s">
        <v>120</v>
      </c>
      <c r="B80" s="863">
        <f ca="1">OFFSET('Hijsmateriaal 1.4'!E$6:E$2926,M80+L80-2,0,1,1)</f>
        <v>2</v>
      </c>
      <c r="C80" s="1166" t="str">
        <f ca="1">OFFSET('Hijsmateriaal 1.4'!S$6:S$2926,M80+L80-2,0,1,1)</f>
        <v>-</v>
      </c>
      <c r="D80" s="1152">
        <f ca="1">OFFSET('Hijsmateriaal 1.4'!H$6:H$2926,M80+L80-2,0,1,1)</f>
        <v>171</v>
      </c>
      <c r="E80" s="1152" t="str">
        <f ca="1">OFFSET('Hijsmateriaal 1.4'!I$6:I$2926,M80+L80-2,0,1,1)</f>
        <v>28763</v>
      </c>
      <c r="F80" s="1153">
        <f t="shared" ca="1" si="2"/>
        <v>2932.0081549439346</v>
      </c>
      <c r="G80" s="1147">
        <f ca="1">OFFSET('Hijsmateriaal 1.4'!G$6:G$2926,M80+L80-2,0,1,1)</f>
        <v>58.5</v>
      </c>
      <c r="H80" s="1152" t="str">
        <f ca="1">OFFSET('Hijsmateriaal 1.4'!AJ$6:AJ$2926,M80+L80-2,0,1,1)</f>
        <v>HL2006-2007</v>
      </c>
      <c r="I80" s="1154" t="str">
        <f ca="1">IF(OFFSET('Hijsmateriaal 1.4'!W$6:W$2926,M80+L80-2,0,1,1)="","",OFFSET('Hijsmateriaal 1.4'!W$6:W$2926,M80+L80-2,0,1,1))</f>
        <v>Reserved for Tapti</v>
      </c>
      <c r="J80" s="89">
        <f ca="1">OFFSET('Hijsmateriaal 1.4'!AC$6:AC$2926,M80+L80-3,0,1,1)/1000</f>
        <v>5.85</v>
      </c>
      <c r="K80" s="140">
        <f ca="1">(OFFSET('Hijsmateriaal 1.4'!Y$6:Y$2926,M80+L80-3,0,1,1))+365</f>
        <v>44434</v>
      </c>
      <c r="L80" s="121">
        <f>COUNTIF('Hijsmateriaal 1.4'!$D$6:$D$2926,'Lifting beams BOMS'!A80)</f>
        <v>3</v>
      </c>
      <c r="M80" s="124">
        <f>MATCH(A80,'Hijsmateriaal 1.4'!$D$6:$D$2926,0)</f>
        <v>65</v>
      </c>
    </row>
    <row r="81" spans="1:13" s="34" customFormat="1" ht="20.149999999999999" hidden="1" customHeight="1" x14ac:dyDescent="0.25">
      <c r="A81" s="141" t="s">
        <v>131</v>
      </c>
      <c r="B81" s="76">
        <f ca="1">OFFSET('Hijsmateriaal 1.4'!E$6:E$2926,M81+L81-2,0,1,1)</f>
        <v>2</v>
      </c>
      <c r="C81" s="83" t="str">
        <f ca="1">OFFSET('Hijsmateriaal 1.4'!S$6:S$2926,M81+L81-2,0,1,1)</f>
        <v>-</v>
      </c>
      <c r="D81" s="82">
        <f ca="1">OFFSET('Hijsmateriaal 1.4'!H$6:H$2926,M81+L81-2,0,1,1)</f>
        <v>168</v>
      </c>
      <c r="E81" s="82" t="str">
        <f ca="1">OFFSET('Hijsmateriaal 1.4'!I$6:I$2926,M81+L81-2,0,1,1)</f>
        <v>24711</v>
      </c>
      <c r="F81" s="84">
        <f t="shared" ca="1" si="2"/>
        <v>2518.9602446483177</v>
      </c>
      <c r="G81" s="85">
        <f ca="1">OFFSET('Hijsmateriaal 1.4'!G$6:G$2926,M81+L81-2,0,1,1)</f>
        <v>12.9</v>
      </c>
      <c r="H81" s="82" t="str">
        <f ca="1">OFFSET('Hijsmateriaal 1.4'!AJ$6:AJ$2926,M81+L81-2,0,1,1)</f>
        <v>HL1651-1652</v>
      </c>
      <c r="I81" s="505" t="str">
        <f ca="1">IF(OFFSET('Hijsmateriaal 1.4'!W$6:W$2926,M81+L81-2,0,1,1)="","",OFFSET('Hijsmateriaal 1.4'!W$6:W$2926,M81+L81-2,0,1,1))</f>
        <v>Ex Taklift 4</v>
      </c>
      <c r="J81" s="89">
        <f ca="1">OFFSET('Hijsmateriaal 1.4'!AC$6:AC$2926,M81+L81-3,0,1,1)/1000</f>
        <v>1.267425</v>
      </c>
      <c r="K81" s="140">
        <f ca="1">(OFFSET('Hijsmateriaal 1.4'!Y$6:Y$2926,M81+L81-3,0,1,1))+365</f>
        <v>44336</v>
      </c>
      <c r="L81" s="121">
        <f>COUNTIF('Hijsmateriaal 1.4'!$D$6:$D$2926,'Lifting beams BOMS'!A81)</f>
        <v>3</v>
      </c>
      <c r="M81" s="124">
        <f>MATCH(A81,'Hijsmateriaal 1.4'!$D$6:$D$2926,0)</f>
        <v>72</v>
      </c>
    </row>
    <row r="82" spans="1:13" s="34" customFormat="1" ht="20.149999999999999" hidden="1" customHeight="1" x14ac:dyDescent="0.25">
      <c r="A82" s="141" t="s">
        <v>148</v>
      </c>
      <c r="B82" s="76">
        <f ca="1">OFFSET('Hijsmateriaal 1.4'!E$6:E$2926,M82+L82-2,0,1,1)</f>
        <v>1</v>
      </c>
      <c r="C82" s="83" t="str">
        <f ca="1">OFFSET('Hijsmateriaal 1.4'!S$6:S$2926,M82+L82-2,0,1,1)</f>
        <v>-</v>
      </c>
      <c r="D82" s="82">
        <f ca="1">OFFSET('Hijsmateriaal 1.4'!H$6:H$2926,M82+L82-2,0,1,1)</f>
        <v>162</v>
      </c>
      <c r="E82" s="82" t="str">
        <f ca="1">OFFSET('Hijsmateriaal 1.4'!I$6:I$2926,M82+L82-2,0,1,1)</f>
        <v>25771</v>
      </c>
      <c r="F82" s="84">
        <f t="shared" ca="1" si="2"/>
        <v>2627.0132517838938</v>
      </c>
      <c r="G82" s="85">
        <f ca="1">OFFSET('Hijsmateriaal 1.4'!G$6:G$2926,M82+L82-2,0,1,1)</f>
        <v>111.1</v>
      </c>
      <c r="H82" s="82" t="str">
        <f ca="1">OFFSET('Hijsmateriaal 1.4'!AJ$6:AJ$2926,M82+L82-2,0,1,1)</f>
        <v>HL2009</v>
      </c>
      <c r="I82" s="505" t="str">
        <f ca="1">IF(OFFSET('Hijsmateriaal 1.4'!W$6:W$2926,M82+L82-2,0,1,1)="","",OFFSET('Hijsmateriaal 1.4'!W$6:W$2926,M82+L82-2,0,1,1))</f>
        <v/>
      </c>
      <c r="J82" s="89">
        <f ca="1">OFFSET('Hijsmateriaal 1.4'!AC$6:AC$2926,M82+L82-3,0,1,1)/1000</f>
        <v>10.165649999999999</v>
      </c>
      <c r="K82" s="140" t="e">
        <f ca="1">(OFFSET('Hijsmateriaal 1.4'!Y$6:Y$2926,M82+L82-3,0,1,1))+365</f>
        <v>#VALUE!</v>
      </c>
      <c r="L82" s="121">
        <f>COUNTIF('Hijsmateriaal 1.4'!$D$6:$D$2926,'Lifting beams BOMS'!A82)</f>
        <v>2</v>
      </c>
      <c r="M82" s="124">
        <f>MATCH(A82,'Hijsmateriaal 1.4'!$D$6:$D$2926,0)</f>
        <v>80</v>
      </c>
    </row>
    <row r="83" spans="1:13" s="34" customFormat="1" ht="20.149999999999999" hidden="1" customHeight="1" x14ac:dyDescent="0.25">
      <c r="A83" s="141" t="s">
        <v>209</v>
      </c>
      <c r="B83" s="76">
        <f ca="1">OFFSET('Hijsmateriaal 1.4'!E$6:E$2926,M83+L83-2,0,1,1)</f>
        <v>2</v>
      </c>
      <c r="C83" s="83" t="str">
        <f ca="1">OFFSET('Hijsmateriaal 1.4'!S$6:S$2926,M83+L83-2,0,1,1)</f>
        <v>-</v>
      </c>
      <c r="D83" s="82">
        <f ca="1">OFFSET('Hijsmateriaal 1.4'!H$6:H$2926,M83+L83-2,0,1,1)</f>
        <v>156</v>
      </c>
      <c r="E83" s="82" t="str">
        <f ca="1">OFFSET('Hijsmateriaal 1.4'!I$6:I$2926,M83+L83-2,0,1,1)</f>
        <v>20645</v>
      </c>
      <c r="F83" s="84">
        <f t="shared" ca="1" si="2"/>
        <v>2104.485219164118</v>
      </c>
      <c r="G83" s="85">
        <f ca="1">OFFSET('Hijsmateriaal 1.4'!G$6:G$2926,M83+L83-2,0,1,1)</f>
        <v>40.74</v>
      </c>
      <c r="H83" s="82" t="str">
        <f ca="1">OFFSET('Hijsmateriaal 1.4'!AJ$6:AJ$2926,M83+L83-2,0,1,1)</f>
        <v>HL1134-1135</v>
      </c>
      <c r="I83" s="505" t="str">
        <f ca="1">IF(OFFSET('Hijsmateriaal 1.4'!W$6:W$2926,M83+L83-2,0,1,1)="","",OFFSET('Hijsmateriaal 1.4'!W$6:W$2926,M83+L83-2,0,1,1))</f>
        <v>Ex Taklift 4</v>
      </c>
      <c r="J83" s="89">
        <f ca="1">OFFSET('Hijsmateriaal 1.4'!AC$6:AC$2926,M83+L83-3,0,1,1)/1000</f>
        <v>3.452715</v>
      </c>
      <c r="K83" s="140">
        <f ca="1">(OFFSET('Hijsmateriaal 1.4'!Y$6:Y$2926,M83+L83-3,0,1,1))+365</f>
        <v>44336</v>
      </c>
      <c r="L83" s="121">
        <f>COUNTIF('Hijsmateriaal 1.4'!$D$6:$D$2926,'Lifting beams BOMS'!A83)</f>
        <v>3</v>
      </c>
      <c r="M83" s="124">
        <f>MATCH(A83,'Hijsmateriaal 1.4'!$D$6:$D$2926,0)</f>
        <v>110</v>
      </c>
    </row>
    <row r="84" spans="1:13" s="1265" customFormat="1" ht="20.149999999999999" hidden="1" customHeight="1" x14ac:dyDescent="0.25">
      <c r="A84" s="1254" t="s">
        <v>201</v>
      </c>
      <c r="B84" s="1255">
        <f ca="1">OFFSET('Hijsmateriaal 1.4'!E$6:E$2926,M84+L84-2,0,1,1)</f>
        <v>2</v>
      </c>
      <c r="C84" s="1256" t="str">
        <f ca="1">OFFSET('Hijsmateriaal 1.4'!S$6:S$2926,M84+L84-2,0,1,1)</f>
        <v>-</v>
      </c>
      <c r="D84" s="1257">
        <f ca="1">OFFSET('Hijsmateriaal 1.4'!H$6:H$2926,M84+L84-2,0,1,1)</f>
        <v>156</v>
      </c>
      <c r="E84" s="1257" t="str">
        <f ca="1">OFFSET('Hijsmateriaal 1.4'!I$6:I$2926,M84+L84-2,0,1,1)</f>
        <v>23789</v>
      </c>
      <c r="F84" s="1258">
        <f t="shared" ca="1" si="2"/>
        <v>2424.9745158002038</v>
      </c>
      <c r="G84" s="1259">
        <f ca="1">OFFSET('Hijsmateriaal 1.4'!G$6:G$2926,M84+L84-2,0,1,1)</f>
        <v>40.683</v>
      </c>
      <c r="H84" s="1257" t="str">
        <f ca="1">OFFSET('Hijsmateriaal 1.4'!AJ$6:AJ$2926,M84+L84-2,0,1,1)</f>
        <v>HL1702-1703</v>
      </c>
      <c r="I84" s="1260" t="str">
        <f ca="1">IF(OFFSET('Hijsmateriaal 1.4'!W$6:W$2926,M84+L84-2,0,1,1)="","",OFFSET('Hijsmateriaal 1.4'!W$6:W$2926,M84+L84-2,0,1,1))</f>
        <v/>
      </c>
      <c r="J84" s="1261">
        <f ca="1">OFFSET('Hijsmateriaal 1.4'!AC$6:AC$2926,M84+L84-3,0,1,1)/1000</f>
        <v>3.44788425</v>
      </c>
      <c r="K84" s="1262">
        <f ca="1">(OFFSET('Hijsmateriaal 1.4'!Y$6:Y$2926,M84+L84-3,0,1,1))+365</f>
        <v>44000</v>
      </c>
      <c r="L84" s="1263">
        <f>COUNTIF('Hijsmateriaal 1.4'!$D$6:$D$2926,'Lifting beams BOMS'!A84)</f>
        <v>3</v>
      </c>
      <c r="M84" s="1264">
        <f>MATCH(A84,'Hijsmateriaal 1.4'!$D$6:$D$2926,0)</f>
        <v>106</v>
      </c>
    </row>
    <row r="85" spans="1:13" s="34" customFormat="1" ht="20.149999999999999" hidden="1" customHeight="1" x14ac:dyDescent="0.25">
      <c r="A85" s="141" t="s">
        <v>216</v>
      </c>
      <c r="B85" s="76">
        <f ca="1">OFFSET('Hijsmateriaal 1.4'!E$6:E$2926,M85+L85-2,0,1,1)</f>
        <v>2</v>
      </c>
      <c r="C85" s="83" t="str">
        <f ca="1">OFFSET('Hijsmateriaal 1.4'!S$6:S$2926,M85+L85-2,0,1,1)</f>
        <v>-</v>
      </c>
      <c r="D85" s="82">
        <f ca="1">OFFSET('Hijsmateriaal 1.4'!H$6:H$2926,M85+L85-2,0,1,1)</f>
        <v>156</v>
      </c>
      <c r="E85" s="82" t="str">
        <f ca="1">OFFSET('Hijsmateriaal 1.4'!I$6:I$2926,M85+L85-2,0,1,1)</f>
        <v>21319</v>
      </c>
      <c r="F85" s="84">
        <f t="shared" ca="1" si="2"/>
        <v>2173.190621814475</v>
      </c>
      <c r="G85" s="85">
        <f ca="1">OFFSET('Hijsmateriaal 1.4'!G$6:G$2926,M85+L85-2,0,1,1)</f>
        <v>35.42</v>
      </c>
      <c r="H85" s="82" t="str">
        <f ca="1">OFFSET('Hijsmateriaal 1.4'!AJ$6:AJ$2926,M85+L85-2,0,1,1)</f>
        <v>HL1509-1510</v>
      </c>
      <c r="I85" s="505" t="str">
        <f ca="1">IF(OFFSET('Hijsmateriaal 1.4'!W$6:W$2926,M85+L85-2,0,1,1)="","",OFFSET('Hijsmateriaal 1.4'!W$6:W$2926,M85+L85-2,0,1,1))</f>
        <v>Ex Taklift 4</v>
      </c>
      <c r="J85" s="89">
        <f ca="1">OFFSET('Hijsmateriaal 1.4'!AC$6:AC$2926,M85+L85-3,0,1,1)/1000</f>
        <v>3.0018450000000003</v>
      </c>
      <c r="K85" s="140">
        <f ca="1">(OFFSET('Hijsmateriaal 1.4'!Y$6:Y$2926,M85+L85-3,0,1,1))+365</f>
        <v>44336</v>
      </c>
      <c r="L85" s="121">
        <f>COUNTIF('Hijsmateriaal 1.4'!$D$6:$D$2926,'Lifting beams BOMS'!A85)</f>
        <v>3</v>
      </c>
      <c r="M85" s="124">
        <f>MATCH(A85,'Hijsmateriaal 1.4'!$D$6:$D$2926,0)</f>
        <v>114</v>
      </c>
    </row>
    <row r="86" spans="1:13" s="34" customFormat="1" ht="20.149999999999999" hidden="1" customHeight="1" x14ac:dyDescent="0.25">
      <c r="A86" s="141" t="s">
        <v>223</v>
      </c>
      <c r="B86" s="76">
        <f ca="1">OFFSET('Hijsmateriaal 1.4'!E$6:E$2926,M86+L86-2,0,1,1)</f>
        <v>2</v>
      </c>
      <c r="C86" s="83" t="str">
        <f ca="1">OFFSET('Hijsmateriaal 1.4'!S$6:S$2926,M86+L86-2,0,1,1)</f>
        <v>-</v>
      </c>
      <c r="D86" s="82">
        <f ca="1">OFFSET('Hijsmateriaal 1.4'!H$6:H$2926,M86+L86-2,0,1,1)</f>
        <v>156</v>
      </c>
      <c r="E86" s="82" t="str">
        <f ca="1">OFFSET('Hijsmateriaal 1.4'!I$6:I$2926,M86+L86-2,0,1,1)</f>
        <v>20645</v>
      </c>
      <c r="F86" s="84">
        <f t="shared" ca="1" si="2"/>
        <v>2104.485219164118</v>
      </c>
      <c r="G86" s="85">
        <f ca="1">OFFSET('Hijsmateriaal 1.4'!G$6:G$2926,M86+L86-2,0,1,1)</f>
        <v>35.42</v>
      </c>
      <c r="H86" s="82" t="str">
        <f ca="1">OFFSET('Hijsmateriaal 1.4'!AJ$6:AJ$2926,M86+L86-2,0,1,1)</f>
        <v>HL1136-1137</v>
      </c>
      <c r="I86" s="505" t="str">
        <f ca="1">IF(OFFSET('Hijsmateriaal 1.4'!W$6:W$2926,M86+L86-2,0,1,1)="","",OFFSET('Hijsmateriaal 1.4'!W$6:W$2926,M86+L86-2,0,1,1))</f>
        <v>Ex Taklift 4</v>
      </c>
      <c r="J86" s="89">
        <f ca="1">OFFSET('Hijsmateriaal 1.4'!AC$6:AC$2926,M86+L86-3,0,1,1)/1000</f>
        <v>3.0018450000000003</v>
      </c>
      <c r="K86" s="140">
        <f ca="1">(OFFSET('Hijsmateriaal 1.4'!Y$6:Y$2926,M86+L86-3,0,1,1))+365</f>
        <v>44336</v>
      </c>
      <c r="L86" s="121">
        <f>COUNTIF('Hijsmateriaal 1.4'!$D$6:$D$2926,'Lifting beams BOMS'!A86)</f>
        <v>3</v>
      </c>
      <c r="M86" s="124">
        <f>MATCH(A86,'Hijsmateriaal 1.4'!$D$6:$D$2926,0)</f>
        <v>118</v>
      </c>
    </row>
    <row r="87" spans="1:13" s="34" customFormat="1" ht="20.149999999999999" hidden="1" customHeight="1" x14ac:dyDescent="0.25">
      <c r="A87" s="141" t="s">
        <v>229</v>
      </c>
      <c r="B87" s="76">
        <f ca="1">OFFSET('Hijsmateriaal 1.4'!E$6:E$2926,M87+L87-2,0,1,1)</f>
        <v>1</v>
      </c>
      <c r="C87" s="83" t="str">
        <f ca="1">OFFSET('Hijsmateriaal 1.4'!S$6:S$2926,M87+L87-2,0,1,1)</f>
        <v>-</v>
      </c>
      <c r="D87" s="82">
        <f ca="1">OFFSET('Hijsmateriaal 1.4'!H$6:H$2926,M87+L87-2,0,1,1)</f>
        <v>156</v>
      </c>
      <c r="E87" s="82" t="str">
        <f ca="1">OFFSET('Hijsmateriaal 1.4'!I$6:I$2926,M87+L87-2,0,1,1)</f>
        <v>23790</v>
      </c>
      <c r="F87" s="84">
        <f t="shared" ca="1" si="2"/>
        <v>2425.0764525993882</v>
      </c>
      <c r="G87" s="85">
        <f ca="1">OFFSET('Hijsmateriaal 1.4'!G$6:G$2926,M87+L87-2,0,1,1)</f>
        <v>35.405000000000001</v>
      </c>
      <c r="H87" s="82" t="str">
        <f ca="1">OFFSET('Hijsmateriaal 1.4'!AJ$6:AJ$2926,M87+L87-2,0,1,1)</f>
        <v>HL1804</v>
      </c>
      <c r="I87" s="505" t="str">
        <f ca="1">IF(OFFSET('Hijsmateriaal 1.4'!W$6:W$2926,M87+L87-2,0,1,1)="","",OFFSET('Hijsmateriaal 1.4'!W$6:W$2926,M87+L87-2,0,1,1))</f>
        <v/>
      </c>
      <c r="J87" s="89">
        <f ca="1">OFFSET('Hijsmateriaal 1.4'!AC$6:AC$2926,M87+L87-3,0,1,1)/1000</f>
        <v>3.00057375</v>
      </c>
      <c r="K87" s="140">
        <f ca="1">(OFFSET('Hijsmateriaal 1.4'!Y$6:Y$2926,M87+L87-3,0,1,1))+365</f>
        <v>44030</v>
      </c>
      <c r="L87" s="121">
        <f>COUNTIF('Hijsmateriaal 1.4'!$D$6:$D$2926,'Lifting beams BOMS'!A87)</f>
        <v>2</v>
      </c>
      <c r="M87" s="124">
        <f>MATCH(A87,'Hijsmateriaal 1.4'!$D$6:$D$2926,0)</f>
        <v>122</v>
      </c>
    </row>
    <row r="88" spans="1:13" s="34" customFormat="1" ht="20.149999999999999" hidden="1" customHeight="1" x14ac:dyDescent="0.25">
      <c r="A88" s="1161" t="s">
        <v>232</v>
      </c>
      <c r="B88" s="1157">
        <f ca="1">OFFSET('Hijsmateriaal 1.4'!E$6:E$2926,M88+L88-2,0,1,1)</f>
        <v>1</v>
      </c>
      <c r="C88" s="1167" t="str">
        <f ca="1">OFFSET('Hijsmateriaal 1.4'!S$6:S$2926,M88+L88-2,0,1,1)</f>
        <v>-</v>
      </c>
      <c r="D88" s="1163">
        <f ca="1">OFFSET('Hijsmateriaal 1.4'!H$6:H$2926,M88+L88-2,0,1,1)</f>
        <v>156</v>
      </c>
      <c r="E88" s="1163" t="str">
        <f ca="1">OFFSET('Hijsmateriaal 1.4'!I$6:I$2926,M88+L88-2,0,1,1)</f>
        <v>23240</v>
      </c>
      <c r="F88" s="1164">
        <f t="shared" ca="1" si="2"/>
        <v>2369.0112130479101</v>
      </c>
      <c r="G88" s="1162">
        <f ca="1">OFFSET('Hijsmateriaal 1.4'!G$6:G$2926,M88+L88-2,0,1,1)</f>
        <v>27.78</v>
      </c>
      <c r="H88" s="1163" t="str">
        <f ca="1">OFFSET('Hijsmateriaal 1.4'!AJ$6:AJ$2926,M88+L88-2,0,1,1)</f>
        <v>HL2114</v>
      </c>
      <c r="I88" s="1165" t="str">
        <f ca="1">IF(OFFSET('Hijsmateriaal 1.4'!W$6:W$2926,M88+L88-2,0,1,1)="","",OFFSET('Hijsmateriaal 1.4'!W$6:W$2926,M88+L88-2,0,1,1))</f>
        <v>new grommet Tapti</v>
      </c>
      <c r="J88" s="89">
        <f ca="1">OFFSET('Hijsmateriaal 1.4'!AC$6:AC$2926,M88+L88-3,0,1,1)/1000</f>
        <v>2.3751899999999999</v>
      </c>
      <c r="K88" s="140">
        <f ca="1">(OFFSET('Hijsmateriaal 1.4'!Y$6:Y$2926,M88+L88-3,0,1,1))+365</f>
        <v>44433</v>
      </c>
      <c r="L88" s="121">
        <f>COUNTIF('Hijsmateriaal 1.4'!$D$6:$D$2926,'Lifting beams BOMS'!A88)</f>
        <v>2</v>
      </c>
      <c r="M88" s="124">
        <f>MATCH(A88,'Hijsmateriaal 1.4'!$D$6:$D$2926,0)</f>
        <v>125</v>
      </c>
    </row>
    <row r="89" spans="1:13" s="34" customFormat="1" ht="20.149999999999999" hidden="1" customHeight="1" x14ac:dyDescent="0.25">
      <c r="A89" s="1151" t="s">
        <v>238</v>
      </c>
      <c r="B89" s="863">
        <f ca="1">OFFSET('Hijsmateriaal 1.4'!E$6:E$2926,M89+L89-2,0,1,1)</f>
        <v>2</v>
      </c>
      <c r="C89" s="1166" t="str">
        <f ca="1">OFFSET('Hijsmateriaal 1.4'!S$6:S$2926,M89+L89-2,0,1,1)</f>
        <v>-</v>
      </c>
      <c r="D89" s="1152">
        <f ca="1">OFFSET('Hijsmateriaal 1.4'!H$6:H$2926,M89+L89-2,0,1,1)</f>
        <v>156</v>
      </c>
      <c r="E89" s="1152" t="str">
        <f ca="1">OFFSET('Hijsmateriaal 1.4'!I$6:I$2926,M89+L89-2,0,1,1)</f>
        <v>21327</v>
      </c>
      <c r="F89" s="1153">
        <f t="shared" ca="1" si="2"/>
        <v>2174.006116207951</v>
      </c>
      <c r="G89" s="1147">
        <f ca="1">OFFSET('Hijsmateriaal 1.4'!G$6:G$2926,M89+L89-2,0,1,1)</f>
        <v>18.75</v>
      </c>
      <c r="H89" s="1152" t="str">
        <f ca="1">OFFSET('Hijsmateriaal 1.4'!AJ$6:AJ$2926,M89+L89-2,0,1,1)</f>
        <v>HL2093-2094</v>
      </c>
      <c r="I89" s="1154" t="str">
        <f ca="1">IF(OFFSET('Hijsmateriaal 1.4'!W$6:W$2926,M89+L89-2,0,1,1)="","",OFFSET('Hijsmateriaal 1.4'!W$6:W$2926,M89+L89-2,0,1,1))</f>
        <v>new grommets Tapti</v>
      </c>
      <c r="J89" s="89">
        <f ca="1">OFFSET('Hijsmateriaal 1.4'!AC$6:AC$2926,M89+L89-3,0,1,1)/1000</f>
        <v>1.6056900000000001</v>
      </c>
      <c r="K89" s="140">
        <f ca="1">(OFFSET('Hijsmateriaal 1.4'!Y$6:Y$2926,M89+L89-3,0,1,1))+365</f>
        <v>44770</v>
      </c>
      <c r="L89" s="121">
        <f>COUNTIF('Hijsmateriaal 1.4'!$D$6:$D$2926,'Lifting beams BOMS'!A89)</f>
        <v>3</v>
      </c>
      <c r="M89" s="124">
        <f>MATCH(A89,'Hijsmateriaal 1.4'!$D$6:$D$2926,0)</f>
        <v>128</v>
      </c>
    </row>
    <row r="90" spans="1:13" s="34" customFormat="1" ht="20.149999999999999" hidden="1" customHeight="1" x14ac:dyDescent="0.25">
      <c r="A90" s="141" t="s">
        <v>245</v>
      </c>
      <c r="B90" s="76">
        <f ca="1">OFFSET('Hijsmateriaal 1.4'!E$6:E$2926,M90+L90-2,0,1,1)</f>
        <v>2</v>
      </c>
      <c r="C90" s="83" t="str">
        <f ca="1">OFFSET('Hijsmateriaal 1.4'!S$6:S$2926,M90+L90-2,0,1,1)</f>
        <v>-</v>
      </c>
      <c r="D90" s="82">
        <f ca="1">OFFSET('Hijsmateriaal 1.4'!H$6:H$2926,M90+L90-2,0,1,1)</f>
        <v>156</v>
      </c>
      <c r="E90" s="82" t="str">
        <f ca="1">OFFSET('Hijsmateriaal 1.4'!I$6:I$2926,M90+L90-2,0,1,1)</f>
        <v>23790</v>
      </c>
      <c r="F90" s="84">
        <f t="shared" ca="1" si="2"/>
        <v>2425.0764525993882</v>
      </c>
      <c r="G90" s="85">
        <f ca="1">OFFSET('Hijsmateriaal 1.4'!G$6:G$2926,M90+L90-2,0,1,1)</f>
        <v>17.067</v>
      </c>
      <c r="H90" s="82" t="str">
        <f ca="1">OFFSET('Hijsmateriaal 1.4'!AJ$6:AJ$2926,M90+L90-2,0,1,1)</f>
        <v>HL1628-1629</v>
      </c>
      <c r="I90" s="505" t="str">
        <f ca="1">IF(OFFSET('Hijsmateriaal 1.4'!W$6:W$2926,M90+L90-2,0,1,1)="","",OFFSET('Hijsmateriaal 1.4'!W$6:W$2926,M90+L90-2,0,1,1))</f>
        <v/>
      </c>
      <c r="J90" s="89">
        <f ca="1">OFFSET('Hijsmateriaal 1.4'!AC$6:AC$2926,M90+L90-3,0,1,1)/1000</f>
        <v>1.44880125</v>
      </c>
      <c r="K90" s="140">
        <f ca="1">(OFFSET('Hijsmateriaal 1.4'!Y$6:Y$2926,M90+L90-3,0,1,1))+365</f>
        <v>44008</v>
      </c>
      <c r="L90" s="121">
        <f>COUNTIF('Hijsmateriaal 1.4'!$D$6:$D$2926,'Lifting beams BOMS'!A90)</f>
        <v>3</v>
      </c>
      <c r="M90" s="124">
        <f>MATCH(A90,'Hijsmateriaal 1.4'!$D$6:$D$2926,0)</f>
        <v>132</v>
      </c>
    </row>
    <row r="91" spans="1:13" s="34" customFormat="1" ht="20.149999999999999" hidden="1" customHeight="1" x14ac:dyDescent="0.25">
      <c r="A91" s="1151" t="s">
        <v>251</v>
      </c>
      <c r="B91" s="863">
        <f ca="1">OFFSET('Hijsmateriaal 1.4'!E$6:E$2926,M91+L91-2,0,1,1)</f>
        <v>2</v>
      </c>
      <c r="C91" s="1166" t="str">
        <f ca="1">OFFSET('Hijsmateriaal 1.4'!S$6:S$2926,M91+L91-2,0,1,1)</f>
        <v>-</v>
      </c>
      <c r="D91" s="1152">
        <f ca="1">OFFSET('Hijsmateriaal 1.4'!H$6:H$2926,M91+L91-2,0,1,1)</f>
        <v>156</v>
      </c>
      <c r="E91" s="1152" t="str">
        <f ca="1">OFFSET('Hijsmateriaal 1.4'!I$6:I$2926,M91+L91-2,0,1,1)</f>
        <v>23789</v>
      </c>
      <c r="F91" s="1153">
        <f t="shared" ca="1" si="2"/>
        <v>2424.9745158002038</v>
      </c>
      <c r="G91" s="1147">
        <f ca="1">OFFSET('Hijsmateriaal 1.4'!G$6:G$2926,M91+L91-2,0,1,1)</f>
        <v>12.917999999999999</v>
      </c>
      <c r="H91" s="1152" t="str">
        <f ca="1">OFFSET('Hijsmateriaal 1.4'!AJ$6:AJ$2926,M91+L91-2,0,1,1)</f>
        <v>HL1837-1838</v>
      </c>
      <c r="I91" s="1154" t="str">
        <f ca="1">IF(OFFSET('Hijsmateriaal 1.4'!W$6:W$2926,M91+L91-2,0,1,1)="","",OFFSET('Hijsmateriaal 1.4'!W$6:W$2926,M91+L91-2,0,1,1))</f>
        <v>HL 1837 reserved for Tapti (Vis insp 26-aug 2020)</v>
      </c>
      <c r="J91" s="89">
        <f ca="1">OFFSET('Hijsmateriaal 1.4'!AC$6:AC$2926,M91+L91-3,0,1,1)/1000</f>
        <v>1.0943767500000001</v>
      </c>
      <c r="K91" s="140">
        <f ca="1">(OFFSET('Hijsmateriaal 1.4'!Y$6:Y$2926,M91+L91-3,0,1,1))+365</f>
        <v>44770</v>
      </c>
      <c r="L91" s="121">
        <f>COUNTIF('Hijsmateriaal 1.4'!$D$6:$D$2926,'Lifting beams BOMS'!A91)</f>
        <v>3</v>
      </c>
      <c r="M91" s="124">
        <f>MATCH(A91,'Hijsmateriaal 1.4'!$D$6:$D$2926,0)</f>
        <v>136</v>
      </c>
    </row>
    <row r="92" spans="1:13" s="34" customFormat="1" ht="20.149999999999999" hidden="1" customHeight="1" x14ac:dyDescent="0.25">
      <c r="A92" s="141" t="s">
        <v>258</v>
      </c>
      <c r="B92" s="76">
        <f ca="1">OFFSET('Hijsmateriaal 1.4'!E$6:E$2926,M92+L92-2,0,1,1)</f>
        <v>2</v>
      </c>
      <c r="C92" s="83" t="str">
        <f ca="1">OFFSET('Hijsmateriaal 1.4'!S$6:S$2926,M92+L92-2,0,1,1)</f>
        <v>-</v>
      </c>
      <c r="D92" s="82">
        <f ca="1">OFFSET('Hijsmateriaal 1.4'!H$6:H$2926,M92+L92-2,0,1,1)</f>
        <v>156</v>
      </c>
      <c r="E92" s="82" t="str">
        <f ca="1">OFFSET('Hijsmateriaal 1.4'!I$6:I$2926,M92+L92-2,0,1,1)</f>
        <v>23789</v>
      </c>
      <c r="F92" s="84">
        <f t="shared" ca="1" si="2"/>
        <v>2424.9745158002038</v>
      </c>
      <c r="G92" s="85">
        <f ca="1">OFFSET('Hijsmateriaal 1.4'!G$6:G$2926,M92+L92-2,0,1,1)</f>
        <v>12.9</v>
      </c>
      <c r="H92" s="82" t="str">
        <f ca="1">OFFSET('Hijsmateriaal 1.4'!AJ$6:AJ$2926,M92+L92-2,0,1,1)</f>
        <v>HL1518-1519</v>
      </c>
      <c r="I92" s="505" t="str">
        <f ca="1">IF(OFFSET('Hijsmateriaal 1.4'!W$6:W$2926,M92+L92-2,0,1,1)="","",OFFSET('Hijsmateriaal 1.4'!W$6:W$2926,M92+L92-2,0,1,1))</f>
        <v>Ex Taklift 4</v>
      </c>
      <c r="J92" s="89">
        <f ca="1">OFFSET('Hijsmateriaal 1.4'!AC$6:AC$2926,M92+L92-3,0,1,1)/1000</f>
        <v>1.0916647499999999</v>
      </c>
      <c r="K92" s="140">
        <f ca="1">(OFFSET('Hijsmateriaal 1.4'!Y$6:Y$2926,M92+L92-3,0,1,1))+365</f>
        <v>44336</v>
      </c>
      <c r="L92" s="121">
        <f>COUNTIF('Hijsmateriaal 1.4'!$D$6:$D$2926,'Lifting beams BOMS'!A92)</f>
        <v>3</v>
      </c>
      <c r="M92" s="124">
        <f>MATCH(A92,'Hijsmateriaal 1.4'!$D$6:$D$2926,0)</f>
        <v>140</v>
      </c>
    </row>
    <row r="93" spans="1:13" s="34" customFormat="1" ht="20.149999999999999" hidden="1" customHeight="1" x14ac:dyDescent="0.25">
      <c r="A93" s="1161" t="s">
        <v>265</v>
      </c>
      <c r="B93" s="1157">
        <f ca="1">OFFSET('Hijsmateriaal 1.4'!E$6:E$2926,M93+L93-2,0,1,1)</f>
        <v>1</v>
      </c>
      <c r="C93" s="1167" t="str">
        <f ca="1">OFFSET('Hijsmateriaal 1.4'!S$6:S$2926,M93+L93-2,0,1,1)</f>
        <v>-</v>
      </c>
      <c r="D93" s="1163">
        <f ca="1">OFFSET('Hijsmateriaal 1.4'!H$6:H$2926,M93+L93-2,0,1,1)</f>
        <v>156</v>
      </c>
      <c r="E93" s="1163" t="str">
        <f ca="1">OFFSET('Hijsmateriaal 1.4'!I$6:I$2926,M93+L93-2,0,1,1)</f>
        <v>23240</v>
      </c>
      <c r="F93" s="1164">
        <f t="shared" ca="1" si="2"/>
        <v>2369.0112130479101</v>
      </c>
      <c r="G93" s="1162">
        <f ca="1">OFFSET('Hijsmateriaal 1.4'!G$6:G$2926,M93+L93-2,0,1,1)</f>
        <v>12</v>
      </c>
      <c r="H93" s="1163" t="str">
        <f ca="1">OFFSET('Hijsmateriaal 1.4'!AJ$6:AJ$2926,M93+L93-2,0,1,1)</f>
        <v>HL2096</v>
      </c>
      <c r="I93" s="1165" t="str">
        <f ca="1">IF(OFFSET('Hijsmateriaal 1.4'!W$6:W$2926,M93+L93-2,0,1,1)="","",OFFSET('Hijsmateriaal 1.4'!W$6:W$2926,M93+L93-2,0,1,1))</f>
        <v>new grommet Tapti</v>
      </c>
      <c r="J93" s="89">
        <f ca="1">OFFSET('Hijsmateriaal 1.4'!AC$6:AC$2926,M93+L93-3,0,1,1)/1000</f>
        <v>1.026</v>
      </c>
      <c r="K93" s="140">
        <f ca="1">(OFFSET('Hijsmateriaal 1.4'!Y$6:Y$2926,M93+L93-3,0,1,1))+365</f>
        <v>44770</v>
      </c>
      <c r="L93" s="121">
        <f>COUNTIF('Hijsmateriaal 1.4'!$D$6:$D$2926,'Lifting beams BOMS'!A93)</f>
        <v>2</v>
      </c>
      <c r="M93" s="124">
        <f>MATCH(A93,'Hijsmateriaal 1.4'!$D$6:$D$2926,0)</f>
        <v>144</v>
      </c>
    </row>
    <row r="94" spans="1:13" s="34" customFormat="1" ht="20.149999999999999" hidden="1" customHeight="1" x14ac:dyDescent="0.25">
      <c r="A94" s="1161" t="s">
        <v>269</v>
      </c>
      <c r="B94" s="1157">
        <f ca="1">OFFSET('Hijsmateriaal 1.4'!E$6:E$2926,M94+L94-2,0,1,1)</f>
        <v>1</v>
      </c>
      <c r="C94" s="1167" t="str">
        <f ca="1">OFFSET('Hijsmateriaal 1.4'!S$6:S$2926,M94+L94-2,0,1,1)</f>
        <v>-</v>
      </c>
      <c r="D94" s="1163">
        <f ca="1">OFFSET('Hijsmateriaal 1.4'!H$6:H$2926,M94+L94-2,0,1,1)</f>
        <v>156</v>
      </c>
      <c r="E94" s="1163" t="str">
        <f ca="1">OFFSET('Hijsmateriaal 1.4'!I$6:I$2926,M94+L94-2,0,1,1)</f>
        <v>21327</v>
      </c>
      <c r="F94" s="1164">
        <f t="shared" ca="1" si="2"/>
        <v>2174.006116207951</v>
      </c>
      <c r="G94" s="1162">
        <f ca="1">OFFSET('Hijsmateriaal 1.4'!G$6:G$2926,M94+L94-2,0,1,1)</f>
        <v>11.56</v>
      </c>
      <c r="H94" s="1163" t="str">
        <f ca="1">OFFSET('Hijsmateriaal 1.4'!AJ$6:AJ$2926,M94+L94-2,0,1,1)</f>
        <v>HL2098</v>
      </c>
      <c r="I94" s="1165" t="str">
        <f ca="1">IF(OFFSET('Hijsmateriaal 1.4'!W$6:W$2926,M94+L94-2,0,1,1)="","",OFFSET('Hijsmateriaal 1.4'!W$6:W$2926,M94+L94-2,0,1,1))</f>
        <v>new grommet Tapti</v>
      </c>
      <c r="J94" s="89">
        <f ca="1">OFFSET('Hijsmateriaal 1.4'!AC$6:AC$2926,M94+L94-3,0,1,1)/1000</f>
        <v>0.98838000000000004</v>
      </c>
      <c r="K94" s="140">
        <f ca="1">(OFFSET('Hijsmateriaal 1.4'!Y$6:Y$2926,M94+L94-3,0,1,1))+365</f>
        <v>44770</v>
      </c>
      <c r="L94" s="121">
        <f>COUNTIF('Hijsmateriaal 1.4'!$D$6:$D$2926,'Lifting beams BOMS'!A94)</f>
        <v>2</v>
      </c>
      <c r="M94" s="124">
        <f>MATCH(A94,'Hijsmateriaal 1.4'!$D$6:$D$2926,0)</f>
        <v>147</v>
      </c>
    </row>
    <row r="95" spans="1:13" s="34" customFormat="1" ht="20.149999999999999" hidden="1" customHeight="1" x14ac:dyDescent="0.25">
      <c r="A95" s="1161" t="s">
        <v>271</v>
      </c>
      <c r="B95" s="1157">
        <f ca="1">OFFSET('Hijsmateriaal 1.4'!E$6:E$2926,M95+L95-2,0,1,1)</f>
        <v>1</v>
      </c>
      <c r="C95" s="1167" t="str">
        <f ca="1">OFFSET('Hijsmateriaal 1.4'!S$6:S$2926,M95+L95-2,0,1,1)</f>
        <v>-</v>
      </c>
      <c r="D95" s="1163">
        <f ca="1">OFFSET('Hijsmateriaal 1.4'!H$6:H$2926,M95+L95-2,0,1,1)</f>
        <v>156</v>
      </c>
      <c r="E95" s="1163" t="str">
        <f ca="1">OFFSET('Hijsmateriaal 1.4'!I$6:I$2926,M95+L95-2,0,1,1)</f>
        <v>23240</v>
      </c>
      <c r="F95" s="1164">
        <f t="shared" ca="1" si="2"/>
        <v>2369.0112130479101</v>
      </c>
      <c r="G95" s="1162">
        <f ca="1">OFFSET('Hijsmateriaal 1.4'!G$6:G$2926,M95+L95-2,0,1,1)</f>
        <v>10.98</v>
      </c>
      <c r="H95" s="1163" t="str">
        <f ca="1">OFFSET('Hijsmateriaal 1.4'!AJ$6:AJ$2926,M95+L95-2,0,1,1)</f>
        <v>HL2097</v>
      </c>
      <c r="I95" s="1165" t="str">
        <f ca="1">IF(OFFSET('Hijsmateriaal 1.4'!W$6:W$2926,M95+L95-2,0,1,1)="","",OFFSET('Hijsmateriaal 1.4'!W$6:W$2926,M95+L95-2,0,1,1))</f>
        <v>new grommet Tapti</v>
      </c>
      <c r="J95" s="89">
        <f ca="1">OFFSET('Hijsmateriaal 1.4'!AC$6:AC$2926,M95+L95-3,0,1,1)/1000</f>
        <v>0.93879000000000012</v>
      </c>
      <c r="K95" s="140">
        <f ca="1">(OFFSET('Hijsmateriaal 1.4'!Y$6:Y$2926,M95+L95-3,0,1,1))+365</f>
        <v>44770</v>
      </c>
      <c r="L95" s="121">
        <f>COUNTIF('Hijsmateriaal 1.4'!$D$6:$D$2926,'Lifting beams BOMS'!A95)</f>
        <v>2</v>
      </c>
      <c r="M95" s="124">
        <f>MATCH(A95,'Hijsmateriaal 1.4'!$D$6:$D$2926,0)</f>
        <v>150</v>
      </c>
    </row>
    <row r="96" spans="1:13" s="34" customFormat="1" ht="20.149999999999999" hidden="1" customHeight="1" x14ac:dyDescent="0.25">
      <c r="A96" s="141" t="s">
        <v>293</v>
      </c>
      <c r="B96" s="76">
        <f ca="1">OFFSET('Hijsmateriaal 1.4'!E$6:E$2926,M96+L96-2,0,1,1)</f>
        <v>3</v>
      </c>
      <c r="C96" s="83" t="str">
        <f ca="1">OFFSET('Hijsmateriaal 1.4'!S$6:S$2926,M96+L96-2,0,1,1)</f>
        <v>-</v>
      </c>
      <c r="D96" s="82">
        <f ca="1">OFFSET('Hijsmateriaal 1.4'!H$6:H$2926,M96+L96-2,0,1,1)</f>
        <v>144</v>
      </c>
      <c r="E96" s="82" t="str">
        <f ca="1">OFFSET('Hijsmateriaal 1.4'!I$6:I$2926,M96+L96-2,0,1,1)</f>
        <v>18139</v>
      </c>
      <c r="F96" s="84">
        <f t="shared" ca="1" si="2"/>
        <v>1849.0316004077472</v>
      </c>
      <c r="G96" s="85">
        <f ca="1">OFFSET('Hijsmateriaal 1.4'!G$6:G$2926,M96+L96-2,0,1,1)</f>
        <v>110.044</v>
      </c>
      <c r="H96" s="82" t="str">
        <f ca="1">OFFSET('Hijsmateriaal 1.4'!AJ$6:AJ$2926,M96+L96-2,0,1,1)</f>
        <v>HL1513-1515</v>
      </c>
      <c r="I96" s="505" t="str">
        <f ca="1">IF(OFFSET('Hijsmateriaal 1.4'!W$6:W$2926,M96+L96-2,0,1,1)="","",OFFSET('Hijsmateriaal 1.4'!W$6:W$2926,M96+L96-2,0,1,1))</f>
        <v/>
      </c>
      <c r="J96" s="89">
        <f ca="1">OFFSET('Hijsmateriaal 1.4'!AC$6:AC$2926,M96+L96-3,0,1,1)/1000</f>
        <v>7.9485837500000001</v>
      </c>
      <c r="K96" s="140">
        <f ca="1">(OFFSET('Hijsmateriaal 1.4'!Y$6:Y$2926,M96+L96-3,0,1,1))+365</f>
        <v>44309</v>
      </c>
      <c r="L96" s="121">
        <f>COUNTIF('Hijsmateriaal 1.4'!$D$6:$D$2926,'Lifting beams BOMS'!A96)</f>
        <v>4</v>
      </c>
      <c r="M96" s="124">
        <f>MATCH(A96,'Hijsmateriaal 1.4'!$D$6:$D$2926,0)</f>
        <v>161</v>
      </c>
    </row>
    <row r="97" spans="1:13" s="34" customFormat="1" ht="19.5" hidden="1" customHeight="1" x14ac:dyDescent="0.25">
      <c r="A97" s="141" t="s">
        <v>302</v>
      </c>
      <c r="B97" s="76">
        <f ca="1">OFFSET('Hijsmateriaal 1.4'!E$6:E$2926,M97+L97-2,0,1,1)</f>
        <v>1</v>
      </c>
      <c r="C97" s="83" t="str">
        <f ca="1">OFFSET('Hijsmateriaal 1.4'!S$6:S$2926,M97+L97-2,0,1,1)</f>
        <v>-</v>
      </c>
      <c r="D97" s="82">
        <f ca="1">OFFSET('Hijsmateriaal 1.4'!H$6:H$2926,M97+L97-2,0,1,1)</f>
        <v>144</v>
      </c>
      <c r="E97" s="82" t="str">
        <f ca="1">OFFSET('Hijsmateriaal 1.4'!I$6:I$2926,M97+L97-2,0,1,1)</f>
        <v>18158</v>
      </c>
      <c r="F97" s="84">
        <f t="shared" ca="1" si="2"/>
        <v>1850.9683995922528</v>
      </c>
      <c r="G97" s="85">
        <f ca="1">OFFSET('Hijsmateriaal 1.4'!G$6:G$2926,M97+L97-2,0,1,1)</f>
        <v>95.32</v>
      </c>
      <c r="H97" s="82" t="str">
        <f ca="1">OFFSET('Hijsmateriaal 1.4'!AJ$6:AJ$2926,M97+L97-2,0,1,1)</f>
        <v>HL2008</v>
      </c>
      <c r="I97" s="505" t="str">
        <f ca="1">IF(OFFSET('Hijsmateriaal 1.4'!W$6:W$2926,M97+L97-2,0,1,1)="","",OFFSET('Hijsmateriaal 1.4'!W$6:W$2926,M97+L97-2,0,1,1))</f>
        <v/>
      </c>
      <c r="J97" s="89">
        <f ca="1">OFFSET('Hijsmateriaal 1.4'!AC$6:AC$2926,M97+L97-3,0,1,1)/1000</f>
        <v>6.8916359999999992</v>
      </c>
      <c r="K97" s="140" t="e">
        <f ca="1">(OFFSET('Hijsmateriaal 1.4'!Y$6:Y$2926,M97+L97-3,0,1,1))+365</f>
        <v>#VALUE!</v>
      </c>
      <c r="L97" s="121">
        <f>COUNTIF('Hijsmateriaal 1.4'!$D$6:$D$2926,'Lifting beams BOMS'!A97)</f>
        <v>2</v>
      </c>
      <c r="M97" s="124">
        <f>MATCH(A97,'Hijsmateriaal 1.4'!$D$6:$D$2926,0)</f>
        <v>166</v>
      </c>
    </row>
    <row r="98" spans="1:13" s="34" customFormat="1" ht="19.5" hidden="1" customHeight="1" x14ac:dyDescent="0.25">
      <c r="A98" s="1151" t="s">
        <v>305</v>
      </c>
      <c r="B98" s="863">
        <f ca="1">OFFSET('Hijsmateriaal 1.4'!E$6:E$2926,M98+L98-2,0,1,1)</f>
        <v>2</v>
      </c>
      <c r="C98" s="1166" t="str">
        <f ca="1">OFFSET('Hijsmateriaal 1.4'!S$6:S$2926,M98+L98-2,0,1,1)</f>
        <v>-</v>
      </c>
      <c r="D98" s="1152">
        <f ca="1">OFFSET('Hijsmateriaal 1.4'!H$6:H$2926,M98+L98-2,0,1,1)</f>
        <v>144</v>
      </c>
      <c r="E98" s="1152" t="str">
        <f ca="1">OFFSET('Hijsmateriaal 1.4'!I$6:I$2926,M98+L98-2,0,1,1)</f>
        <v>18168</v>
      </c>
      <c r="F98" s="1153">
        <f t="shared" ca="1" si="2"/>
        <v>1851.9877675840978</v>
      </c>
      <c r="G98" s="1147">
        <f ca="1">OFFSET('Hijsmateriaal 1.4'!G$6:G$2926,M98+L98-2,0,1,1)</f>
        <v>46.78</v>
      </c>
      <c r="H98" s="1152" t="str">
        <f ca="1">OFFSET('Hijsmateriaal 1.4'!AJ$6:AJ$2926,M98+L98-2,0,1,1)</f>
        <v>HL2109-2110</v>
      </c>
      <c r="I98" s="1154" t="str">
        <f ca="1">IF(OFFSET('Hijsmateriaal 1.4'!W$6:W$2926,M98+L98-2,0,1,1)="","",OFFSET('Hijsmateriaal 1.4'!W$6:W$2926,M98+L98-2,0,1,1))</f>
        <v>new grommet Tapti</v>
      </c>
      <c r="J98" s="89">
        <f ca="1">OFFSET('Hijsmateriaal 1.4'!AC$6:AC$2926,M98+L98-3,0,1,1)/1000</f>
        <v>3.3134399999999995</v>
      </c>
      <c r="K98" s="140">
        <f ca="1">(OFFSET('Hijsmateriaal 1.4'!Y$6:Y$2926,M98+L98-3,0,1,1))+365</f>
        <v>44433</v>
      </c>
      <c r="L98" s="121">
        <f>COUNTIF('Hijsmateriaal 1.4'!$D$6:$D$2926,'Lifting beams BOMS'!A98)</f>
        <v>3</v>
      </c>
      <c r="M98" s="124">
        <f>MATCH(A98,'Hijsmateriaal 1.4'!$D$6:$D$2926,0)</f>
        <v>169</v>
      </c>
    </row>
    <row r="99" spans="1:13" s="34" customFormat="1" ht="19.5" hidden="1" customHeight="1" x14ac:dyDescent="0.25">
      <c r="A99" s="141" t="s">
        <v>313</v>
      </c>
      <c r="B99" s="76">
        <f ca="1">OFFSET('Hijsmateriaal 1.4'!E$6:E$2926,M99+L99-2,0,1,1)</f>
        <v>2</v>
      </c>
      <c r="C99" s="83" t="str">
        <f ca="1">OFFSET('Hijsmateriaal 1.4'!S$6:S$2926,M99+L99-2,0,1,1)</f>
        <v>-</v>
      </c>
      <c r="D99" s="82">
        <f ca="1">OFFSET('Hijsmateriaal 1.4'!H$6:H$2926,M99+L99-2,0,1,1)</f>
        <v>144</v>
      </c>
      <c r="E99" s="82" t="str">
        <f ca="1">OFFSET('Hijsmateriaal 1.4'!I$6:I$2926,M99+L99-2,0,1,1)</f>
        <v>18134</v>
      </c>
      <c r="F99" s="84">
        <f t="shared" ca="1" si="2"/>
        <v>1848.5219164118246</v>
      </c>
      <c r="G99" s="85">
        <f ca="1">OFFSET('Hijsmateriaal 1.4'!G$6:G$2926,M99+L99-2,0,1,1)</f>
        <v>45.948</v>
      </c>
      <c r="H99" s="82" t="str">
        <f ca="1">OFFSET('Hijsmateriaal 1.4'!AJ$6:AJ$2926,M99+L99-2,0,1,1)</f>
        <v>HL1811-1812</v>
      </c>
      <c r="I99" s="505" t="str">
        <f ca="1">IF(OFFSET('Hijsmateriaal 1.4'!W$6:W$2926,M99+L99-2,0,1,1)="","",OFFSET('Hijsmateriaal 1.4'!W$6:W$2926,M99+L99-2,0,1,1))</f>
        <v/>
      </c>
      <c r="J99" s="89">
        <f ca="1">OFFSET('Hijsmateriaal 1.4'!AC$6:AC$2926,M99+L99-3,0,1,1)/1000</f>
        <v>3.3224019000000005</v>
      </c>
      <c r="K99" s="140">
        <f ca="1">(OFFSET('Hijsmateriaal 1.4'!Y$6:Y$2926,M99+L99-3,0,1,1))+365</f>
        <v>44000</v>
      </c>
      <c r="L99" s="121">
        <f>COUNTIF('Hijsmateriaal 1.4'!$D$6:$D$2926,'Lifting beams BOMS'!A99)</f>
        <v>3</v>
      </c>
      <c r="M99" s="124">
        <f>MATCH(A99,'Hijsmateriaal 1.4'!$D$6:$D$2926,0)</f>
        <v>173</v>
      </c>
    </row>
    <row r="100" spans="1:13" s="34" customFormat="1" ht="20.149999999999999" hidden="1" customHeight="1" x14ac:dyDescent="0.25">
      <c r="A100" s="141" t="s">
        <v>319</v>
      </c>
      <c r="B100" s="76">
        <f ca="1">OFFSET('Hijsmateriaal 1.4'!E$6:E$2926,M100+L100-2,0,1,1)</f>
        <v>1</v>
      </c>
      <c r="C100" s="83" t="str">
        <f ca="1">OFFSET('Hijsmateriaal 1.4'!S$6:S$2926,M100+L100-2,0,1,1)</f>
        <v>-</v>
      </c>
      <c r="D100" s="82">
        <f ca="1">OFFSET('Hijsmateriaal 1.4'!H$6:H$2926,M100+L100-2,0,1,1)</f>
        <v>144</v>
      </c>
      <c r="E100" s="82" t="str">
        <f ca="1">OFFSET('Hijsmateriaal 1.4'!I$6:I$2926,M100+L100-2,0,1,1)</f>
        <v>20140</v>
      </c>
      <c r="F100" s="84">
        <f t="shared" ca="1" si="2"/>
        <v>2053.0071355759428</v>
      </c>
      <c r="G100" s="85">
        <f ca="1">OFFSET('Hijsmateriaal 1.4'!G$6:G$2926,M100+L100-2,0,1,1)</f>
        <v>43.46</v>
      </c>
      <c r="H100" s="82" t="str">
        <f ca="1">OFFSET('Hijsmateriaal 1.4'!AJ$6:AJ$2926,M100+L100-2,0,1,1)</f>
        <v>HL1720</v>
      </c>
      <c r="I100" s="505" t="str">
        <f ca="1">IF(OFFSET('Hijsmateriaal 1.4'!W$6:W$2926,M100+L100-2,0,1,1)="","",OFFSET('Hijsmateriaal 1.4'!W$6:W$2926,M100+L100-2,0,1,1))</f>
        <v>Grommet from AOWF, HL nrs still to be added</v>
      </c>
      <c r="J100" s="89">
        <f ca="1">OFFSET('Hijsmateriaal 1.4'!AC$6:AC$2926,M100+L100-3,0,1,1)/1000</f>
        <v>3.1421579999999998</v>
      </c>
      <c r="K100" s="140">
        <f ca="1">(OFFSET('Hijsmateriaal 1.4'!Y$6:Y$2926,M100+L100-3,0,1,1))+365</f>
        <v>43426</v>
      </c>
      <c r="L100" s="121">
        <f>COUNTIF('Hijsmateriaal 1.4'!$D$6:$D$2926,'Lifting beams BOMS'!A100)</f>
        <v>2</v>
      </c>
      <c r="M100" s="124">
        <f>MATCH(A100,'Hijsmateriaal 1.4'!$D$6:$D$2926,0)</f>
        <v>177</v>
      </c>
    </row>
    <row r="101" spans="1:13" s="34" customFormat="1" ht="20.149999999999999" hidden="1" customHeight="1" x14ac:dyDescent="0.25">
      <c r="A101" s="141" t="s">
        <v>337</v>
      </c>
      <c r="B101" s="76">
        <f ca="1">OFFSET('Hijsmateriaal 1.4'!E$6:E$2926,M101+L101-2,0,1,1)</f>
        <v>1</v>
      </c>
      <c r="C101" s="83" t="str">
        <f ca="1">OFFSET('Hijsmateriaal 1.4'!S$6:S$2926,M101+L101-2,0,1,1)</f>
        <v>-</v>
      </c>
      <c r="D101" s="82">
        <f ca="1">OFFSET('Hijsmateriaal 1.4'!H$6:H$2926,M101+L101-2,0,1,1)</f>
        <v>144</v>
      </c>
      <c r="E101" s="82" t="str">
        <f ca="1">OFFSET('Hijsmateriaal 1.4'!I$6:I$2926,M101+L101-2,0,1,1)</f>
        <v>18158</v>
      </c>
      <c r="F101" s="84">
        <f t="shared" ca="1" si="2"/>
        <v>1850.9683995922528</v>
      </c>
      <c r="G101" s="85">
        <f ca="1">OFFSET('Hijsmateriaal 1.4'!G$6:G$2926,M101+L101-2,0,1,1)</f>
        <v>23.35</v>
      </c>
      <c r="H101" s="82" t="str">
        <f ca="1">OFFSET('Hijsmateriaal 1.4'!AJ$6:AJ$2926,M101+L101-2,0,1,1)</f>
        <v>HL2011</v>
      </c>
      <c r="I101" s="505" t="str">
        <f ca="1">IF(OFFSET('Hijsmateriaal 1.4'!W$6:W$2926,M101+L101-2,0,1,1)="","",OFFSET('Hijsmateriaal 1.4'!W$6:W$2926,M101+L101-2,0,1,1))</f>
        <v/>
      </c>
      <c r="J101" s="89">
        <f ca="1">OFFSET('Hijsmateriaal 1.4'!AC$6:AC$2926,M101+L101-3,0,1,1)/1000</f>
        <v>1.688205</v>
      </c>
      <c r="K101" s="140">
        <f ca="1">(OFFSET('Hijsmateriaal 1.4'!Y$6:Y$2926,M101+L101-3,0,1,1))+365</f>
        <v>44279</v>
      </c>
      <c r="L101" s="121">
        <f>COUNTIF('Hijsmateriaal 1.4'!$D$6:$D$2926,'Lifting beams BOMS'!A101)</f>
        <v>2</v>
      </c>
      <c r="M101" s="124">
        <f>MATCH(A101,'Hijsmateriaal 1.4'!$D$6:$D$2926,0)</f>
        <v>186</v>
      </c>
    </row>
    <row r="102" spans="1:13" s="34" customFormat="1" ht="20.149999999999999" hidden="1" customHeight="1" x14ac:dyDescent="0.25">
      <c r="A102" s="1161" t="s">
        <v>373</v>
      </c>
      <c r="B102" s="1157">
        <f ca="1">OFFSET('Hijsmateriaal 1.4'!E$6:E$2926,M102+L102-2,0,1,1)</f>
        <v>1</v>
      </c>
      <c r="C102" s="1167" t="str">
        <f ca="1">OFFSET('Hijsmateriaal 1.4'!S$6:S$2926,M102+L102-2,0,1,1)</f>
        <v>-</v>
      </c>
      <c r="D102" s="1163">
        <f ca="1">OFFSET('Hijsmateriaal 1.4'!H$6:H$2926,M102+L102-2,0,1,1)</f>
        <v>132</v>
      </c>
      <c r="E102" s="1163" t="str">
        <f ca="1">OFFSET('Hijsmateriaal 1.4'!I$6:I$2926,M102+L102-2,0,1,1)</f>
        <v>13244</v>
      </c>
      <c r="F102" s="1164">
        <f t="shared" ca="1" si="2"/>
        <v>1350.0509683995922</v>
      </c>
      <c r="G102" s="1162">
        <f ca="1">OFFSET('Hijsmateriaal 1.4'!G$6:G$2926,M102+L102-2,0,1,1)</f>
        <v>36</v>
      </c>
      <c r="H102" s="1163" t="str">
        <f ca="1">OFFSET('Hijsmateriaal 1.4'!AJ$6:AJ$2926,M102+L102-2,0,1,1)</f>
        <v>HL2390</v>
      </c>
      <c r="I102" s="1165" t="str">
        <f ca="1">IF(OFFSET('Hijsmateriaal 1.4'!W$6:W$2926,M102+L102-2,0,1,1)="","",OFFSET('Hijsmateriaal 1.4'!W$6:W$2926,M102+L102-2,0,1,1))</f>
        <v>Container COLU 243586 2 HOT oranje</v>
      </c>
      <c r="J102" s="89">
        <f ca="1">OFFSET('Hijsmateriaal 1.4'!AC$6:AC$2926,M102+L102-3,0,1,1)/1000</f>
        <v>2.6027999999999998</v>
      </c>
      <c r="K102" s="140">
        <f ca="1">(OFFSET('Hijsmateriaal 1.4'!Y$6:Y$2926,M102+L102-3,0,1,1))+365</f>
        <v>43113</v>
      </c>
      <c r="L102" s="121">
        <f>COUNTIF('Hijsmateriaal 1.4'!$D$6:$D$2926,'Lifting beams BOMS'!A102)</f>
        <v>2</v>
      </c>
      <c r="M102" s="124">
        <f>MATCH(A102,'Hijsmateriaal 1.4'!$D$6:$D$2926,0)</f>
        <v>210</v>
      </c>
    </row>
    <row r="103" spans="1:13" s="34" customFormat="1" ht="20.149999999999999" hidden="1" customHeight="1" x14ac:dyDescent="0.25">
      <c r="A103" s="1161" t="s">
        <v>438</v>
      </c>
      <c r="B103" s="1157">
        <f ca="1">OFFSET('Hijsmateriaal 1.4'!E$6:E$2926,M103+L103-2,0,1,1)</f>
        <v>1</v>
      </c>
      <c r="C103" s="1167" t="str">
        <f ca="1">OFFSET('Hijsmateriaal 1.4'!S$6:S$2926,M103+L103-2,0,1,1)</f>
        <v>-</v>
      </c>
      <c r="D103" s="1163">
        <f ca="1">OFFSET('Hijsmateriaal 1.4'!H$6:H$2926,M103+L103-2,0,1,1)</f>
        <v>120</v>
      </c>
      <c r="E103" s="1163" t="str">
        <f ca="1">OFFSET('Hijsmateriaal 1.4'!I$6:I$2926,M103+L103-2,0,1,1)</f>
        <v>12616</v>
      </c>
      <c r="F103" s="1164">
        <f t="shared" ca="1" si="2"/>
        <v>1286.0346585117227</v>
      </c>
      <c r="G103" s="1162">
        <f ca="1">OFFSET('Hijsmateriaal 1.4'!G$6:G$2926,M103+L103-2,0,1,1)</f>
        <v>41.09</v>
      </c>
      <c r="H103" s="1163" t="str">
        <f ca="1">OFFSET('Hijsmateriaal 1.4'!AJ$6:AJ$2926,M103+L103-2,0,1,1)</f>
        <v>HL2113</v>
      </c>
      <c r="I103" s="1165" t="str">
        <f ca="1">IF(OFFSET('Hijsmateriaal 1.4'!W$6:W$2926,M103+L103-2,0,1,1)="","",OFFSET('Hijsmateriaal 1.4'!W$6:W$2926,M103+L103-2,0,1,1))</f>
        <v>new grommet Tapti</v>
      </c>
      <c r="J103" s="89">
        <f ca="1">OFFSET('Hijsmateriaal 1.4'!AC$6:AC$2926,M103+L103-3,0,1,1)/1000</f>
        <v>2.0199844000000002</v>
      </c>
      <c r="K103" s="140">
        <f ca="1">(OFFSET('Hijsmateriaal 1.4'!Y$6:Y$2926,M103+L103-3,0,1,1))+365</f>
        <v>44433</v>
      </c>
      <c r="L103" s="121">
        <f>COUNTIF('Hijsmateriaal 1.4'!$D$6:$D$2926,'Lifting beams BOMS'!A103)</f>
        <v>2</v>
      </c>
      <c r="M103" s="124">
        <f>MATCH(A103,'Hijsmateriaal 1.4'!$D$6:$D$2926,0)</f>
        <v>254</v>
      </c>
    </row>
    <row r="104" spans="1:13" s="34" customFormat="1" ht="20.149999999999999" hidden="1" customHeight="1" x14ac:dyDescent="0.25">
      <c r="A104" s="1151" t="s">
        <v>442</v>
      </c>
      <c r="B104" s="863">
        <f ca="1">OFFSET('Hijsmateriaal 1.4'!E$6:E$2926,M104+L104-2,0,1,1)</f>
        <v>2</v>
      </c>
      <c r="C104" s="1166" t="str">
        <f ca="1">OFFSET('Hijsmateriaal 1.4'!S$6:S$2926,M104+L104-2,0,1,1)</f>
        <v>-</v>
      </c>
      <c r="D104" s="1152">
        <f ca="1">OFFSET('Hijsmateriaal 1.4'!H$6:H$2926,M104+L104-2,0,1,1)</f>
        <v>120</v>
      </c>
      <c r="E104" s="1152" t="str">
        <f ca="1">OFFSET('Hijsmateriaal 1.4'!I$6:I$2926,M104+L104-2,0,1,1)</f>
        <v>12616</v>
      </c>
      <c r="F104" s="1153">
        <f t="shared" ca="1" si="2"/>
        <v>1286.0346585117227</v>
      </c>
      <c r="G104" s="1147">
        <f ca="1">OFFSET('Hijsmateriaal 1.4'!G$6:G$2926,M104+L104-2,0,1,1)</f>
        <v>40.4465</v>
      </c>
      <c r="H104" s="1152" t="str">
        <f ca="1">OFFSET('Hijsmateriaal 1.4'!AJ$6:AJ$2926,M104+L104-2,0,1,1)</f>
        <v>HL1866-1867</v>
      </c>
      <c r="I104" s="1154" t="str">
        <f ca="1">IF(OFFSET('Hijsmateriaal 1.4'!W$6:W$2926,M104+L104-2,0,1,1)="","",OFFSET('Hijsmateriaal 1.4'!W$6:W$2926,M104+L104-2,0,1,1))</f>
        <v>Reserved for Tapti</v>
      </c>
      <c r="J104" s="89">
        <f ca="1">OFFSET('Hijsmateriaal 1.4'!AC$6:AC$2926,M104+L104-3,0,1,1)/1000</f>
        <v>2.0302828000000002</v>
      </c>
      <c r="K104" s="140">
        <f ca="1">(OFFSET('Hijsmateriaal 1.4'!Y$6:Y$2926,M104+L104-3,0,1,1))+365</f>
        <v>44434</v>
      </c>
      <c r="L104" s="121">
        <f>COUNTIF('Hijsmateriaal 1.4'!$D$6:$D$2926,'Lifting beams BOMS'!A104)</f>
        <v>3</v>
      </c>
      <c r="M104" s="124">
        <f>MATCH(A104,'Hijsmateriaal 1.4'!$D$6:$D$2926,0)</f>
        <v>257</v>
      </c>
    </row>
    <row r="105" spans="1:13" s="34" customFormat="1" ht="20.149999999999999" hidden="1" customHeight="1" x14ac:dyDescent="0.25">
      <c r="A105" s="141" t="s">
        <v>449</v>
      </c>
      <c r="B105" s="76">
        <f ca="1">OFFSET('Hijsmateriaal 1.4'!E$6:E$2926,M105+L105-2,0,1,1)</f>
        <v>1</v>
      </c>
      <c r="C105" s="83" t="str">
        <f ca="1">OFFSET('Hijsmateriaal 1.4'!S$6:S$2926,M105+L105-2,0,1,1)</f>
        <v>-</v>
      </c>
      <c r="D105" s="82">
        <f ca="1">OFFSET('Hijsmateriaal 1.4'!H$6:H$2926,M105+L105-2,0,1,1)</f>
        <v>120</v>
      </c>
      <c r="E105" s="82" t="str">
        <f ca="1">OFFSET('Hijsmateriaal 1.4'!I$6:I$2926,M105+L105-2,0,1,1)</f>
        <v>12635</v>
      </c>
      <c r="F105" s="84">
        <f t="shared" ca="1" si="2"/>
        <v>1287.9714576962283</v>
      </c>
      <c r="G105" s="85">
        <f ca="1">OFFSET('Hijsmateriaal 1.4'!G$6:G$2926,M105+L105-2,0,1,1)</f>
        <v>11.68</v>
      </c>
      <c r="H105" s="82" t="str">
        <f ca="1">OFFSET('Hijsmateriaal 1.4'!AJ$6:AJ$2926,M105+L105-2,0,1,1)</f>
        <v>HL1845-1846</v>
      </c>
      <c r="I105" s="505" t="str">
        <f ca="1">IF(OFFSET('Hijsmateriaal 1.4'!W$6:W$2926,M105+L105-2,0,1,1)="","",OFFSET('Hijsmateriaal 1.4'!W$6:W$2926,M105+L105-2,0,1,1))</f>
        <v>Grommets from Stock. HL 1845 damaged</v>
      </c>
      <c r="J105" s="89">
        <f ca="1">OFFSET('Hijsmateriaal 1.4'!AC$6:AC$2926,M105+L105-3,0,1,1)/1000</f>
        <v>0.58610240000000002</v>
      </c>
      <c r="K105" s="140">
        <f ca="1">(OFFSET('Hijsmateriaal 1.4'!Y$6:Y$2926,M105+L105-3,0,1,1))+365</f>
        <v>44336</v>
      </c>
      <c r="L105" s="121">
        <f>COUNTIF('Hijsmateriaal 1.4'!$D$6:$D$2926,'Lifting beams BOMS'!A105)</f>
        <v>3</v>
      </c>
      <c r="M105" s="124">
        <f>MATCH(A105,'Hijsmateriaal 1.4'!$D$6:$D$2926,0)</f>
        <v>261</v>
      </c>
    </row>
    <row r="106" spans="1:13" s="34" customFormat="1" ht="20.149999999999999" hidden="1" customHeight="1" x14ac:dyDescent="0.25">
      <c r="A106" s="1151" t="s">
        <v>463</v>
      </c>
      <c r="B106" s="863">
        <f ca="1">OFFSET('Hijsmateriaal 1.4'!E$6:E$2926,M106+L106-2,0,1,1)</f>
        <v>2</v>
      </c>
      <c r="C106" s="1166" t="str">
        <f ca="1">OFFSET('Hijsmateriaal 1.4'!S$6:S$2926,M106+L106-2,0,1,1)</f>
        <v>-</v>
      </c>
      <c r="D106" s="1152">
        <f ca="1">OFFSET('Hijsmateriaal 1.4'!H$6:H$2926,M106+L106-2,0,1,1)</f>
        <v>114</v>
      </c>
      <c r="E106" s="1152" t="str">
        <f ca="1">OFFSET('Hijsmateriaal 1.4'!I$6:I$2926,M106+L106-2,0,1,1)</f>
        <v>11390</v>
      </c>
      <c r="F106" s="1153">
        <f t="shared" ca="1" si="2"/>
        <v>1161.0601427115189</v>
      </c>
      <c r="G106" s="1147">
        <f ca="1">OFFSET('Hijsmateriaal 1.4'!G$6:G$2926,M106+L106-2,0,1,1)</f>
        <v>55.47</v>
      </c>
      <c r="H106" s="1152" t="str">
        <f ca="1">OFFSET('Hijsmateriaal 1.4'!AJ$6:AJ$2926,M106+L106-2,0,1,1)</f>
        <v>HL1870-1871</v>
      </c>
      <c r="I106" s="1154" t="str">
        <f ca="1">IF(OFFSET('Hijsmateriaal 1.4'!W$6:W$2926,M106+L106-2,0,1,1)="","",OFFSET('Hijsmateriaal 1.4'!W$6:W$2926,M106+L106-2,0,1,1))</f>
        <v>Reserved for Tapti</v>
      </c>
      <c r="J106" s="89">
        <f ca="1">OFFSET('Hijsmateriaal 1.4'!AC$6:AC$2926,M106+L106-3,0,1,1)/1000</f>
        <v>2.5136970000000001</v>
      </c>
      <c r="K106" s="140">
        <f ca="1">(OFFSET('Hijsmateriaal 1.4'!Y$6:Y$2926,M106+L106-3,0,1,1))+365</f>
        <v>44434</v>
      </c>
      <c r="L106" s="121">
        <f>COUNTIF('Hijsmateriaal 1.4'!$D$6:$D$2926,'Lifting beams BOMS'!A106)</f>
        <v>3</v>
      </c>
      <c r="M106" s="124">
        <f>MATCH(A106,'Hijsmateriaal 1.4'!$D$6:$D$2926,0)</f>
        <v>269</v>
      </c>
    </row>
    <row r="107" spans="1:13" s="34" customFormat="1" ht="20.149999999999999" hidden="1" customHeight="1" x14ac:dyDescent="0.25">
      <c r="A107" s="141" t="s">
        <v>468</v>
      </c>
      <c r="B107" s="76">
        <f ca="1">OFFSET('Hijsmateriaal 1.4'!E$6:E$2926,M107+L107-2,0,1,1)</f>
        <v>1</v>
      </c>
      <c r="C107" s="83" t="str">
        <f ca="1">OFFSET('Hijsmateriaal 1.4'!S$6:S$2926,M107+L107-2,0,1,1)</f>
        <v>-</v>
      </c>
      <c r="D107" s="82">
        <f ca="1">OFFSET('Hijsmateriaal 1.4'!H$6:H$2926,M107+L107-2,0,1,1)</f>
        <v>114</v>
      </c>
      <c r="E107" s="82" t="str">
        <f ca="1">OFFSET('Hijsmateriaal 1.4'!I$6:I$2926,M107+L107-2,0,1,1)</f>
        <v>11360</v>
      </c>
      <c r="F107" s="84">
        <f t="shared" ca="1" si="2"/>
        <v>1158.0020387359837</v>
      </c>
      <c r="G107" s="85">
        <f ca="1">OFFSET('Hijsmateriaal 1.4'!G$6:G$2926,M107+L107-2,0,1,1)</f>
        <v>30.795000000000002</v>
      </c>
      <c r="H107" s="82" t="str">
        <f ca="1">OFFSET('Hijsmateriaal 1.4'!AJ$6:AJ$2926,M107+L107-2,0,1,1)</f>
        <v>HL1616</v>
      </c>
      <c r="I107" s="505" t="str">
        <f ca="1">IF(OFFSET('Hijsmateriaal 1.4'!W$6:W$2926,M107+L107-2,0,1,1)="","",OFFSET('Hijsmateriaal 1.4'!W$6:W$2926,M107+L107-2,0,1,1))</f>
        <v/>
      </c>
      <c r="J107" s="89">
        <f ca="1">OFFSET('Hijsmateriaal 1.4'!AC$6:AC$2926,M107+L107-3,0,1,1)/1000</f>
        <v>1.3950135000000001</v>
      </c>
      <c r="K107" s="140">
        <f ca="1">(OFFSET('Hijsmateriaal 1.4'!Y$6:Y$2926,M107+L107-3,0,1,1))+365</f>
        <v>44008</v>
      </c>
      <c r="L107" s="121">
        <f>COUNTIF('Hijsmateriaal 1.4'!$D$6:$D$2926,'Lifting beams BOMS'!A107)</f>
        <v>2</v>
      </c>
      <c r="M107" s="124">
        <f>MATCH(A107,'Hijsmateriaal 1.4'!$D$6:$D$2926,0)</f>
        <v>273</v>
      </c>
    </row>
    <row r="108" spans="1:13" s="34" customFormat="1" ht="20.149999999999999" hidden="1" customHeight="1" x14ac:dyDescent="0.25">
      <c r="A108" s="141" t="s">
        <v>473</v>
      </c>
      <c r="B108" s="76">
        <f ca="1">OFFSET('Hijsmateriaal 1.4'!E$6:E$2926,M108+L108-2,0,1,1)</f>
        <v>1</v>
      </c>
      <c r="C108" s="83" t="str">
        <f ca="1">OFFSET('Hijsmateriaal 1.4'!S$6:S$2926,M108+L108-2,0,1,1)</f>
        <v>-</v>
      </c>
      <c r="D108" s="82">
        <f ca="1">OFFSET('Hijsmateriaal 1.4'!H$6:H$2926,M108+L108-2,0,1,1)</f>
        <v>114</v>
      </c>
      <c r="E108" s="82" t="str">
        <f ca="1">OFFSET('Hijsmateriaal 1.4'!I$6:I$2926,M108+L108-2,0,1,1)</f>
        <v>11360</v>
      </c>
      <c r="F108" s="84">
        <f t="shared" ca="1" si="2"/>
        <v>1158.0020387359837</v>
      </c>
      <c r="G108" s="85">
        <f ca="1">OFFSET('Hijsmateriaal 1.4'!G$6:G$2926,M108+L108-2,0,1,1)</f>
        <v>30.033000000000001</v>
      </c>
      <c r="H108" s="82" t="str">
        <f ca="1">OFFSET('Hijsmateriaal 1.4'!AJ$6:AJ$2926,M108+L108-2,0,1,1)</f>
        <v>HL1612</v>
      </c>
      <c r="I108" s="505" t="str">
        <f ca="1">IF(OFFSET('Hijsmateriaal 1.4'!W$6:W$2926,M108+L108-2,0,1,1)="","",OFFSET('Hijsmateriaal 1.4'!W$6:W$2926,M108+L108-2,0,1,1))</f>
        <v/>
      </c>
      <c r="J108" s="89">
        <f ca="1">OFFSET('Hijsmateriaal 1.4'!AC$6:AC$2926,M108+L108-3,0,1,1)/1000</f>
        <v>1.3604949</v>
      </c>
      <c r="K108" s="140">
        <f ca="1">(OFFSET('Hijsmateriaal 1.4'!Y$6:Y$2926,M108+L108-3,0,1,1))+365</f>
        <v>44008</v>
      </c>
      <c r="L108" s="121">
        <f>COUNTIF('Hijsmateriaal 1.4'!$D$6:$D$2926,'Lifting beams BOMS'!A108)</f>
        <v>2</v>
      </c>
      <c r="M108" s="124">
        <f>MATCH(A108,'Hijsmateriaal 1.4'!$D$6:$D$2926,0)</f>
        <v>276</v>
      </c>
    </row>
    <row r="109" spans="1:13" s="34" customFormat="1" ht="20.149999999999999" hidden="1" customHeight="1" x14ac:dyDescent="0.25">
      <c r="A109" s="141" t="s">
        <v>472</v>
      </c>
      <c r="B109" s="76">
        <f ca="1">OFFSET('Hijsmateriaal 1.4'!E$6:E$2926,M109+L109-2,0,1,1)</f>
        <v>1</v>
      </c>
      <c r="C109" s="83" t="str">
        <f ca="1">OFFSET('Hijsmateriaal 1.4'!S$6:S$2926,M109+L109-2,0,1,1)</f>
        <v>-</v>
      </c>
      <c r="D109" s="82">
        <f ca="1">OFFSET('Hijsmateriaal 1.4'!H$6:H$2926,M109+L109-2,0,1,1)</f>
        <v>114</v>
      </c>
      <c r="E109" s="82" t="str">
        <f ca="1">OFFSET('Hijsmateriaal 1.4'!I$6:I$2926,M109+L109-2,0,1,1)</f>
        <v>11360</v>
      </c>
      <c r="F109" s="84">
        <f t="shared" ca="1" si="2"/>
        <v>1158.0020387359837</v>
      </c>
      <c r="G109" s="85">
        <f ca="1">OFFSET('Hijsmateriaal 1.4'!G$6:G$2926,M109+L109-2,0,1,1)</f>
        <v>28.003</v>
      </c>
      <c r="H109" s="82" t="str">
        <f ca="1">OFFSET('Hijsmateriaal 1.4'!AJ$6:AJ$2926,M109+L109-2,0,1,1)</f>
        <v>HL1614</v>
      </c>
      <c r="I109" s="505" t="str">
        <f ca="1">IF(OFFSET('Hijsmateriaal 1.4'!W$6:W$2926,M109+L109-2,0,1,1)="","",OFFSET('Hijsmateriaal 1.4'!W$6:W$2926,M109+L109-2,0,1,1))</f>
        <v/>
      </c>
      <c r="J109" s="89">
        <f ca="1">OFFSET('Hijsmateriaal 1.4'!AC$6:AC$2926,M109+L109-3,0,1,1)/1000</f>
        <v>1.2685358999999998</v>
      </c>
      <c r="K109" s="140">
        <f ca="1">(OFFSET('Hijsmateriaal 1.4'!Y$6:Y$2926,M109+L109-3,0,1,1))+365</f>
        <v>44008</v>
      </c>
      <c r="L109" s="121">
        <f>COUNTIF('Hijsmateriaal 1.4'!$D$6:$D$2926,'Lifting beams BOMS'!A109)</f>
        <v>2</v>
      </c>
      <c r="M109" s="124">
        <f>MATCH(A109,'Hijsmateriaal 1.4'!$D$6:$D$2926,0)</f>
        <v>279</v>
      </c>
    </row>
    <row r="110" spans="1:13" s="34" customFormat="1" ht="20.149999999999999" hidden="1" customHeight="1" x14ac:dyDescent="0.25">
      <c r="A110" s="141" t="s">
        <v>476</v>
      </c>
      <c r="B110" s="76">
        <f ca="1">OFFSET('Hijsmateriaal 1.4'!E$6:E$2926,M110+L110-2,0,1,1)</f>
        <v>2</v>
      </c>
      <c r="C110" s="83" t="str">
        <f ca="1">OFFSET('Hijsmateriaal 1.4'!S$6:S$2926,M110+L110-2,0,1,1)</f>
        <v>-</v>
      </c>
      <c r="D110" s="82">
        <f ca="1">OFFSET('Hijsmateriaal 1.4'!H$6:H$2926,M110+L110-2,0,1,1)</f>
        <v>114</v>
      </c>
      <c r="E110" s="82" t="str">
        <f ca="1">OFFSET('Hijsmateriaal 1.4'!I$6:I$2926,M110+L110-2,0,1,1)</f>
        <v>11393</v>
      </c>
      <c r="F110" s="84">
        <f t="shared" ca="1" si="2"/>
        <v>1161.3659531090723</v>
      </c>
      <c r="G110" s="85">
        <f ca="1">OFFSET('Hijsmateriaal 1.4'!G$6:G$2926,M110+L110-2,0,1,1)</f>
        <v>28.023</v>
      </c>
      <c r="H110" s="82" t="str">
        <f ca="1">OFFSET('Hijsmateriaal 1.4'!AJ$6:AJ$2926,M110+L110-2,0,1,1)</f>
        <v>HL1681-1682</v>
      </c>
      <c r="I110" s="505" t="str">
        <f ca="1">IF(OFFSET('Hijsmateriaal 1.4'!W$6:W$2926,M110+L110-2,0,1,1)="","",OFFSET('Hijsmateriaal 1.4'!W$6:W$2926,M110+L110-2,0,1,1))</f>
        <v/>
      </c>
      <c r="J110" s="89">
        <f ca="1">OFFSET('Hijsmateriaal 1.4'!AC$6:AC$2926,M110+L110-3,0,1,1)/1000</f>
        <v>1.2694418999999999</v>
      </c>
      <c r="K110" s="140">
        <f ca="1">(OFFSET('Hijsmateriaal 1.4'!Y$6:Y$2926,M110+L110-3,0,1,1))+365</f>
        <v>44000</v>
      </c>
      <c r="L110" s="121">
        <f>COUNTIF('Hijsmateriaal 1.4'!$D$6:$D$2926,'Lifting beams BOMS'!A110)</f>
        <v>3</v>
      </c>
      <c r="M110" s="124">
        <f>MATCH(A110,'Hijsmateriaal 1.4'!$D$6:$D$2926,0)</f>
        <v>282</v>
      </c>
    </row>
    <row r="111" spans="1:13" s="34" customFormat="1" ht="20.149999999999999" hidden="1" customHeight="1" x14ac:dyDescent="0.25">
      <c r="A111" s="141" t="s">
        <v>484</v>
      </c>
      <c r="B111" s="76">
        <f ca="1">OFFSET('Hijsmateriaal 1.4'!E$6:E$2926,M111+L111-2,0,1,1)</f>
        <v>1</v>
      </c>
      <c r="C111" s="83" t="str">
        <f ca="1">OFFSET('Hijsmateriaal 1.4'!S$6:S$2926,M111+L111-2,0,1,1)</f>
        <v>-</v>
      </c>
      <c r="D111" s="82">
        <f ca="1">OFFSET('Hijsmateriaal 1.4'!H$6:H$2926,M111+L111-2,0,1,1)</f>
        <v>114</v>
      </c>
      <c r="E111" s="82" t="str">
        <f ca="1">OFFSET('Hijsmateriaal 1.4'!I$6:I$2926,M111+L111-2,0,1,1)</f>
        <v>11360</v>
      </c>
      <c r="F111" s="84">
        <f t="shared" ca="1" si="2"/>
        <v>1158.0020387359837</v>
      </c>
      <c r="G111" s="85">
        <f ca="1">OFFSET('Hijsmateriaal 1.4'!G$6:G$2926,M111+L111-2,0,1,1)</f>
        <v>27.469000000000001</v>
      </c>
      <c r="H111" s="82" t="str">
        <f ca="1">OFFSET('Hijsmateriaal 1.4'!AJ$6:AJ$2926,M111+L111-2,0,1,1)</f>
        <v>HL1610</v>
      </c>
      <c r="I111" s="505" t="str">
        <f ca="1">IF(OFFSET('Hijsmateriaal 1.4'!W$6:W$2926,M111+L111-2,0,1,1)="","",OFFSET('Hijsmateriaal 1.4'!W$6:W$2926,M111+L111-2,0,1,1))</f>
        <v/>
      </c>
      <c r="J111" s="89">
        <f ca="1">OFFSET('Hijsmateriaal 1.4'!AC$6:AC$2926,M111+L111-3,0,1,1)/1000</f>
        <v>1.2443457</v>
      </c>
      <c r="K111" s="140">
        <f ca="1">(OFFSET('Hijsmateriaal 1.4'!Y$6:Y$2926,M111+L111-3,0,1,1))+365</f>
        <v>44008</v>
      </c>
      <c r="L111" s="121">
        <f>COUNTIF('Hijsmateriaal 1.4'!$D$6:$D$2926,'Lifting beams BOMS'!A111)</f>
        <v>2</v>
      </c>
      <c r="M111" s="124">
        <f>MATCH(A111,'Hijsmateriaal 1.4'!$D$6:$D$2926,0)</f>
        <v>286</v>
      </c>
    </row>
    <row r="112" spans="1:13" s="34" customFormat="1" ht="20.149999999999999" hidden="1" customHeight="1" x14ac:dyDescent="0.25">
      <c r="A112" s="141" t="s">
        <v>487</v>
      </c>
      <c r="B112" s="76">
        <f ca="1">OFFSET('Hijsmateriaal 1.4'!E$6:E$2926,M112+L112-2,0,1,1)</f>
        <v>1</v>
      </c>
      <c r="C112" s="83" t="str">
        <f ca="1">OFFSET('Hijsmateriaal 1.4'!S$6:S$2926,M112+L112-2,0,1,1)</f>
        <v>-</v>
      </c>
      <c r="D112" s="82">
        <f ca="1">OFFSET('Hijsmateriaal 1.4'!H$6:H$2926,M112+L112-2,0,1,1)</f>
        <v>114</v>
      </c>
      <c r="E112" s="82" t="str">
        <f ca="1">OFFSET('Hijsmateriaal 1.4'!I$6:I$2926,M112+L112-2,0,1,1)</f>
        <v>11360</v>
      </c>
      <c r="F112" s="84">
        <f t="shared" ca="1" si="2"/>
        <v>1158.0020387359837</v>
      </c>
      <c r="G112" s="85">
        <f ca="1">OFFSET('Hijsmateriaal 1.4'!G$6:G$2926,M112+L112-2,0,1,1)</f>
        <v>27.274999999999999</v>
      </c>
      <c r="H112" s="82" t="str">
        <f ca="1">OFFSET('Hijsmateriaal 1.4'!AJ$6:AJ$2926,M112+L112-2,0,1,1)</f>
        <v>HL1626</v>
      </c>
      <c r="I112" s="505" t="str">
        <f ca="1">IF(OFFSET('Hijsmateriaal 1.4'!W$6:W$2926,M112+L112-2,0,1,1)="","",OFFSET('Hijsmateriaal 1.4'!W$6:W$2926,M112+L112-2,0,1,1))</f>
        <v/>
      </c>
      <c r="J112" s="89">
        <f ca="1">OFFSET('Hijsmateriaal 1.4'!AC$6:AC$2926,M112+L112-3,0,1,1)/1000</f>
        <v>1.2355574999999999</v>
      </c>
      <c r="K112" s="140">
        <f ca="1">(OFFSET('Hijsmateriaal 1.4'!Y$6:Y$2926,M112+L112-3,0,1,1))+365</f>
        <v>44008</v>
      </c>
      <c r="L112" s="121">
        <f>COUNTIF('Hijsmateriaal 1.4'!$D$6:$D$2926,'Lifting beams BOMS'!A112)</f>
        <v>2</v>
      </c>
      <c r="M112" s="124">
        <f>MATCH(A112,'Hijsmateriaal 1.4'!$D$6:$D$2926,0)</f>
        <v>289</v>
      </c>
    </row>
    <row r="113" spans="1:13" s="34" customFormat="1" ht="20.149999999999999" hidden="1" customHeight="1" x14ac:dyDescent="0.25">
      <c r="A113" s="141" t="s">
        <v>490</v>
      </c>
      <c r="B113" s="76">
        <f ca="1">OFFSET('Hijsmateriaal 1.4'!E$6:E$2926,M113+L113-2,0,1,1)</f>
        <v>2</v>
      </c>
      <c r="C113" s="83" t="str">
        <f ca="1">OFFSET('Hijsmateriaal 1.4'!S$6:S$2926,M113+L113-2,0,1,1)</f>
        <v>-</v>
      </c>
      <c r="D113" s="82">
        <f ca="1">OFFSET('Hijsmateriaal 1.4'!H$6:H$2926,M113+L113-2,0,1,1)</f>
        <v>114</v>
      </c>
      <c r="E113" s="82" t="str">
        <f ca="1">OFFSET('Hijsmateriaal 1.4'!I$6:I$2926,M113+L113-2,0,1,1)</f>
        <v>11360</v>
      </c>
      <c r="F113" s="84">
        <f t="shared" ca="1" si="2"/>
        <v>1158.0020387359837</v>
      </c>
      <c r="G113" s="85">
        <f ca="1">OFFSET('Hijsmateriaal 1.4'!G$6:G$2926,M113+L113-2,0,1,1)</f>
        <v>26.960999999999999</v>
      </c>
      <c r="H113" s="82" t="str">
        <f ca="1">OFFSET('Hijsmateriaal 1.4'!AJ$6:AJ$2926,M113+L113-2,0,1,1)</f>
        <v>HL1623</v>
      </c>
      <c r="I113" s="505" t="str">
        <f ca="1">IF(OFFSET('Hijsmateriaal 1.4'!W$6:W$2926,M113+L113-2,0,1,1)="","",OFFSET('Hijsmateriaal 1.4'!W$6:W$2926,M113+L113-2,0,1,1))</f>
        <v/>
      </c>
      <c r="J113" s="89">
        <f ca="1">OFFSET('Hijsmateriaal 1.4'!AC$6:AC$2926,M113+L113-3,0,1,1)/1000</f>
        <v>1.2211521000000001</v>
      </c>
      <c r="K113" s="140">
        <f ca="1">(OFFSET('Hijsmateriaal 1.4'!Y$6:Y$2926,M113+L113-3,0,1,1))+365</f>
        <v>44008</v>
      </c>
      <c r="L113" s="121">
        <f>COUNTIF('Hijsmateriaal 1.4'!$D$6:$D$2926,'Lifting beams BOMS'!A113)</f>
        <v>3</v>
      </c>
      <c r="M113" s="124">
        <f>MATCH(A113,'Hijsmateriaal 1.4'!$D$6:$D$2926,0)</f>
        <v>292</v>
      </c>
    </row>
    <row r="114" spans="1:13" s="34" customFormat="1" ht="20.149999999999999" hidden="1" customHeight="1" x14ac:dyDescent="0.25">
      <c r="A114" s="141" t="s">
        <v>495</v>
      </c>
      <c r="B114" s="76">
        <f ca="1">OFFSET('Hijsmateriaal 1.4'!E$6:E$2926,M114+L114-2,0,1,1)</f>
        <v>1</v>
      </c>
      <c r="C114" s="83" t="str">
        <f ca="1">OFFSET('Hijsmateriaal 1.4'!S$6:S$2926,M114+L114-2,0,1,1)</f>
        <v>-</v>
      </c>
      <c r="D114" s="82">
        <f ca="1">OFFSET('Hijsmateriaal 1.4'!H$6:H$2926,M114+L114-2,0,1,1)</f>
        <v>114</v>
      </c>
      <c r="E114" s="82" t="str">
        <f ca="1">OFFSET('Hijsmateriaal 1.4'!I$6:I$2926,M114+L114-2,0,1,1)</f>
        <v>11360</v>
      </c>
      <c r="F114" s="84">
        <f t="shared" ca="1" si="2"/>
        <v>1158.0020387359837</v>
      </c>
      <c r="G114" s="85">
        <f ca="1">OFFSET('Hijsmateriaal 1.4'!G$6:G$2926,M114+L114-2,0,1,1)</f>
        <v>26.733000000000001</v>
      </c>
      <c r="H114" s="82" t="str">
        <f ca="1">OFFSET('Hijsmateriaal 1.4'!AJ$6:AJ$2926,M114+L114-2,0,1,1)</f>
        <v>HL1624</v>
      </c>
      <c r="I114" s="505" t="str">
        <f ca="1">IF(OFFSET('Hijsmateriaal 1.4'!W$6:W$2926,M114+L114-2,0,1,1)="","",OFFSET('Hijsmateriaal 1.4'!W$6:W$2926,M114+L114-2,0,1,1))</f>
        <v/>
      </c>
      <c r="J114" s="89">
        <f ca="1">OFFSET('Hijsmateriaal 1.4'!AC$6:AC$2926,M114+L114-3,0,1,1)/1000</f>
        <v>1.2110048999999998</v>
      </c>
      <c r="K114" s="140">
        <f ca="1">(OFFSET('Hijsmateriaal 1.4'!Y$6:Y$2926,M114+L114-3,0,1,1))+365</f>
        <v>44008</v>
      </c>
      <c r="L114" s="121">
        <f>COUNTIF('Hijsmateriaal 1.4'!$D$6:$D$2926,'Lifting beams BOMS'!A114)</f>
        <v>2</v>
      </c>
      <c r="M114" s="124">
        <f>MATCH(A114,'Hijsmateriaal 1.4'!$D$6:$D$2926,0)</f>
        <v>296</v>
      </c>
    </row>
    <row r="115" spans="1:13" s="34" customFormat="1" ht="20.149999999999999" hidden="1" customHeight="1" x14ac:dyDescent="0.25">
      <c r="A115" s="141" t="s">
        <v>497</v>
      </c>
      <c r="B115" s="76">
        <f ca="1">OFFSET('Hijsmateriaal 1.4'!E$6:E$2926,M115+L115-2,0,1,1)</f>
        <v>2</v>
      </c>
      <c r="C115" s="83" t="str">
        <f ca="1">OFFSET('Hijsmateriaal 1.4'!S$6:S$2926,M115+L115-2,0,1,1)</f>
        <v>-</v>
      </c>
      <c r="D115" s="82">
        <f ca="1">OFFSET('Hijsmateriaal 1.4'!H$6:H$2926,M115+L115-2,0,1,1)</f>
        <v>114</v>
      </c>
      <c r="E115" s="82" t="str">
        <f ca="1">OFFSET('Hijsmateriaal 1.4'!I$6:I$2926,M115+L115-2,0,1,1)</f>
        <v>11390</v>
      </c>
      <c r="F115" s="84">
        <f t="shared" ca="1" si="2"/>
        <v>1161.0601427115189</v>
      </c>
      <c r="G115" s="85">
        <f ca="1">OFFSET('Hijsmateriaal 1.4'!G$6:G$2926,M115+L115-2,0,1,1)</f>
        <v>18.649999999999999</v>
      </c>
      <c r="H115" s="82" t="str">
        <f ca="1">OFFSET('Hijsmateriaal 1.4'!AJ$6:AJ$2926,M115+L115-2,0,1,1)</f>
        <v>HL1864-1865</v>
      </c>
      <c r="I115" s="618" t="str">
        <f ca="1">IF(OFFSET('Hijsmateriaal 1.4'!W$6:W$2926,M115+L115-2,0,1,1)="","",OFFSET('Hijsmateriaal 1.4'!W$6:W$2926,M115+L115-2,0,1,1))</f>
        <v/>
      </c>
      <c r="J115" s="89">
        <f ca="1">OFFSET('Hijsmateriaal 1.4'!AC$6:AC$2926,M115+L115-3,0,1,1)/1000</f>
        <v>0.84393899999999988</v>
      </c>
      <c r="K115" s="140">
        <f ca="1">(OFFSET('Hijsmateriaal 1.4'!Y$6:Y$2926,M115+L115-3,0,1,1))+365</f>
        <v>44665</v>
      </c>
      <c r="L115" s="121">
        <f>COUNTIF('Hijsmateriaal 1.4'!$D$6:$D$2926,'Lifting beams BOMS'!A115)</f>
        <v>3</v>
      </c>
      <c r="M115" s="124">
        <f>MATCH(A115,'Hijsmateriaal 1.4'!$D$6:$D$2926,0)</f>
        <v>299</v>
      </c>
    </row>
    <row r="116" spans="1:13" s="34" customFormat="1" ht="20.149999999999999" hidden="1" customHeight="1" x14ac:dyDescent="0.25">
      <c r="A116" s="141" t="s">
        <v>505</v>
      </c>
      <c r="B116" s="76">
        <f ca="1">OFFSET('Hijsmateriaal 1.4'!E$6:E$2926,M116+L116-2,0,1,1)</f>
        <v>2</v>
      </c>
      <c r="C116" s="83" t="str">
        <f ca="1">OFFSET('Hijsmateriaal 1.4'!S$6:S$2926,M116+L116-2,0,1,1)</f>
        <v>-</v>
      </c>
      <c r="D116" s="82">
        <f ca="1">OFFSET('Hijsmateriaal 1.4'!H$6:H$2926,M116+L116-2,0,1,1)</f>
        <v>114</v>
      </c>
      <c r="E116" s="82" t="str">
        <f ca="1">OFFSET('Hijsmateriaal 1.4'!I$6:I$2926,M116+L116-2,0,1,1)</f>
        <v>11390</v>
      </c>
      <c r="F116" s="84">
        <f t="shared" ca="1" si="2"/>
        <v>1161.0601427115189</v>
      </c>
      <c r="G116" s="85">
        <f ca="1">OFFSET('Hijsmateriaal 1.4'!G$6:G$2926,M116+L116-2,0,1,1)</f>
        <v>17.77</v>
      </c>
      <c r="H116" s="82" t="str">
        <f ca="1">OFFSET('Hijsmateriaal 1.4'!AJ$6:AJ$2926,M116+L116-2,0,1,1)</f>
        <v>HL1862-1863</v>
      </c>
      <c r="I116" s="505" t="str">
        <f ca="1">IF(OFFSET('Hijsmateriaal 1.4'!W$6:W$2926,M116+L116-2,0,1,1)="","",OFFSET('Hijsmateriaal 1.4'!W$6:W$2926,M116+L116-2,0,1,1))</f>
        <v/>
      </c>
      <c r="J116" s="89">
        <f ca="1">OFFSET('Hijsmateriaal 1.4'!AC$6:AC$2926,M116+L116-3,0,1,1)/1000</f>
        <v>0.80588699999999991</v>
      </c>
      <c r="K116" s="140">
        <f ca="1">(OFFSET('Hijsmateriaal 1.4'!Y$6:Y$2926,M116+L116-3,0,1,1))+365</f>
        <v>44211</v>
      </c>
      <c r="L116" s="121">
        <f>COUNTIF('Hijsmateriaal 1.4'!$D$6:$D$2926,'Lifting beams BOMS'!A116)</f>
        <v>3</v>
      </c>
      <c r="M116" s="124">
        <f>MATCH(A116,'Hijsmateriaal 1.4'!$D$6:$D$2926,0)</f>
        <v>303</v>
      </c>
    </row>
    <row r="117" spans="1:13" s="34" customFormat="1" ht="20.149999999999999" hidden="1" customHeight="1" x14ac:dyDescent="0.25">
      <c r="A117" s="141" t="s">
        <v>524</v>
      </c>
      <c r="B117" s="76">
        <f ca="1">OFFSET('Hijsmateriaal 1.4'!E$6:E$2926,M117+L117-2,0,1,1)</f>
        <v>2</v>
      </c>
      <c r="C117" s="83" t="str">
        <f ca="1">OFFSET('Hijsmateriaal 1.4'!S$6:S$2926,M117+L117-2,0,1,1)</f>
        <v>-</v>
      </c>
      <c r="D117" s="82">
        <f ca="1">OFFSET('Hijsmateriaal 1.4'!H$6:H$2926,M117+L117-2,0,1,1)</f>
        <v>114</v>
      </c>
      <c r="E117" s="82" t="str">
        <f ca="1">OFFSET('Hijsmateriaal 1.4'!I$6:I$2926,M117+L117-2,0,1,1)</f>
        <v>11369</v>
      </c>
      <c r="F117" s="84">
        <f t="shared" ca="1" si="2"/>
        <v>1158.9194699286443</v>
      </c>
      <c r="G117" s="85">
        <f ca="1">OFFSET('Hijsmateriaal 1.4'!G$6:G$2926,M117+L117-2,0,1,1)</f>
        <v>11.29</v>
      </c>
      <c r="H117" s="82" t="str">
        <f ca="1">OFFSET('Hijsmateriaal 1.4'!AJ$6:AJ$2926,M117+L117-2,0,1,1)</f>
        <v>HL1847-1848</v>
      </c>
      <c r="I117" s="505" t="str">
        <f ca="1">IF(OFFSET('Hijsmateriaal 1.4'!W$6:W$2926,M117+L117-2,0,1,1)="","",OFFSET('Hijsmateriaal 1.4'!W$6:W$2926,M117+L117-2,0,1,1))</f>
        <v>Grommets from stock, visual insp.5 aug 2020 !!</v>
      </c>
      <c r="J117" s="89">
        <f ca="1">OFFSET('Hijsmateriaal 1.4'!AC$6:AC$2926,M117+L117-3,0,1,1)/1000</f>
        <v>0.51098399999999988</v>
      </c>
      <c r="K117" s="140">
        <f ca="1">(OFFSET('Hijsmateriaal 1.4'!Y$6:Y$2926,M117+L117-3,0,1,1))+365</f>
        <v>44336</v>
      </c>
      <c r="L117" s="121">
        <f>COUNTIF('Hijsmateriaal 1.4'!$D$6:$D$2926,'Lifting beams BOMS'!A117)</f>
        <v>3</v>
      </c>
      <c r="M117" s="124">
        <f>MATCH(A117,'Hijsmateriaal 1.4'!$D$6:$D$2926,0)</f>
        <v>313</v>
      </c>
    </row>
    <row r="118" spans="1:13" s="34" customFormat="1" ht="20.149999999999999" hidden="1" customHeight="1" x14ac:dyDescent="0.25">
      <c r="A118" s="141" t="s">
        <v>547</v>
      </c>
      <c r="B118" s="76">
        <f ca="1">OFFSET('Hijsmateriaal 1.4'!E$6:E$2926,M118+L118-2,0,1,1)</f>
        <v>1</v>
      </c>
      <c r="C118" s="83" t="str">
        <f ca="1">OFFSET('Hijsmateriaal 1.4'!S$6:S$2926,M118+L118-2,0,1,1)</f>
        <v>-</v>
      </c>
      <c r="D118" s="82">
        <f ca="1">OFFSET('Hijsmateriaal 1.4'!H$6:H$2926,M118+L118-2,0,1,1)</f>
        <v>108</v>
      </c>
      <c r="E118" s="82" t="str">
        <f ca="1">OFFSET('Hijsmateriaal 1.4'!I$6:I$2926,M118+L118-2,0,1,1)</f>
        <v>10197</v>
      </c>
      <c r="F118" s="84">
        <f t="shared" ca="1" si="2"/>
        <v>1039.4495412844037</v>
      </c>
      <c r="G118" s="85">
        <f ca="1">OFFSET('Hijsmateriaal 1.4'!G$6:G$2926,M118+L118-2,0,1,1)</f>
        <v>85.284000000000006</v>
      </c>
      <c r="H118" s="82" t="str">
        <f ca="1">OFFSET('Hijsmateriaal 1.4'!AJ$6:AJ$2926,M118+L118-2,0,1,1)</f>
        <v>HL1807</v>
      </c>
      <c r="I118" s="505" t="str">
        <f ca="1">IF(OFFSET('Hijsmateriaal 1.4'!W$6:W$2926,M118+L118-2,0,1,1)="","",OFFSET('Hijsmateriaal 1.4'!W$6:W$2926,M118+L118-2,0,1,1))</f>
        <v/>
      </c>
      <c r="J118" s="89">
        <f ca="1">OFFSET('Hijsmateriaal 1.4'!AC$6:AC$2926,M118+L118-3,0,1,1)/1000</f>
        <v>3.4667946000000001</v>
      </c>
      <c r="K118" s="140">
        <f ca="1">(OFFSET('Hijsmateriaal 1.4'!Y$6:Y$2926,M118+L118-3,0,1,1))+365</f>
        <v>44030</v>
      </c>
      <c r="L118" s="121">
        <f>COUNTIF('Hijsmateriaal 1.4'!$D$6:$D$2926,'Lifting beams BOMS'!A118)</f>
        <v>2</v>
      </c>
      <c r="M118" s="124">
        <f>MATCH(A118,'Hijsmateriaal 1.4'!$D$6:$D$2926,0)</f>
        <v>329</v>
      </c>
    </row>
    <row r="119" spans="1:13" s="34" customFormat="1" ht="20.149999999999999" hidden="1" customHeight="1" x14ac:dyDescent="0.25">
      <c r="A119" s="141" t="s">
        <v>552</v>
      </c>
      <c r="B119" s="76">
        <f ca="1">OFFSET('Hijsmateriaal 1.4'!E$6:E$2926,M119+L119-2,0,1,1)</f>
        <v>4</v>
      </c>
      <c r="C119" s="83" t="str">
        <f ca="1">OFFSET('Hijsmateriaal 1.4'!S$6:S$2926,M119+L119-2,0,1,1)</f>
        <v>-</v>
      </c>
      <c r="D119" s="82">
        <f ca="1">OFFSET('Hijsmateriaal 1.4'!H$6:H$2926,M119+L119-2,0,1,1)</f>
        <v>108</v>
      </c>
      <c r="E119" s="82" t="str">
        <f ca="1">OFFSET('Hijsmateriaal 1.4'!I$6:I$2926,M119+L119-2,0,1,1)</f>
        <v>9222</v>
      </c>
      <c r="F119" s="84">
        <f t="shared" ca="1" si="2"/>
        <v>940.06116207951061</v>
      </c>
      <c r="G119" s="85">
        <f ca="1">OFFSET('Hijsmateriaal 1.4'!G$6:G$2926,M119+L119-2,0,1,1)</f>
        <v>30.28</v>
      </c>
      <c r="H119" s="82" t="str">
        <f ca="1">OFFSET('Hijsmateriaal 1.4'!AJ$6:AJ$2926,M119+L119-2,0,1,1)</f>
        <v>HL1279-1282</v>
      </c>
      <c r="I119" s="505" t="str">
        <f ca="1">IF(OFFSET('Hijsmateriaal 1.4'!W$6:W$2926,M119+L119-2,0,1,1)="","",OFFSET('Hijsmateriaal 1.4'!W$6:W$2926,M119+L119-2,0,1,1))</f>
        <v>Ex TL4, HL 1279 is replaced by a new grommet</v>
      </c>
      <c r="J119" s="89">
        <f ca="1">OFFSET('Hijsmateriaal 1.4'!AC$6:AC$2926,M119+L119-3,0,1,1)/1000</f>
        <v>1.2337274999999999</v>
      </c>
      <c r="K119" s="140">
        <f ca="1">(OFFSET('Hijsmateriaal 1.4'!Y$6:Y$2926,M119+L119-3,0,1,1))+365</f>
        <v>44336</v>
      </c>
      <c r="L119" s="121">
        <f>COUNTIF('Hijsmateriaal 1.4'!$D$6:$D$2926,'Lifting beams BOMS'!A119)</f>
        <v>5</v>
      </c>
      <c r="M119" s="124">
        <f>MATCH(A119,'Hijsmateriaal 1.4'!$D$6:$D$2926,0)</f>
        <v>332</v>
      </c>
    </row>
    <row r="120" spans="1:13" s="34" customFormat="1" ht="20.149999999999999" hidden="1" customHeight="1" x14ac:dyDescent="0.25">
      <c r="A120" s="141" t="s">
        <v>781</v>
      </c>
      <c r="B120" s="76">
        <f ca="1">OFFSET('Hijsmateriaal 1.4'!E$6:E$2926,M120+L120-2,0,1,1)</f>
        <v>2</v>
      </c>
      <c r="C120" s="83" t="str">
        <f ca="1">OFFSET('Hijsmateriaal 1.4'!S$6:S$2926,M120+L120-2,0,1,1)</f>
        <v>-</v>
      </c>
      <c r="D120" s="82">
        <f ca="1">OFFSET('Hijsmateriaal 1.4'!H$6:H$2926,M120+L120-2,0,1,1)</f>
        <v>102</v>
      </c>
      <c r="E120" s="82" t="str">
        <f ca="1">OFFSET('Hijsmateriaal 1.4'!I$6:I$2926,M120+L120-2,0,1,1)</f>
        <v>9094</v>
      </c>
      <c r="F120" s="84">
        <f ca="1">E120/9.81</f>
        <v>927.01325178389391</v>
      </c>
      <c r="G120" s="85">
        <f ca="1">OFFSET('Hijsmateriaal 1.4'!G$6:G$2926,M120+L120-2,0,1,1)</f>
        <v>27.78</v>
      </c>
      <c r="H120" s="82" t="str">
        <f ca="1">OFFSET('Hijsmateriaal 1.4'!AJ$6:AJ$2926,M120+L120-2,0,1,1)</f>
        <v>HL1618-1619</v>
      </c>
      <c r="I120" s="618" t="str">
        <f ca="1">IF(OFFSET('Hijsmateriaal 1.4'!W$6:W$2926,M120+L120-2,0,1,1)="","",OFFSET('Hijsmateriaal 1.4'!W$6:W$2926,M120+L120-2,0,1,1))</f>
        <v/>
      </c>
      <c r="J120" s="89">
        <f ca="1">OFFSET('Hijsmateriaal 1.4'!AC$6:AC$2926,M120+L120-3,0,1,1)/1000</f>
        <v>1.0085229</v>
      </c>
      <c r="K120" s="140">
        <f ca="1">(OFFSET('Hijsmateriaal 1.4'!Y$6:Y$2926,M120+L120-3,0,1,1))+365</f>
        <v>44665</v>
      </c>
      <c r="L120" s="121">
        <f>COUNTIF('Hijsmateriaal 1.4'!$D$6:$D$2926,'Lifting beams BOMS'!A120)</f>
        <v>3</v>
      </c>
      <c r="M120" s="124">
        <f>MATCH(A120,'Hijsmateriaal 1.4'!$D$6:$D$2926,0)</f>
        <v>476</v>
      </c>
    </row>
    <row r="121" spans="1:13" s="34" customFormat="1" ht="20.149999999999999" hidden="1" customHeight="1" x14ac:dyDescent="0.25">
      <c r="A121" s="141" t="s">
        <v>787</v>
      </c>
      <c r="B121" s="76">
        <f ca="1">OFFSET('Hijsmateriaal 1.4'!E$6:E$2926,M121+L121-2,0,1,1)</f>
        <v>2</v>
      </c>
      <c r="C121" s="83" t="str">
        <f ca="1">OFFSET('Hijsmateriaal 1.4'!S$6:S$2926,M121+L121-2,0,1,1)</f>
        <v>-</v>
      </c>
      <c r="D121" s="82">
        <f ca="1">OFFSET('Hijsmateriaal 1.4'!H$6:H$2926,M121+L121-2,0,1,1)</f>
        <v>102</v>
      </c>
      <c r="E121" s="82" t="str">
        <f ca="1">OFFSET('Hijsmateriaal 1.4'!I$6:I$2926,M121+L121-2,0,1,1)</f>
        <v>9094</v>
      </c>
      <c r="F121" s="84">
        <f ca="1">E121/9.81</f>
        <v>927.01325178389391</v>
      </c>
      <c r="G121" s="85">
        <f ca="1">OFFSET('Hijsmateriaal 1.4'!G$6:G$2926,M121+L121-2,0,1,1)</f>
        <v>27.466000000000001</v>
      </c>
      <c r="H121" s="82" t="str">
        <f ca="1">OFFSET('Hijsmateriaal 1.4'!AJ$6:AJ$2926,M121+L121-2,0,1,1)</f>
        <v>HL1620-1621</v>
      </c>
      <c r="I121" s="618" t="str">
        <f ca="1">IF(OFFSET('Hijsmateriaal 1.4'!W$6:W$2926,M121+L121-2,0,1,1)="","",OFFSET('Hijsmateriaal 1.4'!W$6:W$2926,M121+L121-2,0,1,1))</f>
        <v/>
      </c>
      <c r="J121" s="89">
        <f ca="1">OFFSET('Hijsmateriaal 1.4'!AC$6:AC$2926,M121+L121-3,0,1,1)/1000</f>
        <v>0.99712469999999997</v>
      </c>
      <c r="K121" s="140">
        <f ca="1">(OFFSET('Hijsmateriaal 1.4'!Y$6:Y$2926,M121+L121-3,0,1,1))+365</f>
        <v>44665</v>
      </c>
      <c r="L121" s="121">
        <f>COUNTIF('Hijsmateriaal 1.4'!$D$6:$D$2926,'Lifting beams BOMS'!A121)</f>
        <v>3</v>
      </c>
      <c r="M121" s="124">
        <f>MATCH(A121,'Hijsmateriaal 1.4'!$D$6:$D$2926,0)</f>
        <v>480</v>
      </c>
    </row>
    <row r="122" spans="1:13" s="34" customFormat="1" ht="20.149999999999999" hidden="1" customHeight="1" x14ac:dyDescent="0.25">
      <c r="A122" s="141" t="s">
        <v>792</v>
      </c>
      <c r="B122" s="76">
        <f ca="1">OFFSET('Hijsmateriaal 1.4'!E$6:E$2926,M122+L122-2,0,1,1)</f>
        <v>4</v>
      </c>
      <c r="C122" s="83" t="str">
        <f ca="1">OFFSET('Hijsmateriaal 1.4'!S$6:S$2926,M122+L122-2,0,1,1)</f>
        <v>-</v>
      </c>
      <c r="D122" s="82">
        <f ca="1">OFFSET('Hijsmateriaal 1.4'!H$6:H$2926,M122+L122-2,0,1,1)</f>
        <v>102</v>
      </c>
      <c r="E122" s="82" t="str">
        <f ca="1">OFFSET('Hijsmateriaal 1.4'!I$6:I$2926,M122+L122-2,0,1,1)</f>
        <v>8230</v>
      </c>
      <c r="F122" s="84">
        <f ca="1">E122/9.81</f>
        <v>838.93985728848111</v>
      </c>
      <c r="G122" s="85">
        <f ca="1">OFFSET('Hijsmateriaal 1.4'!G$6:G$2926,M122+L122-2,0,1,1)</f>
        <v>23.79</v>
      </c>
      <c r="H122" s="82" t="str">
        <f ca="1">OFFSET('Hijsmateriaal 1.4'!AJ$6:AJ$2926,M122+L122-2,0,1,1)</f>
        <v>HL1315-1318</v>
      </c>
      <c r="I122" s="630" t="str">
        <f ca="1">IF(OFFSET('Hijsmateriaal 1.4'!W$6:W$2926,M122+L122-2,0,1,1)="","",OFFSET('Hijsmateriaal 1.4'!W$6:W$2926,M122+L122-2,0,1,1))</f>
        <v>HL 1315+1316 Visual insp. 17 Dec 2020, reserved for CFXD</v>
      </c>
      <c r="J122" s="89">
        <f ca="1">OFFSET('Hijsmateriaal 1.4'!AC$6:AC$2926,M122+L122-3,0,1,1)/1000</f>
        <v>0.95159999999999989</v>
      </c>
      <c r="K122" s="140">
        <f ca="1">(OFFSET('Hijsmateriaal 1.4'!Y$6:Y$2926,M122+L122-3,0,1,1))+365</f>
        <v>44909</v>
      </c>
      <c r="L122" s="121">
        <f>COUNTIF('Hijsmateriaal 1.4'!$D$6:$D$2926,'Lifting beams BOMS'!A122)</f>
        <v>5</v>
      </c>
      <c r="M122" s="124">
        <f>MATCH(A122,'Hijsmateriaal 1.4'!$D$6:$D$2926,0)</f>
        <v>484</v>
      </c>
    </row>
    <row r="123" spans="1:13" s="34" customFormat="1" ht="20.149999999999999" hidden="1" customHeight="1" x14ac:dyDescent="0.25">
      <c r="A123" s="141" t="s">
        <v>817</v>
      </c>
      <c r="B123" s="76">
        <f ca="1">OFFSET('Hijsmateriaal 1.4'!E$6:E$2926,M123+L123-2,0,1,1)</f>
        <v>4</v>
      </c>
      <c r="C123" s="83" t="str">
        <f ca="1">OFFSET('Hijsmateriaal 1.4'!S$6:S$2926,M123+L123-2,0,1,1)</f>
        <v>-</v>
      </c>
      <c r="D123" s="82">
        <f ca="1">OFFSET('Hijsmateriaal 1.4'!H$6:H$2926,M123+L123-2,0,1,1)</f>
        <v>102</v>
      </c>
      <c r="E123" s="82" t="str">
        <f ca="1">OFFSET('Hijsmateriaal 1.4'!I$6:I$2926,M123+L123-2,0,1,1)</f>
        <v>8230</v>
      </c>
      <c r="F123" s="84">
        <f ca="1">E123/9.81</f>
        <v>838.93985728848111</v>
      </c>
      <c r="G123" s="85">
        <f ca="1">OFFSET('Hijsmateriaal 1.4'!G$6:G$2926,M123+L123-2,0,1,1)</f>
        <v>4.5199999999999996</v>
      </c>
      <c r="H123" s="82" t="str">
        <f ca="1">OFFSET('Hijsmateriaal 1.4'!AJ$6:AJ$2926,M123+L123-2,0,1,1)</f>
        <v>HL1311-1314</v>
      </c>
      <c r="I123" s="505" t="str">
        <f ca="1">IF(OFFSET('Hijsmateriaal 1.4'!W$6:W$2926,M123+L123-2,0,1,1)="","",OFFSET('Hijsmateriaal 1.4'!W$6:W$2926,M123+L123-2,0,1,1))</f>
        <v>Ex Taklift 4</v>
      </c>
      <c r="J123" s="89">
        <f ca="1">OFFSET('Hijsmateriaal 1.4'!AC$6:AC$2926,M123+L123-3,0,1,1)/1000</f>
        <v>0.18039999999999998</v>
      </c>
      <c r="K123" s="140">
        <f ca="1">(OFFSET('Hijsmateriaal 1.4'!Y$6:Y$2926,M123+L123-3,0,1,1))+365</f>
        <v>44665</v>
      </c>
      <c r="L123" s="121">
        <f>COUNTIF('Hijsmateriaal 1.4'!$D$6:$D$2926,'Lifting beams BOMS'!A123)</f>
        <v>5</v>
      </c>
      <c r="M123" s="124">
        <f>MATCH(A123,'Hijsmateriaal 1.4'!$D$6:$D$2926,0)</f>
        <v>500</v>
      </c>
    </row>
    <row r="124" spans="1:13" s="34" customFormat="1" ht="20.149999999999999" hidden="1" customHeight="1" x14ac:dyDescent="0.25">
      <c r="A124" s="141" t="s">
        <v>1027</v>
      </c>
      <c r="B124" s="76">
        <f ca="1">OFFSET('Hijsmateriaal 1.4'!E$6:E$2926,M124+L124-2,0,1,1)</f>
        <v>4</v>
      </c>
      <c r="C124" s="83" t="str">
        <f ca="1">OFFSET('Hijsmateriaal 1.4'!S$6:S$2926,M124+L124-2,0,1,1)</f>
        <v>-</v>
      </c>
      <c r="D124" s="82">
        <f ca="1">OFFSET('Hijsmateriaal 1.4'!H$6:H$2926,M124+L124-2,0,1,1)</f>
        <v>84</v>
      </c>
      <c r="E124" s="82" t="str">
        <f ca="1">OFFSET('Hijsmateriaal 1.4'!I$6:I$2926,M124+L124-2,0,1,1)</f>
        <v>5579</v>
      </c>
      <c r="F124" s="84">
        <f t="shared" ref="F124:F129" ca="1" si="3">E124/9.81</f>
        <v>568.70540265035675</v>
      </c>
      <c r="G124" s="85">
        <f ca="1">OFFSET('Hijsmateriaal 1.4'!G$6:G$2926,M124+L124-2,0,1,1)</f>
        <v>32.69</v>
      </c>
      <c r="H124" s="82" t="str">
        <f ca="1">OFFSET('Hijsmateriaal 1.4'!AJ$6:AJ$2926,M124+L124-2,0,1,1)</f>
        <v>HL1267-1270</v>
      </c>
      <c r="I124" s="505" t="str">
        <f ca="1">IF(OFFSET('Hijsmateriaal 1.4'!W$6:W$2926,M124+L124-2,0,1,1)="","",OFFSET('Hijsmateriaal 1.4'!W$6:W$2926,M124+L124-2,0,1,1))</f>
        <v/>
      </c>
      <c r="J124" s="89">
        <f ca="1">OFFSET('Hijsmateriaal 1.4'!AC$6:AC$2926,M124+L124-3,0,1,1)/1000</f>
        <v>0.80491200000000007</v>
      </c>
      <c r="K124" s="140">
        <f ca="1">(OFFSET('Hijsmateriaal 1.4'!Y$6:Y$2926,M124+L124-3,0,1,1))+365</f>
        <v>44008</v>
      </c>
      <c r="L124" s="121">
        <f>COUNTIF('Hijsmateriaal 1.4'!$D$6:$D$2926,'Lifting beams BOMS'!A124)</f>
        <v>5</v>
      </c>
      <c r="M124" s="124">
        <f>MATCH(A124,'Hijsmateriaal 1.4'!$D$6:$D$2926,0)</f>
        <v>636</v>
      </c>
    </row>
    <row r="125" spans="1:13" s="34" customFormat="1" ht="20.149999999999999" hidden="1" customHeight="1" x14ac:dyDescent="0.25">
      <c r="A125" s="141" t="s">
        <v>1040</v>
      </c>
      <c r="B125" s="76">
        <f ca="1">OFFSET('Hijsmateriaal 1.4'!E$6:E$2926,M125+L125-2,0,1,1)</f>
        <v>2</v>
      </c>
      <c r="C125" s="83" t="str">
        <f ca="1">OFFSET('Hijsmateriaal 1.4'!S$6:S$2926,M125+L125-2,0,1,1)</f>
        <v>-</v>
      </c>
      <c r="D125" s="82">
        <f ca="1">OFFSET('Hijsmateriaal 1.4'!H$6:H$2926,M125+L125-2,0,1,1)</f>
        <v>84</v>
      </c>
      <c r="E125" s="82" t="str">
        <f ca="1">OFFSET('Hijsmateriaal 1.4'!I$6:I$2926,M125+L125-2,0,1,1)</f>
        <v>5579</v>
      </c>
      <c r="F125" s="84">
        <f t="shared" ca="1" si="3"/>
        <v>568.70540265035675</v>
      </c>
      <c r="G125" s="85">
        <f ca="1">OFFSET('Hijsmateriaal 1.4'!G$6:G$2926,M125+L125-2,0,1,1)</f>
        <v>24.248000000000001</v>
      </c>
      <c r="H125" s="82" t="str">
        <f ca="1">OFFSET('Hijsmateriaal 1.4'!AJ$6:AJ$2926,M125+L125-2,0,1,1)</f>
        <v>HL1653-1654</v>
      </c>
      <c r="I125" s="505" t="str">
        <f ca="1">IF(OFFSET('Hijsmateriaal 1.4'!W$6:W$2926,M125+L125-2,0,1,1)="","",OFFSET('Hijsmateriaal 1.4'!W$6:W$2926,M125+L125-2,0,1,1))</f>
        <v/>
      </c>
      <c r="J125" s="89">
        <f ca="1">OFFSET('Hijsmateriaal 1.4'!AC$6:AC$2926,M125+L125-3,0,1,1)/1000</f>
        <v>0.59722824000000008</v>
      </c>
      <c r="K125" s="140">
        <f ca="1">(OFFSET('Hijsmateriaal 1.4'!Y$6:Y$2926,M125+L125-3,0,1,1))+365</f>
        <v>44000</v>
      </c>
      <c r="L125" s="121">
        <f>COUNTIF('Hijsmateriaal 1.4'!$D$6:$D$2926,'Lifting beams BOMS'!A125)</f>
        <v>3</v>
      </c>
      <c r="M125" s="124">
        <f>MATCH(A125,'Hijsmateriaal 1.4'!$D$6:$D$2926,0)</f>
        <v>642</v>
      </c>
    </row>
    <row r="126" spans="1:13" s="34" customFormat="1" ht="20.149999999999999" hidden="1" customHeight="1" x14ac:dyDescent="0.25">
      <c r="A126" s="141" t="s">
        <v>1045</v>
      </c>
      <c r="B126" s="76">
        <f ca="1">OFFSET('Hijsmateriaal 1.4'!E$6:E$2926,M126+L126-2,0,1,1)</f>
        <v>4</v>
      </c>
      <c r="C126" s="83" t="str">
        <f ca="1">OFFSET('Hijsmateriaal 1.4'!S$6:S$2926,M126+L126-2,0,1,1)</f>
        <v>-</v>
      </c>
      <c r="D126" s="82">
        <f ca="1">OFFSET('Hijsmateriaal 1.4'!H$6:H$2926,M126+L126-2,0,1,1)</f>
        <v>84</v>
      </c>
      <c r="E126" s="82" t="str">
        <f ca="1">OFFSET('Hijsmateriaal 1.4'!I$6:I$2926,M126+L126-2,0,1,1)</f>
        <v>5579</v>
      </c>
      <c r="F126" s="84">
        <f t="shared" ca="1" si="3"/>
        <v>568.70540265035675</v>
      </c>
      <c r="G126" s="85">
        <f ca="1">OFFSET('Hijsmateriaal 1.4'!G$6:G$2926,M126+L126-2,0,1,1)</f>
        <v>17.965</v>
      </c>
      <c r="H126" s="82" t="str">
        <f ca="1">OFFSET('Hijsmateriaal 1.4'!AJ$6:AJ$2926,M126+L126-2,0,1,1)</f>
        <v>HL1271-1274</v>
      </c>
      <c r="I126" s="505" t="str">
        <f ca="1">IF(OFFSET('Hijsmateriaal 1.4'!W$6:W$2926,M126+L126-2,0,1,1)="","",OFFSET('Hijsmateriaal 1.4'!W$6:W$2926,M126+L126-2,0,1,1))</f>
        <v/>
      </c>
      <c r="J126" s="89">
        <f ca="1">OFFSET('Hijsmateriaal 1.4'!AC$6:AC$2926,M126+L126-3,0,1,1)/1000</f>
        <v>0.44260109999999997</v>
      </c>
      <c r="K126" s="140">
        <f ca="1">(OFFSET('Hijsmateriaal 1.4'!Y$6:Y$2926,M126+L126-3,0,1,1))+365</f>
        <v>43426</v>
      </c>
      <c r="L126" s="121">
        <f>COUNTIF('Hijsmateriaal 1.4'!$D$6:$D$2926,'Lifting beams BOMS'!A126)</f>
        <v>5</v>
      </c>
      <c r="M126" s="124">
        <f>MATCH(A126,'Hijsmateriaal 1.4'!$D$6:$D$2926,0)</f>
        <v>646</v>
      </c>
    </row>
    <row r="127" spans="1:13" s="34" customFormat="1" ht="20.149999999999999" hidden="1" customHeight="1" x14ac:dyDescent="0.25">
      <c r="A127" s="141" t="s">
        <v>1055</v>
      </c>
      <c r="B127" s="76">
        <f ca="1">OFFSET('Hijsmateriaal 1.4'!E$6:E$2926,M127+L127-2,0,1,1)</f>
        <v>4</v>
      </c>
      <c r="C127" s="83" t="str">
        <f ca="1">OFFSET('Hijsmateriaal 1.4'!S$6:S$2926,M127+L127-2,0,1,1)</f>
        <v>-</v>
      </c>
      <c r="D127" s="82">
        <f ca="1">OFFSET('Hijsmateriaal 1.4'!H$6:H$2926,M127+L127-2,0,1,1)</f>
        <v>84</v>
      </c>
      <c r="E127" s="82" t="str">
        <f ca="1">OFFSET('Hijsmateriaal 1.4'!I$6:I$2926,M127+L127-2,0,1,1)</f>
        <v>5579</v>
      </c>
      <c r="F127" s="84">
        <f t="shared" ca="1" si="3"/>
        <v>568.70540265035675</v>
      </c>
      <c r="G127" s="85">
        <f ca="1">OFFSET('Hijsmateriaal 1.4'!G$6:G$2926,M127+L127-2,0,1,1)</f>
        <v>13.43</v>
      </c>
      <c r="H127" s="82" t="str">
        <f ca="1">OFFSET('Hijsmateriaal 1.4'!AJ$6:AJ$2926,M127+L127-2,0,1,1)</f>
        <v>HL1275-1278</v>
      </c>
      <c r="I127" s="505" t="str">
        <f ca="1">IF(OFFSET('Hijsmateriaal 1.4'!W$6:W$2926,M127+L127-2,0,1,1)="","",OFFSET('Hijsmateriaal 1.4'!W$6:W$2926,M127+L127-2,0,1,1))</f>
        <v/>
      </c>
      <c r="J127" s="89">
        <f ca="1">OFFSET('Hijsmateriaal 1.4'!AC$6:AC$2926,M127+L127-3,0,1,1)/1000</f>
        <v>0.33078089999999999</v>
      </c>
      <c r="K127" s="140">
        <f ca="1">(OFFSET('Hijsmateriaal 1.4'!Y$6:Y$2926,M127+L127-3,0,1,1))+365</f>
        <v>44545</v>
      </c>
      <c r="L127" s="121">
        <f>COUNTIF('Hijsmateriaal 1.4'!$D$6:$D$2926,'Lifting beams BOMS'!A127)</f>
        <v>5</v>
      </c>
      <c r="M127" s="124">
        <f>MATCH(A127,'Hijsmateriaal 1.4'!$D$6:$D$2926,0)</f>
        <v>652</v>
      </c>
    </row>
    <row r="128" spans="1:13" s="34" customFormat="1" ht="20.149999999999999" hidden="1" customHeight="1" x14ac:dyDescent="0.25">
      <c r="A128" s="141" t="s">
        <v>1188</v>
      </c>
      <c r="B128" s="76">
        <f ca="1">OFFSET('Hijsmateriaal 1.4'!E$6:E$2926,M128+L128-2,0,1,1)</f>
        <v>1</v>
      </c>
      <c r="C128" s="83" t="str">
        <f ca="1">OFFSET('Hijsmateriaal 1.4'!S$6:S$2926,M128+L128-2,0,1,1)</f>
        <v>-</v>
      </c>
      <c r="D128" s="82">
        <f ca="1">OFFSET('Hijsmateriaal 1.4'!H$6:H$2926,M128+L128-2,0,1,1)</f>
        <v>78</v>
      </c>
      <c r="E128" s="82" t="str">
        <f ca="1">OFFSET('Hijsmateriaal 1.4'!I$6:I$2926,M128+L128-2,0,1,1)</f>
        <v>4814</v>
      </c>
      <c r="F128" s="84">
        <f t="shared" ca="1" si="3"/>
        <v>490.72375127420997</v>
      </c>
      <c r="G128" s="85">
        <f ca="1">OFFSET('Hijsmateriaal 1.4'!G$6:G$2926,M128+L128-2,0,1,1)</f>
        <v>9.1</v>
      </c>
      <c r="H128" s="82" t="str">
        <f ca="1">OFFSET('Hijsmateriaal 1.4'!AJ$6:AJ$2926,M128+L128-2,0,1,1)</f>
        <v>HL954-955</v>
      </c>
      <c r="I128" s="861" t="str">
        <f ca="1">IF(OFFSET('Hijsmateriaal 1.4'!W$6:W$2926,M128+L128-2,0,1,1)="","",OFFSET('Hijsmateriaal 1.4'!W$6:W$2926,M128+L128-2,0,1,1))</f>
        <v>HL 955 rejected</v>
      </c>
      <c r="J128" s="89">
        <f ca="1">OFFSET('Hijsmateriaal 1.4'!AC$6:AC$2926,M128+L128-3,0,1,1)/1000</f>
        <v>0.21111999999999997</v>
      </c>
      <c r="K128" s="140">
        <f ca="1">(OFFSET('Hijsmateriaal 1.4'!Y$6:Y$2926,M128+L128-3,0,1,1))+365</f>
        <v>44336</v>
      </c>
      <c r="L128" s="121">
        <f>COUNTIF('Hijsmateriaal 1.4'!$D$6:$D$2926,'Lifting beams BOMS'!A128)</f>
        <v>3</v>
      </c>
      <c r="M128" s="124">
        <f>MATCH(A128,'Hijsmateriaal 1.4'!$D$6:$D$2926,0)</f>
        <v>734</v>
      </c>
    </row>
    <row r="129" spans="1:16" s="34" customFormat="1" ht="20.149999999999999" hidden="1" customHeight="1" x14ac:dyDescent="0.25">
      <c r="A129" s="141" t="s">
        <v>64</v>
      </c>
      <c r="B129" s="76">
        <f ca="1">OFFSET('Hijsmateriaal 1.4'!E$6:E$2926,M129+L129-2,0,1,1)</f>
        <v>2</v>
      </c>
      <c r="C129" s="83">
        <f ca="1">OFFSET('Hijsmateriaal 1.4'!S$6:S$2926,M129+L129-2,0,1,1)</f>
        <v>7.125</v>
      </c>
      <c r="D129" s="82">
        <f ca="1">OFFSET('Hijsmateriaal 1.4'!H$6:H$2926,M129+L129-2,0,1,1)</f>
        <v>72</v>
      </c>
      <c r="E129" s="82" t="str">
        <f ca="1">OFFSET('Hijsmateriaal 1.4'!I$6:I$2926,M129+L129-2,0,1,1)</f>
        <v>4336</v>
      </c>
      <c r="F129" s="84">
        <f t="shared" ca="1" si="3"/>
        <v>441.99796126401628</v>
      </c>
      <c r="G129" s="85">
        <f ca="1">OFFSET('Hijsmateriaal 1.4'!G$6:G$2926,M129+L129-2,0,1,1)</f>
        <v>7.125</v>
      </c>
      <c r="H129" s="82" t="str">
        <f ca="1">OFFSET('Hijsmateriaal 1.4'!AJ$6:AJ$2926,M129+L129-2,0,1,1)</f>
        <v>HL2163-2164</v>
      </c>
      <c r="I129" s="631" t="str">
        <f ca="1">IF(OFFSET('Hijsmateriaal 1.4'!W$6:W$2926,M129+L129-2,0,1,1)="","",OFFSET('Hijsmateriaal 1.4'!W$6:W$2926,M129+L129-2,0,1,1))</f>
        <v>For 98/2 project</v>
      </c>
      <c r="J129" s="89">
        <f ca="1">OFFSET('Hijsmateriaal 1.4'!AC$6:AC$2926,M129+L129-3,0,1,1)/1000</f>
        <v>0.15675</v>
      </c>
      <c r="K129" s="140">
        <f ca="1">(OFFSET('Hijsmateriaal 1.4'!Y$6:Y$2926,M129+L129-3,0,1,1))+365</f>
        <v>44545</v>
      </c>
      <c r="L129" s="121">
        <f>COUNTIF('Hijsmateriaal 1.4'!$D$6:$D$2926,'Lifting beams BOMS'!A129)</f>
        <v>3</v>
      </c>
      <c r="M129" s="124">
        <f>MATCH(A129,'Hijsmateriaal 1.4'!$D$6:$D$2926,0)</f>
        <v>849</v>
      </c>
    </row>
    <row r="130" spans="1:16" s="34" customFormat="1" ht="20.149999999999999" hidden="1" customHeight="1" thickBot="1" x14ac:dyDescent="0.3">
      <c r="A130" s="131" t="s">
        <v>1985</v>
      </c>
      <c r="B130" s="91">
        <f ca="1">OFFSET('Hijsmateriaal 1.4'!E$6:E$2926,M130+L130-2,0,1,1)</f>
        <v>8</v>
      </c>
      <c r="C130" s="92" t="str">
        <f ca="1">OFFSET('Hijsmateriaal 1.4'!S$6:S$2926,M130+L130-2,0,1,1)</f>
        <v>-</v>
      </c>
      <c r="D130" s="91">
        <f ca="1">OFFSET('Hijsmateriaal 1.4'!H$6:H$2926,M130+L130-2,0,1,1)</f>
        <v>30</v>
      </c>
      <c r="E130" s="91" t="str">
        <f ca="1">OFFSET('Hijsmateriaal 1.4'!I$6:I$2926,M130+L130-2,0,1,1)</f>
        <v>826</v>
      </c>
      <c r="F130" s="506">
        <f ca="1">E130/9.81</f>
        <v>84.199796126401623</v>
      </c>
      <c r="G130" s="94">
        <f ca="1">OFFSET('Hijsmateriaal 1.4'!G$6:G$2926,M130+L130-2,0,1,1)</f>
        <v>7</v>
      </c>
      <c r="H130" s="91" t="str">
        <f ca="1">OFFSET('Hijsmateriaal 1.4'!AJ$6:AJ$2926,M130+L130-2,0,1,1)</f>
        <v>HL1906-1913</v>
      </c>
      <c r="I130" s="130" t="str">
        <f ca="1">IF(OFFSET('Hijsmateriaal 1.4'!W$6:W$2926,M130+L130-2,0,1,1)="","",OFFSET('Hijsmateriaal 1.4'!W$6:W$2926,M130+L130-2,0,1,1))</f>
        <v/>
      </c>
      <c r="J130" s="507">
        <f ca="1">OFFSET('Hijsmateriaal 1.4'!AC$6:AC$2926,M130+L130-3,0,1,1)/1000</f>
        <v>2.7300000000000001E-2</v>
      </c>
      <c r="K130" s="142">
        <f ca="1">(OFFSET('Hijsmateriaal 1.4'!Y$6:Y$2926,M130+L130-3,0,1,1))+365</f>
        <v>44070</v>
      </c>
      <c r="L130" s="121">
        <f>COUNTIF('Hijsmateriaal 1.4'!$D$6:$D$2926,'Lifting beams BOMS'!A130)</f>
        <v>9</v>
      </c>
      <c r="M130" s="124">
        <f>MATCH(A130,'Hijsmateriaal 1.4'!$D$6:$D$2926,0)</f>
        <v>1314</v>
      </c>
    </row>
    <row r="131" spans="1:16" ht="24" hidden="1" customHeight="1" x14ac:dyDescent="0.25">
      <c r="A131" s="1294" t="s">
        <v>3873</v>
      </c>
      <c r="B131" s="1295"/>
      <c r="C131" s="1295"/>
      <c r="D131" s="1295"/>
      <c r="E131" s="1295"/>
      <c r="F131" s="1295"/>
      <c r="G131" s="1295"/>
      <c r="H131" s="1295"/>
      <c r="I131" s="1295"/>
      <c r="J131" s="137"/>
      <c r="K131" s="138"/>
      <c r="O131" s="45"/>
      <c r="P131" s="46" t="e">
        <f ca="1">(P132&lt;H133)</f>
        <v>#N/A</v>
      </c>
    </row>
    <row r="132" spans="1:16" ht="24" hidden="1" customHeight="1" x14ac:dyDescent="0.25">
      <c r="A132" s="1297"/>
      <c r="B132" s="1298"/>
      <c r="C132" s="1298"/>
      <c r="D132" s="1298"/>
      <c r="E132" s="1298"/>
      <c r="F132" s="1298"/>
      <c r="G132" s="1298"/>
      <c r="H132" s="1298"/>
      <c r="I132" s="570" t="s">
        <v>3919</v>
      </c>
      <c r="J132" s="1323"/>
      <c r="K132" s="139"/>
      <c r="L132" s="119"/>
      <c r="O132" s="45" t="s">
        <v>3913</v>
      </c>
      <c r="P132" s="46" t="e">
        <f ca="1">MIN(G130:G415)</f>
        <v>#N/A</v>
      </c>
    </row>
    <row r="133" spans="1:16" ht="24" hidden="1" customHeight="1" thickBot="1" x14ac:dyDescent="0.3">
      <c r="A133" s="573" t="s">
        <v>19</v>
      </c>
      <c r="B133" s="54" t="s">
        <v>61</v>
      </c>
      <c r="C133" s="55"/>
      <c r="D133" s="55"/>
      <c r="E133" s="56" t="s">
        <v>3876</v>
      </c>
      <c r="F133" s="1306">
        <f ca="1">NOW()</f>
        <v>44925.93602951389</v>
      </c>
      <c r="G133" s="1306"/>
      <c r="H133" s="67">
        <f ca="1">F133+60</f>
        <v>44985.93602951389</v>
      </c>
      <c r="I133" s="571" t="s">
        <v>3921</v>
      </c>
      <c r="J133" s="1323"/>
      <c r="K133" s="139"/>
      <c r="O133" s="47" t="s">
        <v>3914</v>
      </c>
      <c r="P133" s="48">
        <f>MAX(G352:G453)</f>
        <v>0</v>
      </c>
    </row>
    <row r="134" spans="1:16" s="34" customFormat="1" ht="20.149999999999999" hidden="1" customHeight="1" thickBot="1" x14ac:dyDescent="0.3">
      <c r="A134" s="1343" t="s">
        <v>3925</v>
      </c>
      <c r="B134" s="1344"/>
      <c r="C134" s="1344"/>
      <c r="D134" s="1344"/>
      <c r="E134" s="1344"/>
      <c r="F134" s="1344"/>
      <c r="G134" s="1344"/>
      <c r="H134" s="1344"/>
      <c r="I134" s="1344"/>
      <c r="J134" s="1344"/>
      <c r="K134" s="1345"/>
      <c r="L134" s="121"/>
      <c r="M134" s="124"/>
    </row>
    <row r="135" spans="1:16" s="34" customFormat="1" ht="40" hidden="1" customHeight="1" x14ac:dyDescent="0.25">
      <c r="A135" s="99" t="s">
        <v>3879</v>
      </c>
      <c r="B135" s="57" t="s">
        <v>3880</v>
      </c>
      <c r="C135" s="80" t="s">
        <v>3917</v>
      </c>
      <c r="D135" s="58" t="s">
        <v>3882</v>
      </c>
      <c r="E135" s="58" t="s">
        <v>3883</v>
      </c>
      <c r="F135" s="69" t="s">
        <v>3884</v>
      </c>
      <c r="G135" s="81" t="s">
        <v>3926</v>
      </c>
      <c r="H135" s="57" t="s">
        <v>3886</v>
      </c>
      <c r="I135" s="71" t="s">
        <v>21</v>
      </c>
      <c r="J135" s="58" t="s">
        <v>3888</v>
      </c>
      <c r="K135" s="100" t="s">
        <v>3923</v>
      </c>
      <c r="L135" s="120"/>
      <c r="M135" s="123"/>
    </row>
    <row r="136" spans="1:16" s="34" customFormat="1" ht="20.149999999999999" hidden="1" customHeight="1" x14ac:dyDescent="0.25">
      <c r="A136" s="141" t="s">
        <v>68</v>
      </c>
      <c r="B136" s="76">
        <f ca="1">OFFSET('Hijsmateriaal 1.4'!E$6:E$2926,M136+L136-2,0,1,1)</f>
        <v>2</v>
      </c>
      <c r="C136" s="83">
        <f ca="1">OFFSET('Hijsmateriaal 1.4'!S$6:S$2926,M136+L136-2,0,1,1)</f>
        <v>53</v>
      </c>
      <c r="D136" s="82">
        <f ca="1">OFFSET('Hijsmateriaal 1.4'!H$6:H$2926,M136+L136-2,0,1,1)</f>
        <v>195</v>
      </c>
      <c r="E136" s="82" t="str">
        <f ca="1">OFFSET('Hijsmateriaal 1.4'!I$6:I$2926,M136+L136-2,0,1,1)</f>
        <v>39348</v>
      </c>
      <c r="F136" s="84">
        <f t="shared" ref="F136:F164" ca="1" si="4">E136/9.81</f>
        <v>4011.0091743119265</v>
      </c>
      <c r="G136" s="85">
        <f ca="1">OFFSET('Hijsmateriaal 1.4'!G$6:G$2926,M136+L136-2,0,1,1)</f>
        <v>110</v>
      </c>
      <c r="H136" s="82" t="str">
        <f ca="1">OFFSET('Hijsmateriaal 1.4'!AJ$6:AJ$2926,M136+L136-2,0,1,1)</f>
        <v>HL2294-2295</v>
      </c>
      <c r="I136" s="630" t="str">
        <f ca="1">IF(OFFSET('Hijsmateriaal 1.4'!W$6:W$2926,M136+L136-2,0,1,1)="","",OFFSET('Hijsmateriaal 1.4'!W$6:W$2926,M136+L136-2,0,1,1))</f>
        <v>Synthetic grommets CFXD project - Not ordered</v>
      </c>
      <c r="J136" s="89">
        <f ca="1">OFFSET('Hijsmateriaal 1.4'!AC$6:AC$2926,M136+L136-3,0,1,1)/1000</f>
        <v>0</v>
      </c>
      <c r="K136" s="140">
        <f ca="1">(OFFSET('Hijsmateriaal 1.4'!Y$6:Y$2926,M136+L136-3,0,1,1))+365</f>
        <v>365</v>
      </c>
      <c r="L136" s="121">
        <f>COUNTIF('Hijsmateriaal 1.4'!$D$6:$D$2926,'Lifting beams BOMS'!A136)</f>
        <v>1</v>
      </c>
      <c r="M136" s="124">
        <f>MATCH(A136,'Hijsmateriaal 1.4'!$D$6:$D$2926,0)</f>
        <v>16</v>
      </c>
    </row>
    <row r="137" spans="1:16" s="34" customFormat="1" ht="20.149999999999999" hidden="1" customHeight="1" x14ac:dyDescent="0.25">
      <c r="A137" s="141" t="s">
        <v>139</v>
      </c>
      <c r="B137" s="76">
        <f ca="1">OFFSET('Hijsmateriaal 1.4'!E$6:E$2926,M137+L137-2,0,1,1)</f>
        <v>2</v>
      </c>
      <c r="C137" s="83" t="str">
        <f ca="1">OFFSET('Hijsmateriaal 1.4'!S$6:S$2926,M137+L137-2,0,1,1)</f>
        <v>-</v>
      </c>
      <c r="D137" s="82">
        <f ca="1">OFFSET('Hijsmateriaal 1.4'!H$6:H$2926,M137+L137-2,0,1,1)</f>
        <v>166</v>
      </c>
      <c r="E137" s="82" t="str">
        <f ca="1">OFFSET('Hijsmateriaal 1.4'!I$6:I$2926,M137+L137-2,0,1,1)</f>
        <v>21876</v>
      </c>
      <c r="F137" s="84">
        <f t="shared" ca="1" si="4"/>
        <v>2229.9694189602446</v>
      </c>
      <c r="G137" s="85">
        <f ca="1">OFFSET('Hijsmateriaal 1.4'!G$6:G$2926,M137+L137-2,0,1,1)</f>
        <v>6.9</v>
      </c>
      <c r="H137" s="82" t="str">
        <f ca="1">OFFSET('Hijsmateriaal 1.4'!AJ$6:AJ$2926,M137+L137-2,0,1,1)</f>
        <v>HL2345-2346</v>
      </c>
      <c r="I137" s="630" t="str">
        <f ca="1">IF(OFFSET('Hijsmateriaal 1.4'!W$6:W$2926,M137+L137-2,0,1,1)="","",OFFSET('Hijsmateriaal 1.4'!W$6:W$2926,M137+L137-2,0,1,1))</f>
        <v>New ordered for CFXD (hammer), Synthetic grommets</v>
      </c>
      <c r="J137" s="89">
        <f ca="1">OFFSET('Hijsmateriaal 1.4'!AC$6:AC$2926,M137+L137-3,0,1,1)/1000</f>
        <v>0.13100000000000001</v>
      </c>
      <c r="K137" s="140">
        <f ca="1">(OFFSET('Hijsmateriaal 1.4'!Y$6:Y$2926,M137+L137-3,0,1,1))+365</f>
        <v>44659</v>
      </c>
      <c r="L137" s="121">
        <f>COUNTIF('Hijsmateriaal 1.4'!$D$6:$D$2926,'Lifting beams BOMS'!A137)</f>
        <v>3</v>
      </c>
      <c r="M137" s="124">
        <f>MATCH(A137,'Hijsmateriaal 1.4'!$D$6:$D$2926,0)</f>
        <v>76</v>
      </c>
    </row>
    <row r="138" spans="1:16" s="34" customFormat="1" ht="20.149999999999999" hidden="1" customHeight="1" x14ac:dyDescent="0.25">
      <c r="A138" s="141" t="s">
        <v>151</v>
      </c>
      <c r="B138" s="76">
        <f ca="1">OFFSET('Hijsmateriaal 1.4'!E$6:E$2926,M138+L138-2,0,1,1)</f>
        <v>2</v>
      </c>
      <c r="C138" s="83">
        <f ca="1">OFFSET('Hijsmateriaal 1.4'!S$6:S$2926,M138+L138-2,0,1,1)</f>
        <v>11.55</v>
      </c>
      <c r="D138" s="82">
        <f ca="1">OFFSET('Hijsmateriaal 1.4'!H$6:H$2926,M138+L138-2,0,1,1)</f>
        <v>160</v>
      </c>
      <c r="E138" s="82" t="str">
        <f ca="1">OFFSET('Hijsmateriaal 1.4'!I$6:I$2926,M138+L138-2,0,1,1)</f>
        <v>20209</v>
      </c>
      <c r="F138" s="84">
        <f t="shared" ca="1" si="4"/>
        <v>2060.0407747196737</v>
      </c>
      <c r="G138" s="85">
        <f ca="1">OFFSET('Hijsmateriaal 1.4'!G$6:G$2926,M138+L138-2,0,1,1)</f>
        <v>24</v>
      </c>
      <c r="H138" s="82" t="str">
        <f ca="1">OFFSET('Hijsmateriaal 1.4'!AJ$6:AJ$2926,M138+L138-2,0,1,1)</f>
        <v>HL2347-2350</v>
      </c>
      <c r="I138" s="630" t="str">
        <f ca="1">IF(OFFSET('Hijsmateriaal 1.4'!W$6:W$2926,M138+L138-2,0,1,1)="","",OFFSET('Hijsmateriaal 1.4'!W$6:W$2926,M138+L138-2,0,1,1))</f>
        <v>New ordered for CFXD (JFL), Synthetic grommets</v>
      </c>
      <c r="J138" s="89">
        <f ca="1">OFFSET('Hijsmateriaal 1.4'!AC$6:AC$2926,M138+L138-3,0,1,1)/1000</f>
        <v>0.32303999999999999</v>
      </c>
      <c r="K138" s="140">
        <f ca="1">(OFFSET('Hijsmateriaal 1.4'!Y$6:Y$2926,M138+L138-3,0,1,1))+365</f>
        <v>44673</v>
      </c>
      <c r="L138" s="121">
        <f>COUNTIF('Hijsmateriaal 1.4'!$D$6:$D$2926,'Lifting beams BOMS'!A138)</f>
        <v>5</v>
      </c>
      <c r="M138" s="124">
        <f>MATCH(A138,'Hijsmateriaal 1.4'!$D$6:$D$2926,0)</f>
        <v>83</v>
      </c>
    </row>
    <row r="139" spans="1:16" s="34" customFormat="1" ht="20.149999999999999" hidden="1" customHeight="1" x14ac:dyDescent="0.25">
      <c r="A139" s="141" t="s">
        <v>163</v>
      </c>
      <c r="B139" s="76">
        <f ca="1">OFFSET('Hijsmateriaal 1.4'!E$6:E$2926,M139+L139-2,0,1,1)</f>
        <v>9</v>
      </c>
      <c r="C139" s="83">
        <f ca="1">OFFSET('Hijsmateriaal 1.4'!S$6:S$2926,M139+L139-2,0,1,1)</f>
        <v>5</v>
      </c>
      <c r="D139" s="82">
        <f ca="1">OFFSET('Hijsmateriaal 1.4'!H$6:H$2926,M139+L139-2,0,1,1)</f>
        <v>159</v>
      </c>
      <c r="E139" s="82" t="str">
        <f ca="1">OFFSET('Hijsmateriaal 1.4'!I$6:I$2926,M139+L139-2,0,1,1)</f>
        <v>11772</v>
      </c>
      <c r="F139" s="84">
        <f t="shared" ca="1" si="4"/>
        <v>1200</v>
      </c>
      <c r="G139" s="85">
        <f ca="1">OFFSET('Hijsmateriaal 1.4'!G$6:G$2926,M139+L139-2,0,1,1)</f>
        <v>11.1</v>
      </c>
      <c r="H139" s="82" t="str">
        <f ca="1">OFFSET('Hijsmateriaal 1.4'!AJ$6:AJ$2926,M139+L139-2,0,1,1)</f>
        <v>HL2255-2263</v>
      </c>
      <c r="I139" s="631" t="str">
        <f ca="1">IF(OFFSET('Hijsmateriaal 1.4'!W$6:W$2926,M139+L139-2,0,1,1)="","",OFFSET('Hijsmateriaal 1.4'!W$6:W$2926,M139+L139-2,0,1,1))</f>
        <v>Synthetic grommets 98/2 project</v>
      </c>
      <c r="J139" s="89">
        <f ca="1">OFFSET('Hijsmateriaal 1.4'!AC$6:AC$2926,M139+L139-3,0,1,1)/1000</f>
        <v>0</v>
      </c>
      <c r="K139" s="140" t="e">
        <f ca="1">(OFFSET('Hijsmateriaal 1.4'!Y$6:Y$2926,M139+L139-3,0,1,1))+365</f>
        <v>#VALUE!</v>
      </c>
      <c r="L139" s="121">
        <f>COUNTIF('Hijsmateriaal 1.4'!$D$6:$D$2926,'Lifting beams BOMS'!A139)</f>
        <v>10</v>
      </c>
      <c r="M139" s="124">
        <f>MATCH(A139,'Hijsmateriaal 1.4'!$D$6:$D$2926,0)</f>
        <v>89</v>
      </c>
    </row>
    <row r="140" spans="1:16" s="34" customFormat="1" ht="20.149999999999999" hidden="1" customHeight="1" x14ac:dyDescent="0.25">
      <c r="A140" s="141" t="s">
        <v>285</v>
      </c>
      <c r="B140" s="76">
        <f ca="1">OFFSET('Hijsmateriaal 1.4'!E$6:E$2926,M140+L140-2,0,1,1)</f>
        <v>2</v>
      </c>
      <c r="C140" s="83">
        <f ca="1">OFFSET('Hijsmateriaal 1.4'!S$6:S$2926,M140+L140-2,0,1,1)</f>
        <v>20.705500000000001</v>
      </c>
      <c r="D140" s="82">
        <f ca="1">OFFSET('Hijsmateriaal 1.4'!H$6:H$2926,M140+L140-2,0,1,1)</f>
        <v>148</v>
      </c>
      <c r="E140" s="82" t="str">
        <f ca="1">OFFSET('Hijsmateriaal 1.4'!I$6:I$2926,M140+L140-2,0,1,1)</f>
        <v>24898</v>
      </c>
      <c r="F140" s="84">
        <f t="shared" ca="1" si="4"/>
        <v>2538.0224260958203</v>
      </c>
      <c r="G140" s="85">
        <f ca="1">OFFSET('Hijsmateriaal 1.4'!G$6:G$2926,M140+L140-2,0,1,1)</f>
        <v>42.51</v>
      </c>
      <c r="H140" s="82" t="str">
        <f ca="1">OFFSET('Hijsmateriaal 1.4'!AJ$6:AJ$2926,M140+L140-2,0,1,1)</f>
        <v>HL2120-2121</v>
      </c>
      <c r="I140" s="606" t="str">
        <f ca="1">IF(OFFSET('Hijsmateriaal 1.4'!W$6:W$2926,M140+L140-2,0,1,1)="","",OFFSET('Hijsmateriaal 1.4'!W$6:W$2926,M140+L140-2,0,1,1))</f>
        <v>Synthetic grommets for salvage MBF 2020</v>
      </c>
      <c r="J140" s="89">
        <f ca="1">OFFSET('Hijsmateriaal 1.4'!AC$6:AC$2926,M140+L140-3,0,1,1)/1000</f>
        <v>0.82</v>
      </c>
      <c r="K140" s="140">
        <f ca="1">(OFFSET('Hijsmateriaal 1.4'!Y$6:Y$2926,M140+L140-3,0,1,1))+365</f>
        <v>44379</v>
      </c>
      <c r="L140" s="121">
        <f>COUNTIF('Hijsmateriaal 1.4'!$D$6:$D$2926,'Lifting beams BOMS'!A140)</f>
        <v>3</v>
      </c>
      <c r="M140" s="124">
        <f>MATCH(A140,'Hijsmateriaal 1.4'!$D$6:$D$2926,0)</f>
        <v>157</v>
      </c>
    </row>
    <row r="141" spans="1:16" s="34" customFormat="1" ht="20.149999999999999" hidden="1" customHeight="1" x14ac:dyDescent="0.25">
      <c r="A141" s="141" t="s">
        <v>292</v>
      </c>
      <c r="B141" s="76">
        <f ca="1">OFFSET('Hijsmateriaal 1.4'!E$6:E$2926,M141+L141-2,0,1,1)</f>
        <v>5</v>
      </c>
      <c r="C141" s="83">
        <f ca="1">OFFSET('Hijsmateriaal 1.4'!S$6:S$2926,M141+L141-2,0,1,1)</f>
        <v>53.823999999999998</v>
      </c>
      <c r="D141" s="82">
        <f ca="1">OFFSET('Hijsmateriaal 1.4'!H$6:H$2926,M141+L141-2,0,1,1)</f>
        <v>134</v>
      </c>
      <c r="E141" s="82" t="str">
        <f ca="1">OFFSET('Hijsmateriaal 1.4'!I$6:I$2926,M141+L141-2,0,1,1)</f>
        <v>16873</v>
      </c>
      <c r="F141" s="84">
        <f t="shared" ca="1" si="4"/>
        <v>1719.9796126401629</v>
      </c>
      <c r="G141" s="85">
        <f ca="1">OFFSET('Hijsmateriaal 1.4'!G$6:G$2926,M141+L141-2,0,1,1)</f>
        <v>108.41159999999999</v>
      </c>
      <c r="H141" s="82" t="str">
        <f ca="1">OFFSET('Hijsmateriaal 1.4'!AJ$6:AJ$2926,M141+L141-2,0,1,1)</f>
        <v>HL1750-1754</v>
      </c>
      <c r="I141" s="630" t="str">
        <f ca="1">IF(OFFSET('Hijsmateriaal 1.4'!W$6:W$2926,M141+L141-2,0,1,1)="","",OFFSET('Hijsmateriaal 1.4'!W$6:W$2926,M141+L141-2,0,1,1))</f>
        <v>HL 1751-1753 reserved for CFXD, Synthetic grommets</v>
      </c>
      <c r="J141" s="89">
        <f ca="1">OFFSET('Hijsmateriaal 1.4'!AC$6:AC$2926,M141+L141-3,0,1,1)/1000</f>
        <v>3.03</v>
      </c>
      <c r="K141" s="140">
        <f ca="1">(OFFSET('Hijsmateriaal 1.4'!Y$6:Y$2926,M141+L141-3,0,1,1))+365</f>
        <v>44245</v>
      </c>
      <c r="L141" s="121">
        <f>COUNTIF('Hijsmateriaal 1.4'!$D$6:$D$2926,'Lifting beams BOMS'!A141)</f>
        <v>6</v>
      </c>
      <c r="M141" s="124">
        <f>MATCH(A141,'Hijsmateriaal 1.4'!$D$6:$D$2926,0)</f>
        <v>203</v>
      </c>
    </row>
    <row r="142" spans="1:16" s="34" customFormat="1" ht="20.149999999999999" hidden="1" customHeight="1" x14ac:dyDescent="0.25">
      <c r="A142" s="141" t="s">
        <v>390</v>
      </c>
      <c r="B142" s="76">
        <f ca="1">OFFSET('Hijsmateriaal 1.4'!E$6:E$2926,M142+L142-2,0,1,1)</f>
        <v>1</v>
      </c>
      <c r="C142" s="83">
        <f ca="1">OFFSET('Hijsmateriaal 1.4'!S$6:S$2926,M142+L142-2,0,1,1)</f>
        <v>21.05</v>
      </c>
      <c r="D142" s="82">
        <f ca="1">OFFSET('Hijsmateriaal 1.4'!H$6:H$2926,M142+L142-2,0,1,1)</f>
        <v>128</v>
      </c>
      <c r="E142" s="82" t="str">
        <f ca="1">OFFSET('Hijsmateriaal 1.4'!I$6:I$2926,M142+L142-2,0,1,1)</f>
        <v>15794</v>
      </c>
      <c r="F142" s="84">
        <f t="shared" ca="1" si="4"/>
        <v>1609.9898063200815</v>
      </c>
      <c r="G142" s="85" t="str">
        <f ca="1">OFFSET('Hijsmateriaal 1.4'!G$6:G$2926,M142+L142-2,0,1,1)</f>
        <v>~44,5</v>
      </c>
      <c r="H142" s="82" t="str">
        <f ca="1">OFFSET('Hijsmateriaal 1.4'!AJ$6:AJ$2926,M142+L142-2,0,1,1)</f>
        <v>HL2402</v>
      </c>
      <c r="I142" s="630" t="str">
        <f ca="1">IF(OFFSET('Hijsmateriaal 1.4'!W$6:W$2926,M142+L142-2,0,1,1)="","",OFFSET('Hijsmateriaal 1.4'!W$6:W$2926,M142+L142-2,0,1,1))</f>
        <v xml:space="preserve">New ordered for CFXD </v>
      </c>
      <c r="J142" s="89">
        <f ca="1">OFFSET('Hijsmateriaal 1.4'!AC$6:AC$2926,M142+L142-3,0,1,1)/1000</f>
        <v>0.35333000000000003</v>
      </c>
      <c r="K142" s="140">
        <f ca="1">(OFFSET('Hijsmateriaal 1.4'!Y$6:Y$2926,M142+L142-3,0,1,1))+365</f>
        <v>44909</v>
      </c>
      <c r="L142" s="121">
        <f>COUNTIF('Hijsmateriaal 1.4'!$D$6:$D$2926,'Lifting beams BOMS'!A142)</f>
        <v>2</v>
      </c>
      <c r="M142" s="124">
        <f>MATCH(A142,'Hijsmateriaal 1.4'!$D$6:$D$2926,0)</f>
        <v>221</v>
      </c>
    </row>
    <row r="143" spans="1:16" s="34" customFormat="1" ht="20.149999999999999" hidden="1" customHeight="1" x14ac:dyDescent="0.25">
      <c r="A143" s="141" t="s">
        <v>394</v>
      </c>
      <c r="B143" s="76">
        <f ca="1">OFFSET('Hijsmateriaal 1.4'!E$6:E$2926,M143+L143-2,0,1,1)</f>
        <v>2</v>
      </c>
      <c r="C143" s="83" t="str">
        <f ca="1">OFFSET('Hijsmateriaal 1.4'!S$6:S$2926,M143+L143-2,0,1,1)</f>
        <v>-</v>
      </c>
      <c r="D143" s="82">
        <f ca="1">OFFSET('Hijsmateriaal 1.4'!H$6:H$2926,M143+L143-2,0,1,1)</f>
        <v>128</v>
      </c>
      <c r="E143" s="82" t="str">
        <f ca="1">OFFSET('Hijsmateriaal 1.4'!I$6:I$2926,M143+L143-2,0,1,1)</f>
        <v>15794</v>
      </c>
      <c r="F143" s="84">
        <f t="shared" ca="1" si="4"/>
        <v>1609.9898063200815</v>
      </c>
      <c r="G143" s="85">
        <f ca="1">OFFSET('Hijsmateriaal 1.4'!G$6:G$2926,M143+L143-2,0,1,1)</f>
        <v>44.5</v>
      </c>
      <c r="H143" s="82" t="str">
        <f ca="1">OFFSET('Hijsmateriaal 1.4'!AJ$6:AJ$2926,M143+L143-2,0,1,1)</f>
        <v>HL2351-2352</v>
      </c>
      <c r="I143" s="630" t="str">
        <f ca="1">IF(OFFSET('Hijsmateriaal 1.4'!W$6:W$2926,M143+L143-2,0,1,1)="","",OFFSET('Hijsmateriaal 1.4'!W$6:W$2926,M143+L143-2,0,1,1))</f>
        <v>Damaged during project Oulu</v>
      </c>
      <c r="J143" s="89">
        <f ca="1">OFFSET('Hijsmateriaal 1.4'!AC$6:AC$2926,M143+L143-3,0,1,1)/1000</f>
        <v>0.35333000000000003</v>
      </c>
      <c r="K143" s="140">
        <f ca="1">(OFFSET('Hijsmateriaal 1.4'!Y$6:Y$2926,M143+L143-3,0,1,1))+365</f>
        <v>44659</v>
      </c>
      <c r="L143" s="121">
        <f>COUNTIF('Hijsmateriaal 1.4'!$D$6:$D$2926,'Lifting beams BOMS'!A143)</f>
        <v>3</v>
      </c>
      <c r="M143" s="124">
        <f>MATCH(A143,'Hijsmateriaal 1.4'!$D$6:$D$2926,0)</f>
        <v>224</v>
      </c>
    </row>
    <row r="144" spans="1:16" s="34" customFormat="1" ht="20.149999999999999" hidden="1" customHeight="1" x14ac:dyDescent="0.25">
      <c r="A144" s="141" t="s">
        <v>415</v>
      </c>
      <c r="B144" s="76">
        <f ca="1">OFFSET('Hijsmateriaal 1.4'!E$6:E$2926,M144+L144-2,0,1,1)</f>
        <v>4</v>
      </c>
      <c r="C144" s="83">
        <f ca="1">OFFSET('Hijsmateriaal 1.4'!S$6:S$2926,M144+L144-2,0,1,1)</f>
        <v>10</v>
      </c>
      <c r="D144" s="82">
        <f ca="1">OFFSET('Hijsmateriaal 1.4'!H$6:H$2926,M144+L144-2,0,1,1)</f>
        <v>122</v>
      </c>
      <c r="E144" s="82" t="str">
        <f ca="1">OFFSET('Hijsmateriaal 1.4'!I$6:I$2926,M144+L144-2,0,1,1)</f>
        <v>2452</v>
      </c>
      <c r="F144" s="84">
        <f t="shared" ca="1" si="4"/>
        <v>249.94903160040772</v>
      </c>
      <c r="G144" s="85">
        <f ca="1">OFFSET('Hijsmateriaal 1.4'!G$6:G$2926,M144+L144-2,0,1,1)</f>
        <v>10</v>
      </c>
      <c r="H144" s="82" t="str">
        <f ca="1">OFFSET('Hijsmateriaal 1.4'!AJ$6:AJ$2926,M144+L144-2,0,1,1)</f>
        <v>HL2432-2435</v>
      </c>
      <c r="I144" s="630" t="str">
        <f ca="1">IF(OFFSET('Hijsmateriaal 1.4'!W$6:W$2926,M144+L144-2,0,1,1)="","",OFFSET('Hijsmateriaal 1.4'!W$6:W$2926,M144+L144-2,0,1,1))</f>
        <v>Synthetic grommets 98/2 FPSO project</v>
      </c>
      <c r="J144" s="89">
        <f ca="1">OFFSET('Hijsmateriaal 1.4'!AC$6:AC$2926,M144+L144-3,0,1,1)/1000</f>
        <v>5.5E-2</v>
      </c>
      <c r="K144" s="140" t="e">
        <f ca="1">(OFFSET('Hijsmateriaal 1.4'!Y$6:Y$2926,M144+L144-3,0,1,1))+365</f>
        <v>#VALUE!</v>
      </c>
      <c r="L144" s="121">
        <f>COUNTIF('Hijsmateriaal 1.4'!$D$6:$D$2926,'Lifting beams BOMS'!A144)</f>
        <v>5</v>
      </c>
      <c r="M144" s="124">
        <f>MATCH(A144,'Hijsmateriaal 1.4'!$D$6:$D$2926,0)</f>
        <v>240</v>
      </c>
    </row>
    <row r="145" spans="1:13" s="34" customFormat="1" ht="20.149999999999999" hidden="1" customHeight="1" x14ac:dyDescent="0.25">
      <c r="A145" s="141" t="s">
        <v>424</v>
      </c>
      <c r="B145" s="76">
        <f ca="1">OFFSET('Hijsmateriaal 1.4'!E$6:E$2926,M145+L145-2,0,1,1)</f>
        <v>2</v>
      </c>
      <c r="C145" s="83">
        <f ca="1">OFFSET('Hijsmateriaal 1.4'!S$6:S$2926,M145+L145-2,0,1,1)</f>
        <v>22.5</v>
      </c>
      <c r="D145" s="82">
        <f ca="1">OFFSET('Hijsmateriaal 1.4'!H$6:H$2926,M145+L145-2,0,1,1)</f>
        <v>120</v>
      </c>
      <c r="E145" s="82" t="str">
        <f ca="1">OFFSET('Hijsmateriaal 1.4'!I$6:I$2926,M145+L145-2,0,1,1)</f>
        <v>13342</v>
      </c>
      <c r="F145" s="84">
        <f t="shared" ca="1" si="4"/>
        <v>1360.0407747196737</v>
      </c>
      <c r="G145" s="85" t="str">
        <f ca="1">OFFSET('Hijsmateriaal 1.4'!G$6:G$2926,M145+L145-2,0,1,1)</f>
        <v>~46</v>
      </c>
      <c r="H145" s="82" t="str">
        <f ca="1">OFFSET('Hijsmateriaal 1.4'!AJ$6:AJ$2926,M145+L145-2,0,1,1)</f>
        <v>HL2400-2401</v>
      </c>
      <c r="I145" s="630" t="str">
        <f ca="1">IF(OFFSET('Hijsmateriaal 1.4'!W$6:W$2926,M145+L145-2,0,1,1)="","",OFFSET('Hijsmateriaal 1.4'!W$6:W$2926,M145+L145-2,0,1,1))</f>
        <v>New ordered for CFXD BL2 (JFL), Synthetic grommets</v>
      </c>
      <c r="J145" s="89">
        <f ca="1">OFFSET('Hijsmateriaal 1.4'!AC$6:AC$2926,M145+L145-3,0,1,1)/1000</f>
        <v>0.32568000000000003</v>
      </c>
      <c r="K145" s="140">
        <f ca="1">(OFFSET('Hijsmateriaal 1.4'!Y$6:Y$2926,M145+L145-3,0,1,1))+365</f>
        <v>44909</v>
      </c>
      <c r="L145" s="121">
        <f>COUNTIF('Hijsmateriaal 1.4'!$D$6:$D$2926,'Lifting beams BOMS'!A145)</f>
        <v>3</v>
      </c>
      <c r="M145" s="124">
        <f>MATCH(A145,'Hijsmateriaal 1.4'!$D$6:$D$2926,0)</f>
        <v>246</v>
      </c>
    </row>
    <row r="146" spans="1:13" s="34" customFormat="1" ht="20.149999999999999" hidden="1" customHeight="1" x14ac:dyDescent="0.25">
      <c r="A146" s="141" t="s">
        <v>434</v>
      </c>
      <c r="B146" s="76">
        <f ca="1">OFFSET('Hijsmateriaal 1.4'!E$6:E$2926,M146+L146-2,0,1,1)</f>
        <v>2</v>
      </c>
      <c r="C146" s="83">
        <f ca="1">OFFSET('Hijsmateriaal 1.4'!S$6:S$2926,M146+L146-2,0,1,1)</f>
        <v>20.954999999999998</v>
      </c>
      <c r="D146" s="82">
        <f ca="1">OFFSET('Hijsmateriaal 1.4'!H$6:H$2926,M146+L146-2,0,1,1)</f>
        <v>120</v>
      </c>
      <c r="E146" s="82" t="str">
        <f ca="1">OFFSET('Hijsmateriaal 1.4'!I$6:I$2926,M146+L146-2,0,1,1)</f>
        <v>13342</v>
      </c>
      <c r="F146" s="84">
        <f t="shared" ca="1" si="4"/>
        <v>1360.0407747196737</v>
      </c>
      <c r="G146" s="85">
        <f ca="1">OFFSET('Hijsmateriaal 1.4'!G$6:G$2926,M146+L146-2,0,1,1)</f>
        <v>42.39</v>
      </c>
      <c r="H146" s="82" t="str">
        <f ca="1">OFFSET('Hijsmateriaal 1.4'!AJ$6:AJ$2926,M146+L146-2,0,1,1)</f>
        <v>HL2353-2354</v>
      </c>
      <c r="I146" s="630" t="str">
        <f ca="1">IF(OFFSET('Hijsmateriaal 1.4'!W$6:W$2926,M146+L146-2,0,1,1)="","",OFFSET('Hijsmateriaal 1.4'!W$6:W$2926,M146+L146-2,0,1,1))</f>
        <v>New ordered for CFXD (JFL), Synthetic grommets</v>
      </c>
      <c r="J146" s="89">
        <f ca="1">OFFSET('Hijsmateriaal 1.4'!AC$6:AC$2926,M146+L146-3,0,1,1)/1000</f>
        <v>0.30012119999999998</v>
      </c>
      <c r="K146" s="140">
        <f ca="1">(OFFSET('Hijsmateriaal 1.4'!Y$6:Y$2926,M146+L146-3,0,1,1))+365</f>
        <v>44673</v>
      </c>
      <c r="L146" s="121">
        <f>COUNTIF('Hijsmateriaal 1.4'!$D$6:$D$2926,'Lifting beams BOMS'!A146)</f>
        <v>3</v>
      </c>
      <c r="M146" s="124">
        <f>MATCH(A146,'Hijsmateriaal 1.4'!$D$6:$D$2926,0)</f>
        <v>250</v>
      </c>
    </row>
    <row r="147" spans="1:13" s="34" customFormat="1" ht="20.149999999999999" hidden="1" customHeight="1" x14ac:dyDescent="0.25">
      <c r="A147" s="141" t="s">
        <v>458</v>
      </c>
      <c r="B147" s="76">
        <f ca="1">OFFSET('Hijsmateriaal 1.4'!E$6:E$2926,M147+L147-2,0,1,1)</f>
        <v>2</v>
      </c>
      <c r="C147" s="83" t="str">
        <f ca="1">OFFSET('Hijsmateriaal 1.4'!S$6:S$2926,M147+L147-2,0,1,1)</f>
        <v>-</v>
      </c>
      <c r="D147" s="82">
        <f ca="1">OFFSET('Hijsmateriaal 1.4'!H$6:H$2926,M147+L147-2,0,1,1)</f>
        <v>114</v>
      </c>
      <c r="E147" s="82" t="str">
        <f ca="1">OFFSET('Hijsmateriaal 1.4'!I$6:I$2926,M147+L147-2,0,1,1)</f>
        <v>11968</v>
      </c>
      <c r="F147" s="84">
        <f t="shared" ca="1" si="4"/>
        <v>1219.9796126401629</v>
      </c>
      <c r="G147" s="85">
        <f ca="1">OFFSET('Hijsmateriaal 1.4'!G$6:G$2926,M147+L147-2,0,1,1)</f>
        <v>16.84</v>
      </c>
      <c r="H147" s="82" t="str">
        <f ca="1">OFFSET('Hijsmateriaal 1.4'!AJ$6:AJ$2926,M147+L147-2,0,1,1)</f>
        <v>HL2355-2356</v>
      </c>
      <c r="I147" s="630" t="str">
        <f ca="1">IF(OFFSET('Hijsmateriaal 1.4'!W$6:W$2926,M147+L147-2,0,1,1)="","",OFFSET('Hijsmateriaal 1.4'!W$6:W$2926,M147+L147-2,0,1,1))</f>
        <v>New ordered for CFXD (hammer), Synthetic grommets</v>
      </c>
      <c r="J147" s="89">
        <f ca="1">OFFSET('Hijsmateriaal 1.4'!AC$6:AC$2926,M147+L147-3,0,1,1)/1000</f>
        <v>0.12242679999999999</v>
      </c>
      <c r="K147" s="140">
        <f ca="1">(OFFSET('Hijsmateriaal 1.4'!Y$6:Y$2926,M147+L147-3,0,1,1))+365</f>
        <v>44659</v>
      </c>
      <c r="L147" s="121">
        <f>COUNTIF('Hijsmateriaal 1.4'!$D$6:$D$2926,'Lifting beams BOMS'!A147)</f>
        <v>3</v>
      </c>
      <c r="M147" s="124">
        <f>MATCH(A147,'Hijsmateriaal 1.4'!$D$6:$D$2926,0)</f>
        <v>265</v>
      </c>
    </row>
    <row r="148" spans="1:13" s="34" customFormat="1" ht="20.149999999999999" hidden="1" customHeight="1" x14ac:dyDescent="0.25">
      <c r="A148" s="141" t="s">
        <v>537</v>
      </c>
      <c r="B148" s="76">
        <f ca="1">OFFSET('Hijsmateriaal 1.4'!E$6:E$2926,M148+L148-2,0,1,1)</f>
        <v>2</v>
      </c>
      <c r="C148" s="83" t="str">
        <f ca="1">OFFSET('Hijsmateriaal 1.4'!S$6:S$2926,M148+L148-2,0,1,1)</f>
        <v>-</v>
      </c>
      <c r="D148" s="82">
        <f ca="1">OFFSET('Hijsmateriaal 1.4'!H$6:H$2926,M148+L148-2,0,1,1)</f>
        <v>113</v>
      </c>
      <c r="E148" s="82" t="str">
        <f ca="1">OFFSET('Hijsmateriaal 1.4'!I$6:I$2926,M148+L148-2,0,1,1)</f>
        <v>11792</v>
      </c>
      <c r="F148" s="84">
        <f t="shared" ca="1" si="4"/>
        <v>1202.03873598369</v>
      </c>
      <c r="G148" s="85">
        <f ca="1">OFFSET('Hijsmateriaal 1.4'!G$6:G$2926,M148+L148-2,0,1,1)</f>
        <v>50</v>
      </c>
      <c r="H148" s="82" t="str">
        <f ca="1">OFFSET('Hijsmateriaal 1.4'!AJ$6:AJ$2926,M148+L148-2,0,1,1)</f>
        <v>HL2418-2419</v>
      </c>
      <c r="I148" s="1018" t="str">
        <f ca="1">IF(OFFSET('Hijsmateriaal 1.4'!W$6:W$2926,M148+L148-2,0,1,1)="","",OFFSET('Hijsmateriaal 1.4'!W$6:W$2926,M148+L148-2,0,1,1))</f>
        <v>New Synthetic grommets for 98/2 FPSO project</v>
      </c>
      <c r="J148" s="89">
        <f ca="1">OFFSET('Hijsmateriaal 1.4'!AC$6:AC$2926,M148+L148-3,0,1,1)/1000</f>
        <v>0.82599999999999996</v>
      </c>
      <c r="K148" s="140" t="e">
        <f ca="1">(OFFSET('Hijsmateriaal 1.4'!Y$6:Y$2926,M148+L148-3,0,1,1))+365</f>
        <v>#VALUE!</v>
      </c>
      <c r="L148" s="121">
        <f>COUNTIF('Hijsmateriaal 1.4'!$D$6:$D$2926,'Lifting beams BOMS'!A148)</f>
        <v>3</v>
      </c>
      <c r="M148" s="124">
        <f>MATCH(A148,'Hijsmateriaal 1.4'!$D$6:$D$2926,0)</f>
        <v>321</v>
      </c>
    </row>
    <row r="149" spans="1:13" s="34" customFormat="1" ht="20.149999999999999" hidden="1" customHeight="1" x14ac:dyDescent="0.25">
      <c r="A149" s="141" t="s">
        <v>565</v>
      </c>
      <c r="B149" s="76">
        <f ca="1">OFFSET('Hijsmateriaal 1.4'!E$6:E$2926,M149+L149-2,0,1,1)</f>
        <v>2</v>
      </c>
      <c r="C149" s="83" t="str">
        <f ca="1">OFFSET('Hijsmateriaal 1.4'!S$6:S$2926,M149+L149-2,0,1,1)</f>
        <v>-</v>
      </c>
      <c r="D149" s="82">
        <f ca="1">OFFSET('Hijsmateriaal 1.4'!H$6:H$2926,M149+L149-2,0,1,1)</f>
        <v>107</v>
      </c>
      <c r="E149" s="82" t="str">
        <f ca="1">OFFSET('Hijsmateriaal 1.4'!I$6:I$2926,M149+L149-2,0,1,1)</f>
        <v>11841</v>
      </c>
      <c r="F149" s="84">
        <f t="shared" ca="1" si="4"/>
        <v>1207.0336391437309</v>
      </c>
      <c r="G149" s="85">
        <f ca="1">OFFSET('Hijsmateriaal 1.4'!G$6:G$2926,M149+L149-2,0,1,1)</f>
        <v>34</v>
      </c>
      <c r="H149" s="82" t="str">
        <f ca="1">OFFSET('Hijsmateriaal 1.4'!AJ$6:AJ$2926,M149+L149-2,0,1,1)</f>
        <v>HL2285-2286</v>
      </c>
      <c r="I149" s="630" t="str">
        <f ca="1">IF(OFFSET('Hijsmateriaal 1.4'!W$6:W$2926,M149+L149-2,0,1,1)="","",OFFSET('Hijsmateriaal 1.4'!W$6:W$2926,M149+L149-2,0,1,1))</f>
        <v>New Synthetic grommets for CFXD (Piles up-end)</v>
      </c>
      <c r="J149" s="89">
        <f ca="1">OFFSET('Hijsmateriaal 1.4'!AC$6:AC$2926,M149+L149-3,0,1,1)/1000</f>
        <v>0.26894000000000001</v>
      </c>
      <c r="K149" s="140">
        <f ca="1">(OFFSET('Hijsmateriaal 1.4'!Y$6:Y$2926,M149+L149-3,0,1,1))+365</f>
        <v>44659</v>
      </c>
      <c r="L149" s="121">
        <f>COUNTIF('Hijsmateriaal 1.4'!$D$6:$D$2926,'Lifting beams BOMS'!A149)</f>
        <v>3</v>
      </c>
      <c r="M149" s="124">
        <f>MATCH(A149,'Hijsmateriaal 1.4'!$D$6:$D$2926,0)</f>
        <v>338</v>
      </c>
    </row>
    <row r="150" spans="1:13" s="34" customFormat="1" ht="20.149999999999999" hidden="1" customHeight="1" x14ac:dyDescent="0.25">
      <c r="A150" s="141" t="s">
        <v>836</v>
      </c>
      <c r="B150" s="76">
        <f ca="1">OFFSET('Hijsmateriaal 1.4'!E$6:E$2926,M150+L150-2,0,1,1)</f>
        <v>4</v>
      </c>
      <c r="C150" s="83">
        <f ca="1">OFFSET('Hijsmateriaal 1.4'!S$6:S$2926,M150+L150-2,0,1,1)</f>
        <v>42.454999999999998</v>
      </c>
      <c r="D150" s="82">
        <f ca="1">OFFSET('Hijsmateriaal 1.4'!H$6:H$2926,M150+L150-2,0,1,1)</f>
        <v>93</v>
      </c>
      <c r="E150" s="82" t="str">
        <f ca="1">OFFSET('Hijsmateriaal 1.4'!I$6:I$2926,M150+L150-2,0,1,1)</f>
        <v>7298</v>
      </c>
      <c r="F150" s="84">
        <f t="shared" ca="1" si="4"/>
        <v>743.93476044852184</v>
      </c>
      <c r="G150" s="85">
        <f ca="1">OFFSET('Hijsmateriaal 1.4'!G$6:G$2926,M150+L150-2,0,1,1)</f>
        <v>113.84753333333333</v>
      </c>
      <c r="H150" s="82" t="str">
        <f ca="1">OFFSET('Hijsmateriaal 1.4'!AJ$6:AJ$2926,M150+L150-2,0,1,1)</f>
        <v>HL1755-1758</v>
      </c>
      <c r="I150" s="630" t="str">
        <f ca="1">IF(OFFSET('Hijsmateriaal 1.4'!W$6:W$2926,M150+L150-2,0,1,1)="","",OFFSET('Hijsmateriaal 1.4'!W$6:W$2926,M150+L150-2,0,1,1))</f>
        <v>Synthetic grommets reserved for CFXD - HL 1758 is new ordered</v>
      </c>
      <c r="J150" s="89">
        <f ca="1">OFFSET('Hijsmateriaal 1.4'!AC$6:AC$2926,M150+L150-3,0,1,1)/1000</f>
        <v>1.9</v>
      </c>
      <c r="K150" s="140">
        <f ca="1">(OFFSET('Hijsmateriaal 1.4'!Y$6:Y$2926,M150+L150-3,0,1,1))+365</f>
        <v>44933</v>
      </c>
      <c r="L150" s="121">
        <f>COUNTIF('Hijsmateriaal 1.4'!$D$6:$D$2926,'Lifting beams BOMS'!A150)</f>
        <v>5</v>
      </c>
      <c r="M150" s="124">
        <f>MATCH(A150,'Hijsmateriaal 1.4'!$D$6:$D$2926,0)</f>
        <v>517</v>
      </c>
    </row>
    <row r="151" spans="1:13" s="34" customFormat="1" ht="20.149999999999999" hidden="1" customHeight="1" x14ac:dyDescent="0.25">
      <c r="A151" s="141" t="s">
        <v>1014</v>
      </c>
      <c r="B151" s="76">
        <f ca="1">OFFSET('Hijsmateriaal 1.4'!E$6:E$2926,M151+L151-2,0,1,1)</f>
        <v>3</v>
      </c>
      <c r="C151" s="83" t="str">
        <f ca="1">OFFSET('Hijsmateriaal 1.4'!S$6:S$2926,M151+L151-2,0,1,1)</f>
        <v>-</v>
      </c>
      <c r="D151" s="82">
        <f ca="1">OFFSET('Hijsmateriaal 1.4'!H$6:H$2926,M151+L151-2,0,1,1)</f>
        <v>86</v>
      </c>
      <c r="E151" s="82" t="str">
        <f ca="1">OFFSET('Hijsmateriaal 1.4'!I$6:I$2926,M151+L151-2,0,1,1)</f>
        <v>7475</v>
      </c>
      <c r="F151" s="84">
        <f t="shared" ca="1" si="4"/>
        <v>761.97757390417939</v>
      </c>
      <c r="G151" s="85">
        <f ca="1">OFFSET('Hijsmateriaal 1.4'!G$6:G$2926,M151+L151-2,0,1,1)</f>
        <v>20</v>
      </c>
      <c r="H151" s="82" t="str">
        <f ca="1">OFFSET('Hijsmateriaal 1.4'!AJ$6:AJ$2926,M151+L151-2,0,1,1)</f>
        <v>HL2360-2362</v>
      </c>
      <c r="I151" s="630" t="str">
        <f ca="1">IF(OFFSET('Hijsmateriaal 1.4'!W$6:W$2926,M151+L151-2,0,1,1)="","",OFFSET('Hijsmateriaal 1.4'!W$6:W$2926,M151+L151-2,0,1,1))</f>
        <v>New Synthetic grommets for CFXD (pin pile load out)</v>
      </c>
      <c r="J151" s="89">
        <f ca="1">OFFSET('Hijsmateriaal 1.4'!AC$6:AC$2926,M151+L151-3,0,1,1)/1000</f>
        <v>0.11019999999999999</v>
      </c>
      <c r="K151" s="140">
        <f ca="1">(OFFSET('Hijsmateriaal 1.4'!Y$6:Y$2926,M151+L151-3,0,1,1))+365</f>
        <v>44659</v>
      </c>
      <c r="L151" s="121">
        <f>COUNTIF('Hijsmateriaal 1.4'!$D$6:$D$2926,'Lifting beams BOMS'!A151)</f>
        <v>4</v>
      </c>
      <c r="M151" s="124">
        <f>MATCH(A151,'Hijsmateriaal 1.4'!$D$6:$D$2926,0)</f>
        <v>626</v>
      </c>
    </row>
    <row r="152" spans="1:13" s="34" customFormat="1" ht="20.149999999999999" hidden="1" customHeight="1" x14ac:dyDescent="0.25">
      <c r="A152" s="141" t="s">
        <v>1022</v>
      </c>
      <c r="B152" s="76">
        <f ca="1">OFFSET('Hijsmateriaal 1.4'!E$6:E$2926,M152+L152-2,0,1,1)</f>
        <v>3</v>
      </c>
      <c r="C152" s="83" t="str">
        <f ca="1">OFFSET('Hijsmateriaal 1.4'!S$6:S$2926,M152+L152-2,0,1,1)</f>
        <v>-</v>
      </c>
      <c r="D152" s="82">
        <f ca="1">OFFSET('Hijsmateriaal 1.4'!H$6:H$2926,M152+L152-2,0,1,1)</f>
        <v>86</v>
      </c>
      <c r="E152" s="82" t="str">
        <f ca="1">OFFSET('Hijsmateriaal 1.4'!I$6:I$2926,M152+L152-2,0,1,1)</f>
        <v>7475</v>
      </c>
      <c r="F152" s="84">
        <f t="shared" ca="1" si="4"/>
        <v>761.97757390417939</v>
      </c>
      <c r="G152" s="85">
        <f ca="1">OFFSET('Hijsmateriaal 1.4'!G$6:G$2926,M152+L152-2,0,1,1)</f>
        <v>16</v>
      </c>
      <c r="H152" s="82" t="str">
        <f ca="1">OFFSET('Hijsmateriaal 1.4'!AJ$6:AJ$2926,M152+L152-2,0,1,1)</f>
        <v>HL2364-2366</v>
      </c>
      <c r="I152" s="630" t="str">
        <f ca="1">IF(OFFSET('Hijsmateriaal 1.4'!W$6:W$2926,M152+L152-2,0,1,1)="","",OFFSET('Hijsmateriaal 1.4'!W$6:W$2926,M152+L152-2,0,1,1))</f>
        <v>New Synthetic grommets for CFXD (pin pile load out)</v>
      </c>
      <c r="J152" s="89">
        <f ca="1">OFFSET('Hijsmateriaal 1.4'!AC$6:AC$2926,M152+L152-3,0,1,1)/1000</f>
        <v>9.2159999999999992E-2</v>
      </c>
      <c r="K152" s="140">
        <f ca="1">(OFFSET('Hijsmateriaal 1.4'!Y$6:Y$2926,M152+L152-3,0,1,1))+365</f>
        <v>44659</v>
      </c>
      <c r="L152" s="121">
        <f>COUNTIF('Hijsmateriaal 1.4'!$D$6:$D$2926,'Lifting beams BOMS'!A152)</f>
        <v>4</v>
      </c>
      <c r="M152" s="124">
        <f>MATCH(A152,'Hijsmateriaal 1.4'!$D$6:$D$2926,0)</f>
        <v>631</v>
      </c>
    </row>
    <row r="153" spans="1:13" s="34" customFormat="1" ht="30" hidden="1" customHeight="1" x14ac:dyDescent="0.25">
      <c r="A153" s="141" t="s">
        <v>1120</v>
      </c>
      <c r="B153" s="76">
        <f ca="1">OFFSET('Hijsmateriaal 1.4'!E$6:E$2926,M153+L153-2,0,1,1)</f>
        <v>10</v>
      </c>
      <c r="C153" s="83">
        <f ca="1">OFFSET('Hijsmateriaal 1.4'!S$6:S$2926,M153+L153-2,0,1,1)</f>
        <v>19.683799999999998</v>
      </c>
      <c r="D153" s="82">
        <f ca="1">OFFSET('Hijsmateriaal 1.4'!H$6:H$2926,M153+L153-2,0,1,1)</f>
        <v>82</v>
      </c>
      <c r="E153" s="82" t="str">
        <f ca="1">OFFSET('Hijsmateriaal 1.4'!I$6:I$2926,M153+L153-2,0,1,1)</f>
        <v>7475</v>
      </c>
      <c r="F153" s="84">
        <f t="shared" ca="1" si="4"/>
        <v>761.97757390417939</v>
      </c>
      <c r="G153" s="85">
        <f ca="1">OFFSET('Hijsmateriaal 1.4'!G$6:G$2926,M153+L153-2,0,1,1)</f>
        <v>40</v>
      </c>
      <c r="H153" s="82" t="str">
        <f ca="1">OFFSET('Hijsmateriaal 1.4'!AJ$6:AJ$2926,M153+L153-2,0,1,1)</f>
        <v>HL2023-2032</v>
      </c>
      <c r="I153" s="630" t="str">
        <f ca="1">IF(OFFSET('Hijsmateriaal 1.4'!W$6:W$2926,M153+L153-2,0,1,1)="","",OFFSET('Hijsmateriaal 1.4'!W$6:W$2926,M153+L153-2,0,1,1))</f>
        <v>Synthetic grommet ex WOF, HL 2023, 2024, 2025, 2027 reserved for CFXD. HL 2026 &amp; 2030 rejected</v>
      </c>
      <c r="J153" s="89">
        <f ca="1">OFFSET('Hijsmateriaal 1.4'!AC$6:AC$2926,M153+L153-3,0,1,1)/1000</f>
        <v>0.1419048</v>
      </c>
      <c r="K153" s="140">
        <f ca="1">(OFFSET('Hijsmateriaal 1.4'!Y$6:Y$2926,M153+L153-3,0,1,1))+365</f>
        <v>44497</v>
      </c>
      <c r="L153" s="121">
        <f>COUNTIF('Hijsmateriaal 1.4'!$D$6:$D$2926,'Lifting beams BOMS'!A153)</f>
        <v>13</v>
      </c>
      <c r="M153" s="124">
        <f>MATCH(A153,'Hijsmateriaal 1.4'!$D$6:$D$2926,0)</f>
        <v>692</v>
      </c>
    </row>
    <row r="154" spans="1:13" s="34" customFormat="1" ht="20.149999999999999" hidden="1" customHeight="1" x14ac:dyDescent="0.25">
      <c r="A154" s="141" t="s">
        <v>62</v>
      </c>
      <c r="B154" s="76">
        <f ca="1">OFFSET('Hijsmateriaal 1.4'!E$6:E$2926,M154+L154-2,0,1,1)</f>
        <v>1</v>
      </c>
      <c r="C154" s="83">
        <f ca="1">OFFSET('Hijsmateriaal 1.4'!S$6:S$2926,M154+L154-2,0,1,1)</f>
        <v>30</v>
      </c>
      <c r="D154" s="82" t="str">
        <f ca="1">OFFSET('Hijsmateriaal 1.4'!H$6:H$2926,M154+L154-2,0,1,1)</f>
        <v>-</v>
      </c>
      <c r="E154" s="82" t="str">
        <f ca="1">OFFSET('Hijsmateriaal 1.4'!I$6:I$2926,M154+L154-2,0,1,1)</f>
        <v>30989</v>
      </c>
      <c r="F154" s="84">
        <f t="shared" ca="1" si="4"/>
        <v>3158.919469928644</v>
      </c>
      <c r="G154" s="85">
        <f ca="1">OFFSET('Hijsmateriaal 1.4'!G$6:G$2926,M154+L154-2,0,1,1)</f>
        <v>60</v>
      </c>
      <c r="H154" s="82" t="str">
        <f ca="1">OFFSET('Hijsmateriaal 1.4'!AJ$6:AJ$2926,M154+L154-2,0,1,1)</f>
        <v>HL2161</v>
      </c>
      <c r="I154" s="606" t="str">
        <f ca="1">IF(OFFSET('Hijsmateriaal 1.4'!W$6:W$2926,M154+L154-2,0,1,1)="","",OFFSET('Hijsmateriaal 1.4'!W$6:W$2926,M154+L154-2,0,1,1))</f>
        <v>Synthetic grommets  length to be verfied- HL number to be marked</v>
      </c>
      <c r="J154" s="89">
        <f ca="1">OFFSET('Hijsmateriaal 1.4'!AC$6:AC$2926,M154+L154-3,0,1,1)/1000</f>
        <v>0</v>
      </c>
      <c r="K154" s="140">
        <f ca="1">(OFFSET('Hijsmateriaal 1.4'!Y$6:Y$2926,M154+L154-3,0,1,1))+365</f>
        <v>42795</v>
      </c>
      <c r="L154" s="121">
        <f>COUNTIF('Hijsmateriaal 1.4'!$D$6:$D$2926,'Lifting beams BOMS'!A154)</f>
        <v>2</v>
      </c>
      <c r="M154" s="124">
        <f>MATCH(A154,'Hijsmateriaal 1.4'!$D$6:$D$2926,0)</f>
        <v>863</v>
      </c>
    </row>
    <row r="155" spans="1:13" s="34" customFormat="1" ht="20.149999999999999" hidden="1" customHeight="1" x14ac:dyDescent="0.25">
      <c r="A155" s="141" t="s">
        <v>91</v>
      </c>
      <c r="B155" s="76">
        <f ca="1">OFFSET('Hijsmateriaal 1.4'!E$6:E$2926,M155+L155-2,0,1,1)</f>
        <v>6</v>
      </c>
      <c r="C155" s="83">
        <f ca="1">OFFSET('Hijsmateriaal 1.4'!S$6:S$2926,M155+L155-2,0,1,1)</f>
        <v>17</v>
      </c>
      <c r="D155" s="82" t="str">
        <f ca="1">OFFSET('Hijsmateriaal 1.4'!H$6:H$2926,M155+L155-2,0,1,1)</f>
        <v>-</v>
      </c>
      <c r="E155" s="82" t="str">
        <f ca="1">OFFSET('Hijsmateriaal 1.4'!I$6:I$2926,M155+L155-2,0,1,1)</f>
        <v>22084</v>
      </c>
      <c r="F155" s="84">
        <f t="shared" ca="1" si="4"/>
        <v>2251.1722731906216</v>
      </c>
      <c r="G155" s="85">
        <f ca="1">OFFSET('Hijsmateriaal 1.4'!G$6:G$2926,M155+L155-2,0,1,1)</f>
        <v>35.1</v>
      </c>
      <c r="H155" s="82" t="str">
        <f ca="1">OFFSET('Hijsmateriaal 1.4'!AJ$6:AJ$2926,M155+L155-2,0,1,1)</f>
        <v>HL2155-2160</v>
      </c>
      <c r="I155" s="606" t="str">
        <f ca="1">IF(OFFSET('Hijsmateriaal 1.4'!W$6:W$2926,M155+L155-2,0,1,1)="","",OFFSET('Hijsmateriaal 1.4'!W$6:W$2926,M155+L155-2,0,1,1))</f>
        <v>Synthetic grommets  length to be verfied- HL number to be marked</v>
      </c>
      <c r="J155" s="89">
        <f ca="1">OFFSET('Hijsmateriaal 1.4'!AC$6:AC$2926,M155+L155-3,0,1,1)/1000</f>
        <v>0</v>
      </c>
      <c r="K155" s="140">
        <f ca="1">(OFFSET('Hijsmateriaal 1.4'!Y$6:Y$2926,M155+L155-3,0,1,1))+365</f>
        <v>42766</v>
      </c>
      <c r="L155" s="121">
        <f>COUNTIF('Hijsmateriaal 1.4'!$D$6:$D$2926,'Lifting beams BOMS'!A155)</f>
        <v>7</v>
      </c>
      <c r="M155" s="124">
        <f>MATCH(A155,'Hijsmateriaal 1.4'!$D$6:$D$2926,0)</f>
        <v>866</v>
      </c>
    </row>
    <row r="156" spans="1:13" s="34" customFormat="1" ht="20.149999999999999" hidden="1" customHeight="1" x14ac:dyDescent="0.25">
      <c r="A156" s="141" t="s">
        <v>88</v>
      </c>
      <c r="B156" s="76">
        <f ca="1">OFFSET('Hijsmateriaal 1.4'!E$6:E$2926,M156+L156-2,0,1,1)</f>
        <v>8</v>
      </c>
      <c r="C156" s="83">
        <f ca="1">OFFSET('Hijsmateriaal 1.4'!S$6:S$2926,M156+L156-2,0,1,1)</f>
        <v>11</v>
      </c>
      <c r="D156" s="82" t="str">
        <f ca="1">OFFSET('Hijsmateriaal 1.4'!H$6:H$2926,M156+L156-2,0,1,1)</f>
        <v>-</v>
      </c>
      <c r="E156" s="82" t="str">
        <f ca="1">OFFSET('Hijsmateriaal 1.4'!I$6:I$2926,M156+L156-2,0,1,1)</f>
        <v>10280</v>
      </c>
      <c r="F156" s="84">
        <f t="shared" ca="1" si="4"/>
        <v>1047.9102956167176</v>
      </c>
      <c r="G156" s="85">
        <f ca="1">OFFSET('Hijsmateriaal 1.4'!G$6:G$2926,M156+L156-2,0,1,1)</f>
        <v>22.9</v>
      </c>
      <c r="H156" s="82" t="str">
        <f ca="1">OFFSET('Hijsmateriaal 1.4'!AJ$6:AJ$2926,M156+L156-2,0,1,1)</f>
        <v>HL2141-2148</v>
      </c>
      <c r="I156" s="606" t="str">
        <f ca="1">IF(OFFSET('Hijsmateriaal 1.4'!W$6:W$2926,M156+L156-2,0,1,1)="","",OFFSET('Hijsmateriaal 1.4'!W$6:W$2926,M156+L156-2,0,1,1))</f>
        <v>Synthetic grommets  length to be verfied- HL number to be marked</v>
      </c>
      <c r="J156" s="89">
        <f ca="1">OFFSET('Hijsmateriaal 1.4'!AC$6:AC$2926,M156+L156-3,0,1,1)/1000</f>
        <v>0</v>
      </c>
      <c r="K156" s="140">
        <f ca="1">(OFFSET('Hijsmateriaal 1.4'!Y$6:Y$2926,M156+L156-3,0,1,1))+365</f>
        <v>42766</v>
      </c>
      <c r="L156" s="121">
        <f>COUNTIF('Hijsmateriaal 1.4'!$D$6:$D$2926,'Lifting beams BOMS'!A156)</f>
        <v>9</v>
      </c>
      <c r="M156" s="124">
        <f>MATCH(A156,'Hijsmateriaal 1.4'!$D$6:$D$2926,0)</f>
        <v>874</v>
      </c>
    </row>
    <row r="157" spans="1:13" s="34" customFormat="1" ht="20.149999999999999" hidden="1" customHeight="1" x14ac:dyDescent="0.25">
      <c r="A157" s="141" t="s">
        <v>89</v>
      </c>
      <c r="B157" s="76">
        <f ca="1">OFFSET('Hijsmateriaal 1.4'!E$6:E$2926,M157+L157-2,0,1,1)</f>
        <v>6</v>
      </c>
      <c r="C157" s="83">
        <f ca="1">OFFSET('Hijsmateriaal 1.4'!S$6:S$2926,M157+L157-2,0,1,1)</f>
        <v>21</v>
      </c>
      <c r="D157" s="82" t="str">
        <f ca="1">OFFSET('Hijsmateriaal 1.4'!H$6:H$2926,M157+L157-2,0,1,1)</f>
        <v>-</v>
      </c>
      <c r="E157" s="82" t="str">
        <f ca="1">OFFSET('Hijsmateriaal 1.4'!I$6:I$2926,M157+L157-2,0,1,1)</f>
        <v>9375</v>
      </c>
      <c r="F157" s="84">
        <f t="shared" ca="1" si="4"/>
        <v>955.65749235474004</v>
      </c>
      <c r="G157" s="85">
        <f ca="1">OFFSET('Hijsmateriaal 1.4'!G$6:G$2926,M157+L157-2,0,1,1)</f>
        <v>43.9</v>
      </c>
      <c r="H157" s="82" t="str">
        <f ca="1">OFFSET('Hijsmateriaal 1.4'!AJ$6:AJ$2926,M157+L157-2,0,1,1)</f>
        <v>HL2149-2154</v>
      </c>
      <c r="I157" s="606" t="str">
        <f ca="1">IF(OFFSET('Hijsmateriaal 1.4'!W$6:W$2926,M157+L157-2,0,1,1)="","",OFFSET('Hijsmateriaal 1.4'!W$6:W$2926,M157+L157-2,0,1,1))</f>
        <v>Synthetic grommets  length to be verfied- HL number to be marked</v>
      </c>
      <c r="J157" s="89">
        <f ca="1">OFFSET('Hijsmateriaal 1.4'!AC$6:AC$2926,M157+L157-3,0,1,1)/1000</f>
        <v>0</v>
      </c>
      <c r="K157" s="140">
        <f ca="1">(OFFSET('Hijsmateriaal 1.4'!Y$6:Y$2926,M157+L157-3,0,1,1))+365</f>
        <v>42766</v>
      </c>
      <c r="L157" s="121">
        <f>COUNTIF('Hijsmateriaal 1.4'!$D$6:$D$2926,'Lifting beams BOMS'!A157)</f>
        <v>7</v>
      </c>
      <c r="M157" s="124">
        <f>MATCH(A157,'Hijsmateriaal 1.4'!$D$6:$D$2926,0)</f>
        <v>884</v>
      </c>
    </row>
    <row r="158" spans="1:13" s="34" customFormat="1" ht="20.149999999999999" hidden="1" customHeight="1" x14ac:dyDescent="0.25">
      <c r="A158" s="141" t="s">
        <v>1442</v>
      </c>
      <c r="B158" s="76">
        <f ca="1">OFFSET('Hijsmateriaal 1.4'!E$6:E$2926,M158+L158-2,0,1,1)</f>
        <v>1</v>
      </c>
      <c r="C158" s="83">
        <f ca="1">OFFSET('Hijsmateriaal 1.4'!S$6:S$2926,M158+L158-2,0,1,1)</f>
        <v>22.88</v>
      </c>
      <c r="D158" s="82">
        <f ca="1">OFFSET('Hijsmateriaal 1.4'!H$6:H$2926,M158+L158-2,0,1,1)</f>
        <v>69</v>
      </c>
      <c r="E158" s="82" t="str">
        <f ca="1">OFFSET('Hijsmateriaal 1.4'!I$6:I$2926,M158+L158-2,0,1,1)</f>
        <v>4650</v>
      </c>
      <c r="F158" s="84">
        <f t="shared" ca="1" si="4"/>
        <v>474.00611620795104</v>
      </c>
      <c r="G158" s="85">
        <f ca="1">OFFSET('Hijsmateriaal 1.4'!G$6:G$2926,M158+L158-2,0,1,1)</f>
        <v>46</v>
      </c>
      <c r="H158" s="82" t="str">
        <f ca="1">OFFSET('Hijsmateriaal 1.4'!AJ$6:AJ$2926,M158+L158-2,0,1,1)</f>
        <v>HL2039</v>
      </c>
      <c r="I158" s="606" t="str">
        <f ca="1">IF(OFFSET('Hijsmateriaal 1.4'!W$6:W$2926,M158+L158-2,0,1,1)="","",OFFSET('Hijsmateriaal 1.4'!W$6:W$2926,M158+L158-2,0,1,1))</f>
        <v>Synthetic grommets</v>
      </c>
      <c r="J158" s="89">
        <f ca="1">OFFSET('Hijsmateriaal 1.4'!AC$6:AC$2926,M158+L158-3,0,1,1)/1000</f>
        <v>0.08</v>
      </c>
      <c r="K158" s="140">
        <f ca="1">(OFFSET('Hijsmateriaal 1.4'!Y$6:Y$2926,M158+L158-3,0,1,1))+365</f>
        <v>44342</v>
      </c>
      <c r="L158" s="121">
        <f>COUNTIF('Hijsmateriaal 1.4'!$D$6:$D$2926,'Lifting beams BOMS'!A158)</f>
        <v>2</v>
      </c>
      <c r="M158" s="124">
        <f>MATCH(A158,'Hijsmateriaal 1.4'!$D$6:$D$2926,0)</f>
        <v>892</v>
      </c>
    </row>
    <row r="159" spans="1:13" s="34" customFormat="1" ht="20.149999999999999" hidden="1" customHeight="1" x14ac:dyDescent="0.25">
      <c r="A159" s="141" t="s">
        <v>1449</v>
      </c>
      <c r="B159" s="76">
        <f ca="1">OFFSET('Hijsmateriaal 1.4'!E$6:E$2926,M159+L159-2,0,1,1)</f>
        <v>1</v>
      </c>
      <c r="C159" s="83">
        <f ca="1">OFFSET('Hijsmateriaal 1.4'!S$6:S$2926,M159+L159-2,0,1,1)</f>
        <v>15.03</v>
      </c>
      <c r="D159" s="82">
        <f ca="1">OFFSET('Hijsmateriaal 1.4'!H$6:H$2926,M159+L159-2,0,1,1)</f>
        <v>69</v>
      </c>
      <c r="E159" s="82" t="str">
        <f ca="1">OFFSET('Hijsmateriaal 1.4'!I$6:I$2926,M159+L159-2,0,1,1)</f>
        <v>4650</v>
      </c>
      <c r="F159" s="84">
        <f ca="1">E159/9.81</f>
        <v>474.00611620795104</v>
      </c>
      <c r="G159" s="85">
        <f ca="1">OFFSET('Hijsmateriaal 1.4'!G$6:G$2926,M159+L159-2,0,1,1)</f>
        <v>30.3</v>
      </c>
      <c r="H159" s="82" t="str">
        <f ca="1">OFFSET('Hijsmateriaal 1.4'!AJ$6:AJ$2926,M159+L159-2,0,1,1)</f>
        <v>HL2045</v>
      </c>
      <c r="I159" s="606" t="str">
        <f ca="1">IF(OFFSET('Hijsmateriaal 1.4'!W$6:W$2926,M159+L159-2,0,1,1)="","",OFFSET('Hijsmateriaal 1.4'!W$6:W$2926,M159+L159-2,0,1,1))</f>
        <v>Synthetic grommets</v>
      </c>
      <c r="J159" s="89">
        <f ca="1">OFFSET('Hijsmateriaal 1.4'!AC$6:AC$2926,M159+L159-3,0,1,1)/1000</f>
        <v>0.08</v>
      </c>
      <c r="K159" s="140">
        <f ca="1">(OFFSET('Hijsmateriaal 1.4'!Y$6:Y$2926,M159+L159-3,0,1,1))+365</f>
        <v>44342</v>
      </c>
      <c r="L159" s="121">
        <f>COUNTIF('Hijsmateriaal 1.4'!$D$6:$D$2926,'Lifting beams BOMS'!A159)</f>
        <v>2</v>
      </c>
      <c r="M159" s="124">
        <f>MATCH(A159,'Hijsmateriaal 1.4'!$D$6:$D$2926,0)</f>
        <v>898</v>
      </c>
    </row>
    <row r="160" spans="1:13" s="34" customFormat="1" ht="20.149999999999999" hidden="1" customHeight="1" x14ac:dyDescent="0.25">
      <c r="A160" s="141" t="s">
        <v>1415</v>
      </c>
      <c r="B160" s="76">
        <f ca="1">OFFSET('Hijsmateriaal 1.4'!E$6:E$2926,M160+L160-2,0,1,1)</f>
        <v>1</v>
      </c>
      <c r="C160" s="83">
        <f ca="1">OFFSET('Hijsmateriaal 1.4'!S$6:S$2926,M160+L160-2,0,1,1)</f>
        <v>10.88</v>
      </c>
      <c r="D160" s="82">
        <f ca="1">OFFSET('Hijsmateriaal 1.4'!H$6:H$2926,M160+L160-2,0,1,1)</f>
        <v>69</v>
      </c>
      <c r="E160" s="82" t="str">
        <f ca="1">OFFSET('Hijsmateriaal 1.4'!I$6:I$2926,M160+L160-2,0,1,1)</f>
        <v>4650</v>
      </c>
      <c r="F160" s="84">
        <f t="shared" ca="1" si="4"/>
        <v>474.00611620795104</v>
      </c>
      <c r="G160" s="85">
        <f ca="1">OFFSET('Hijsmateriaal 1.4'!G$6:G$2926,M160+L160-2,0,1,1)</f>
        <v>22</v>
      </c>
      <c r="H160" s="82" t="str">
        <f ca="1">OFFSET('Hijsmateriaal 1.4'!AJ$6:AJ$2926,M160+L160-2,0,1,1)</f>
        <v>HL2043</v>
      </c>
      <c r="I160" s="606" t="str">
        <f ca="1">IF(OFFSET('Hijsmateriaal 1.4'!W$6:W$2926,M160+L160-2,0,1,1)="","",OFFSET('Hijsmateriaal 1.4'!W$6:W$2926,M160+L160-2,0,1,1))</f>
        <v>Synthetic grommets</v>
      </c>
      <c r="J160" s="89">
        <f ca="1">OFFSET('Hijsmateriaal 1.4'!AC$6:AC$2926,M160+L160-3,0,1,1)/1000</f>
        <v>0.08</v>
      </c>
      <c r="K160" s="140">
        <f ca="1">(OFFSET('Hijsmateriaal 1.4'!Y$6:Y$2926,M160+L160-3,0,1,1))+365</f>
        <v>44342</v>
      </c>
      <c r="L160" s="121">
        <f>COUNTIF('Hijsmateriaal 1.4'!$D$6:$D$2926,'Lifting beams BOMS'!A160)</f>
        <v>2</v>
      </c>
      <c r="M160" s="124">
        <f>MATCH(A160,'Hijsmateriaal 1.4'!$D$6:$D$2926,0)</f>
        <v>895</v>
      </c>
    </row>
    <row r="161" spans="1:22" s="34" customFormat="1" ht="20.25" hidden="1" customHeight="1" x14ac:dyDescent="0.25">
      <c r="A161" s="141" t="s">
        <v>134</v>
      </c>
      <c r="B161" s="76">
        <f ca="1">OFFSET('Hijsmateriaal 1.4'!E$6:E$2926,M161+L161-2,0,1,1)</f>
        <v>4</v>
      </c>
      <c r="C161" s="83">
        <f ca="1">OFFSET('Hijsmateriaal 1.4'!S$6:S$2926,M161+L161-2,0,1,1)</f>
        <v>10.005000000000001</v>
      </c>
      <c r="D161" s="82">
        <f ca="1">OFFSET('Hijsmateriaal 1.4'!H$6:H$2926,M161+L161-2,0,1,1)</f>
        <v>60</v>
      </c>
      <c r="E161" s="82" t="str">
        <f ca="1">OFFSET('Hijsmateriaal 1.4'!I$6:I$2926,M161+L161-2,0,1,1)</f>
        <v>2963</v>
      </c>
      <c r="F161" s="84">
        <f t="shared" ca="1" si="4"/>
        <v>302.03873598369012</v>
      </c>
      <c r="G161" s="85">
        <f ca="1">OFFSET('Hijsmateriaal 1.4'!G$6:G$2926,M161+L161-2,0,1,1)</f>
        <v>20</v>
      </c>
      <c r="H161" s="82" t="str">
        <f ca="1">OFFSET('Hijsmateriaal 1.4'!AJ$6:AJ$2926,M161+L161-2,0,1,1)</f>
        <v>HL2002-2005</v>
      </c>
      <c r="I161" s="606" t="str">
        <f ca="1">IF(OFFSET('Hijsmateriaal 1.4'!W$6:W$2926,M161+L161-2,0,1,1)="","",OFFSET('Hijsmateriaal 1.4'!W$6:W$2926,M161+L161-2,0,1,1))</f>
        <v>Synthetic Grommet. 12 Strands, 2 Masterlinks 36t WLL on both ends</v>
      </c>
      <c r="J161" s="89">
        <f ca="1">OFFSET('Hijsmateriaal 1.4'!AC$6:AC$2926,M161+L161-3,0,1,1)/1000</f>
        <v>0.08</v>
      </c>
      <c r="K161" s="140">
        <f ca="1">(OFFSET('Hijsmateriaal 1.4'!Y$6:Y$2926,M161+L161-3,0,1,1))+365</f>
        <v>44245</v>
      </c>
      <c r="L161" s="121">
        <f>COUNTIF('Hijsmateriaal 1.4'!$D$6:$D$2926,'Lifting beams BOMS'!A161)</f>
        <v>5</v>
      </c>
      <c r="M161" s="124">
        <f>MATCH(A161,'Hijsmateriaal 1.4'!$D$6:$D$2926,0)</f>
        <v>944</v>
      </c>
    </row>
    <row r="162" spans="1:22" s="34" customFormat="1" ht="20.25" hidden="1" customHeight="1" x14ac:dyDescent="0.25">
      <c r="A162" s="141" t="s">
        <v>1812</v>
      </c>
      <c r="B162" s="76">
        <f ca="1">OFFSET('Hijsmateriaal 1.4'!E$6:E$2926,M162+L162-2,0,1,1)</f>
        <v>5</v>
      </c>
      <c r="C162" s="83">
        <f ca="1">OFFSET('Hijsmateriaal 1.4'!S$6:S$2926,M162+L162-2,0,1,1)</f>
        <v>14.9542</v>
      </c>
      <c r="D162" s="82" t="str">
        <f ca="1">OFFSET('Hijsmateriaal 1.4'!H$6:H$2926,M162+L162-2,0,1,1)</f>
        <v>3*48</v>
      </c>
      <c r="E162" s="82" t="str">
        <f ca="1">OFFSET('Hijsmateriaal 1.4'!I$6:I$2926,M162+L162-2,0,1,1)</f>
        <v>4228</v>
      </c>
      <c r="F162" s="84">
        <f t="shared" ca="1" si="4"/>
        <v>430.9887869520897</v>
      </c>
      <c r="G162" s="85">
        <f ca="1">OFFSET('Hijsmateriaal 1.4'!G$6:G$2926,M162+L162-2,0,1,1)</f>
        <v>15</v>
      </c>
      <c r="H162" s="82" t="str">
        <f ca="1">OFFSET('Hijsmateriaal 1.4'!AJ$6:AJ$2926,M162+L162-2,0,1,1)</f>
        <v>SLBSS3-3/1-5</v>
      </c>
      <c r="I162" s="606" t="str">
        <f ca="1">IF(OFFSET('Hijsmateriaal 1.4'!W$6:W$2926,M162+L162-2,0,1,1)="","",OFFSET('Hijsmateriaal 1.4'!W$6:W$2926,M162+L162-2,0,1,1))</f>
        <v>Synthetic slings Lankhorst nr: SLBSS3-3/1-5.</v>
      </c>
      <c r="J162" s="89">
        <f ca="1">OFFSET('Hijsmateriaal 1.4'!AC$6:AC$2926,M162+L162-3,0,1,1)/1000</f>
        <v>7.8E-2</v>
      </c>
      <c r="K162" s="140">
        <f ca="1">(OFFSET('Hijsmateriaal 1.4'!Y$6:Y$2926,M162+L162-3,0,1,1))+365</f>
        <v>44104</v>
      </c>
      <c r="L162" s="121">
        <f>COUNTIF('Hijsmateriaal 1.4'!$D$6:$D$2926,'Lifting beams BOMS'!A162)</f>
        <v>6</v>
      </c>
      <c r="M162" s="124">
        <f>MATCH(A162,'Hijsmateriaal 1.4'!$D$6:$D$2926,0)</f>
        <v>1180</v>
      </c>
    </row>
    <row r="163" spans="1:22" s="34" customFormat="1" ht="20.25" hidden="1" customHeight="1" x14ac:dyDescent="0.25">
      <c r="A163" s="141" t="s">
        <v>1824</v>
      </c>
      <c r="B163" s="76">
        <f ca="1">OFFSET('Hijsmateriaal 1.4'!E$6:E$2926,M163+L163-2,0,1,1)</f>
        <v>2</v>
      </c>
      <c r="C163" s="83">
        <f ca="1">OFFSET('Hijsmateriaal 1.4'!S$6:S$2926,M163+L163-2,0,1,1)</f>
        <v>11.981</v>
      </c>
      <c r="D163" s="82" t="str">
        <f ca="1">OFFSET('Hijsmateriaal 1.4'!H$6:H$2926,M163+L163-2,0,1,1)</f>
        <v>5*48</v>
      </c>
      <c r="E163" s="82" t="str">
        <f ca="1">OFFSET('Hijsmateriaal 1.4'!I$6:I$2926,M163+L163-2,0,1,1)</f>
        <v>7044</v>
      </c>
      <c r="F163" s="84">
        <f t="shared" ca="1" si="4"/>
        <v>718.04281345565744</v>
      </c>
      <c r="G163" s="85">
        <f ca="1">OFFSET('Hijsmateriaal 1.4'!G$6:G$2926,M163+L163-2,0,1,1)</f>
        <v>12</v>
      </c>
      <c r="H163" s="82" t="str">
        <f ca="1">OFFSET('Hijsmateriaal 1.4'!AJ$6:AJ$2926,M163+L163-2,0,1,1)</f>
        <v>SLBSS3-1/1-2</v>
      </c>
      <c r="I163" s="606" t="str">
        <f ca="1">IF(OFFSET('Hijsmateriaal 1.4'!W$6:W$2926,M163+L163-2,0,1,1)="","",OFFSET('Hijsmateriaal 1.4'!W$6:W$2926,M163+L163-2,0,1,1))</f>
        <v xml:space="preserve">Synthetic slings Lankhorst nr: SLBSS3-1/1-2. </v>
      </c>
      <c r="J163" s="89">
        <f ca="1">OFFSET('Hijsmateriaal 1.4'!AC$6:AC$2926,M163+L163-3,0,1,1)/1000</f>
        <v>9.7000000000000003E-2</v>
      </c>
      <c r="K163" s="140">
        <f ca="1">(OFFSET('Hijsmateriaal 1.4'!Y$6:Y$2926,M163+L163-3,0,1,1))+365</f>
        <v>44104</v>
      </c>
      <c r="L163" s="121">
        <f>COUNTIF('Hijsmateriaal 1.4'!$D$6:$D$2926,'Lifting beams BOMS'!A163)</f>
        <v>3</v>
      </c>
      <c r="M163" s="124">
        <f>MATCH(A163,'Hijsmateriaal 1.4'!$D$6:$D$2926,0)</f>
        <v>1187</v>
      </c>
    </row>
    <row r="164" spans="1:22" s="34" customFormat="1" ht="20.25" hidden="1" customHeight="1" thickBot="1" x14ac:dyDescent="0.3">
      <c r="A164" s="131" t="s">
        <v>1832</v>
      </c>
      <c r="B164" s="91">
        <f ca="1">OFFSET('Hijsmateriaal 1.4'!E$6:E$2926,M164+L164-2,0,1,1)</f>
        <v>4</v>
      </c>
      <c r="C164" s="94">
        <f ca="1">OFFSET('Hijsmateriaal 1.4'!S$6:S$2926,M164+L164-2,0,1,1)</f>
        <v>5.4252500000000001</v>
      </c>
      <c r="D164" s="91" t="str">
        <f ca="1">OFFSET('Hijsmateriaal 1.4'!H$6:H$2926,M164+L164-2,0,1,1)</f>
        <v>3*48</v>
      </c>
      <c r="E164" s="91" t="str">
        <f ca="1">OFFSET('Hijsmateriaal 1.4'!I$6:I$2926,M164+L164-2,0,1,1)</f>
        <v>4228</v>
      </c>
      <c r="F164" s="506">
        <f t="shared" ca="1" si="4"/>
        <v>430.9887869520897</v>
      </c>
      <c r="G164" s="94">
        <f ca="1">OFFSET('Hijsmateriaal 1.4'!G$6:G$2926,M164+L164-2,0,1,1)</f>
        <v>5.4252500000000001</v>
      </c>
      <c r="H164" s="91" t="str">
        <f ca="1">OFFSET('Hijsmateriaal 1.4'!AJ$6:AJ$2926,M164+L164-2,0,1,1)</f>
        <v>SLBSS3-3/1-5</v>
      </c>
      <c r="I164" s="616" t="str">
        <f ca="1">IF(OFFSET('Hijsmateriaal 1.4'!W$6:W$2926,M164+L164-2,0,1,1)="","",OFFSET('Hijsmateriaal 1.4'!W$6:W$2926,M164+L164-2,0,1,1))</f>
        <v xml:space="preserve">Synthetic slings Lankhorst nr: SLBSS3-2/1-4. </v>
      </c>
      <c r="J164" s="488">
        <f ca="1">OFFSET('Hijsmateriaal 1.4'!AC$6:AC$2926,M164+L164-3,0,1,1)/1000</f>
        <v>4.2000000000000003E-2</v>
      </c>
      <c r="K164" s="142">
        <f ca="1">(OFFSET('Hijsmateriaal 1.4'!Y$6:Y$2926,M164+L164-3,0,1,1))+365</f>
        <v>44104</v>
      </c>
      <c r="L164" s="121">
        <f>COUNTIF('Hijsmateriaal 1.4'!$D$6:$D$2926,'Lifting beams BOMS'!A164)</f>
        <v>5</v>
      </c>
      <c r="M164" s="124">
        <f>MATCH(A164,'Hijsmateriaal 1.4'!$D$6:$D$2926,0)</f>
        <v>1191</v>
      </c>
    </row>
    <row r="165" spans="1:22" ht="24" customHeight="1" x14ac:dyDescent="0.25">
      <c r="A165" s="1294" t="s">
        <v>3873</v>
      </c>
      <c r="B165" s="1295"/>
      <c r="C165" s="1295"/>
      <c r="D165" s="1295"/>
      <c r="E165" s="1295"/>
      <c r="F165" s="1295"/>
      <c r="G165" s="1295"/>
      <c r="H165" s="1295"/>
      <c r="I165" s="1295"/>
      <c r="J165" s="137"/>
      <c r="K165" s="138"/>
      <c r="O165" s="45"/>
      <c r="P165" s="46" t="e">
        <f ca="1">(P166&lt;H167)</f>
        <v>#N/A</v>
      </c>
    </row>
    <row r="166" spans="1:22" ht="24" customHeight="1" x14ac:dyDescent="0.25">
      <c r="A166" s="1297"/>
      <c r="B166" s="1298"/>
      <c r="C166" s="1298"/>
      <c r="D166" s="1298"/>
      <c r="E166" s="1298"/>
      <c r="F166" s="1298"/>
      <c r="G166" s="1298"/>
      <c r="H166" s="1298"/>
      <c r="I166" s="570" t="s">
        <v>3919</v>
      </c>
      <c r="J166" s="1323"/>
      <c r="K166" s="139"/>
      <c r="L166" s="119"/>
      <c r="O166" s="45" t="s">
        <v>3913</v>
      </c>
      <c r="P166" s="46" t="e">
        <f ca="1">MIN(G130:G396)</f>
        <v>#N/A</v>
      </c>
    </row>
    <row r="167" spans="1:22" ht="24" customHeight="1" thickBot="1" x14ac:dyDescent="0.3">
      <c r="A167" s="573" t="s">
        <v>19</v>
      </c>
      <c r="B167" s="54" t="s">
        <v>61</v>
      </c>
      <c r="C167" s="55"/>
      <c r="D167" s="55"/>
      <c r="E167" s="56" t="s">
        <v>3876</v>
      </c>
      <c r="F167" s="1306">
        <f ca="1">NOW()</f>
        <v>44925.93602951389</v>
      </c>
      <c r="G167" s="1306"/>
      <c r="H167" s="67">
        <f ca="1">F167+60</f>
        <v>44985.93602951389</v>
      </c>
      <c r="I167" s="572" t="s">
        <v>3921</v>
      </c>
      <c r="J167" s="1323"/>
      <c r="K167" s="139"/>
      <c r="O167" s="47" t="s">
        <v>3914</v>
      </c>
      <c r="P167" s="48">
        <f>MAX(G337:G434)</f>
        <v>0</v>
      </c>
    </row>
    <row r="168" spans="1:22" ht="20.25" customHeight="1" x14ac:dyDescent="0.25">
      <c r="A168" s="1320" t="s">
        <v>3907</v>
      </c>
      <c r="B168" s="1321"/>
      <c r="C168" s="1321"/>
      <c r="D168" s="1321"/>
      <c r="E168" s="1321"/>
      <c r="F168" s="1321"/>
      <c r="G168" s="1321"/>
      <c r="H168" s="1321"/>
      <c r="I168" s="1321"/>
      <c r="J168" s="1321"/>
      <c r="K168" s="1322"/>
    </row>
    <row r="169" spans="1:22" s="34" customFormat="1" ht="35.15" customHeight="1" x14ac:dyDescent="0.25">
      <c r="A169" s="111" t="s">
        <v>3879</v>
      </c>
      <c r="B169" s="57" t="s">
        <v>3880</v>
      </c>
      <c r="C169" s="58" t="s">
        <v>3903</v>
      </c>
      <c r="D169" s="697" t="s">
        <v>3908</v>
      </c>
      <c r="E169" s="1330" t="s">
        <v>3927</v>
      </c>
      <c r="F169" s="1331"/>
      <c r="G169" s="58" t="s">
        <v>3918</v>
      </c>
      <c r="H169" s="59" t="s">
        <v>3886</v>
      </c>
      <c r="I169" s="60" t="s">
        <v>3928</v>
      </c>
      <c r="J169" s="58" t="s">
        <v>3888</v>
      </c>
      <c r="K169" s="100" t="s">
        <v>3923</v>
      </c>
      <c r="L169" s="120"/>
      <c r="M169" s="123"/>
    </row>
    <row r="170" spans="1:22" s="34" customFormat="1" ht="20.149999999999999" hidden="1" customHeight="1" x14ac:dyDescent="0.25">
      <c r="A170" s="101" t="s">
        <v>1749</v>
      </c>
      <c r="B170" s="76">
        <f ca="1">OFFSET('Hijsmateriaal 1.4'!E$6:E$2926,M170+L170-2,0,1,1)</f>
        <v>1</v>
      </c>
      <c r="C170" s="32" t="str">
        <f ca="1">OFFSET('Hijsmateriaal 1.4'!L$6:L$2926,M170+L170-2,0,1,1)</f>
        <v>Rometal</v>
      </c>
      <c r="D170" s="502">
        <f ca="1">OFFSET('Hijsmateriaal 1.4'!M$6:M$2926,M170+L170-2,0,1,1)</f>
        <v>3500</v>
      </c>
      <c r="E170" s="1324" t="str">
        <f ca="1">OFFSET('Hijsmateriaal 1.4'!F$6:F$2926,M170+L170-2,0,1,1)</f>
        <v>Lifting beam 21.4m</v>
      </c>
      <c r="F170" s="1325"/>
      <c r="G170" s="127">
        <f ca="1">OFFSET('Hijsmateriaal 1.4'!AA$6:AA$2926,M170+L170-2,0,1,1)</f>
        <v>45718</v>
      </c>
      <c r="H170" s="76" t="str">
        <f ca="1">OFFSET('Hijsmateriaal 1.4'!AJ$6:AJ$2926,M170+L170-2,0,1,1)</f>
        <v>STHL1665</v>
      </c>
      <c r="I170" s="490" t="str">
        <f ca="1">IF(OFFSET('Hijsmateriaal 1.4'!W$6:W$2926,M170+L170-2,0,1,1)="","",OFFSET('Hijsmateriaal 1.4'!W$6:W$2926,M170+L170-2,0,1,1))</f>
        <v>New Lifting beam for V&amp;V 2020</v>
      </c>
      <c r="J170" s="568">
        <f ca="1">OFFSET('Hijsmateriaal 1.4'!AC$6:AC$2926,M170+L170-3,0,1,1)/1000</f>
        <v>86.5</v>
      </c>
      <c r="K170" s="569">
        <f ca="1">(OFFSET('Hijsmateriaal 1.4'!Y$6:Y$2926,M170+L170-3,0,1,1))+365</f>
        <v>44257</v>
      </c>
      <c r="L170" s="121">
        <f>COUNTIF('Hijsmateriaal 1.4'!$D$6:$D$2926,'Lifting beams BOMS'!A170)</f>
        <v>2</v>
      </c>
      <c r="M170" s="124">
        <f>MATCH(A170,'Hijsmateriaal 1.4'!$D$6:$D$2926,0)</f>
        <v>1392</v>
      </c>
      <c r="N170" s="18"/>
    </row>
    <row r="171" spans="1:22" s="35" customFormat="1" ht="20.149999999999999" customHeight="1" x14ac:dyDescent="0.25">
      <c r="A171" s="101" t="s">
        <v>2095</v>
      </c>
      <c r="B171" s="76">
        <f ca="1">OFFSET('Hijsmateriaal 1.4'!E$6:E$2926,M171+L171-2,0,1,1)</f>
        <v>1</v>
      </c>
      <c r="C171" s="32" t="str">
        <f ca="1">OFFSET('Hijsmateriaal 1.4'!L$6:L$2926,M171+L171-2,0,1,1)</f>
        <v>Merewido</v>
      </c>
      <c r="D171" s="502">
        <f ca="1">OFFSET('Hijsmateriaal 1.4'!M$6:M$2926,M171+L171-2,0,1,1)</f>
        <v>1800</v>
      </c>
      <c r="E171" s="1324" t="str">
        <f ca="1">OFFSET('Hijsmateriaal 1.4'!F$6:F$2926,M171+L171-2,0,1,1)</f>
        <v>lifting beam 20m</v>
      </c>
      <c r="F171" s="1325"/>
      <c r="G171" s="127">
        <f ca="1">OFFSET('Hijsmateriaal 1.4'!AA$6:AA$2926,M171+L171-2,0,1,1)</f>
        <v>44292</v>
      </c>
      <c r="H171" s="76" t="str">
        <f ca="1">OFFSET('Hijsmateriaal 1.4'!AJ$6:AJ$2926,M171+L171-2,0,1,1)</f>
        <v>STHL1255</v>
      </c>
      <c r="I171" s="117" t="str">
        <f ca="1">IF(OFFSET('Hijsmateriaal 1.4'!W$6:W$2926,M171+L171-2,0,1,1)="","",OFFSET('Hijsmateriaal 1.4'!W$6:W$2926,M171+L171-2,0,1,1))</f>
        <v>Load tested for 1000t, Storage barge Waalhaven</v>
      </c>
      <c r="J171" s="136">
        <v>32.5</v>
      </c>
      <c r="K171" s="140">
        <f ca="1">(OFFSET('Hijsmateriaal 1.4'!Y$6:Y$2926,M171+L171-3,0,1,1))+365</f>
        <v>42831</v>
      </c>
      <c r="L171" s="121">
        <f>COUNTIF('Hijsmateriaal 1.4'!$D$6:$D$2926,'Lifting beams BOMS'!A171)</f>
        <v>4</v>
      </c>
      <c r="M171" s="124">
        <f>MATCH(A171,'Hijsmateriaal 1.4'!$D$6:$D$2926,0)</f>
        <v>1401</v>
      </c>
    </row>
    <row r="172" spans="1:22" ht="20.149999999999999" customHeight="1" x14ac:dyDescent="0.25">
      <c r="A172" s="101" t="s">
        <v>2105</v>
      </c>
      <c r="B172" s="76">
        <f ca="1">OFFSET('Hijsmateriaal 1.4'!E$6:E$2926,M172+L172-2,0,1,1)</f>
        <v>1</v>
      </c>
      <c r="C172" s="32" t="str">
        <f ca="1">OFFSET('Hijsmateriaal 1.4'!L$6:L$2926,M172+L172-2,0,1,1)</f>
        <v>Merewido</v>
      </c>
      <c r="D172" s="502">
        <f ca="1">OFFSET('Hijsmateriaal 1.4'!M$6:M$2926,M172+L172-2,0,1,1)</f>
        <v>1800</v>
      </c>
      <c r="E172" s="1324" t="str">
        <f ca="1">OFFSET('Hijsmateriaal 1.4'!F$6:F$2926,M172+L172-2,0,1,1)</f>
        <v>lifting beam 20m</v>
      </c>
      <c r="F172" s="1325"/>
      <c r="G172" s="127">
        <f ca="1">OFFSET('Hijsmateriaal 1.4'!AA$6:AA$2926,M172+L172-2,0,1,1)</f>
        <v>44292</v>
      </c>
      <c r="H172" s="76" t="str">
        <f ca="1">OFFSET('Hijsmateriaal 1.4'!AJ$6:AJ$2926,M172+L172-2,0,1,1)</f>
        <v>STHL1256</v>
      </c>
      <c r="I172" s="117" t="str">
        <f ca="1">IF(OFFSET('Hijsmateriaal 1.4'!W$6:W$2926,M172+L172-2,0,1,1)="","",OFFSET('Hijsmateriaal 1.4'!W$6:W$2926,M172+L172-2,0,1,1))</f>
        <v>Load tested for 1000t, Storage barge Waalhaven</v>
      </c>
      <c r="J172" s="136">
        <v>32.5</v>
      </c>
      <c r="K172" s="140">
        <f ca="1">(OFFSET('Hijsmateriaal 1.4'!Y$6:Y$2926,M172+L172-3,0,1,1))+365</f>
        <v>42831</v>
      </c>
      <c r="L172" s="121">
        <f>COUNTIF('Hijsmateriaal 1.4'!$D$6:$D$2926,'Lifting beams BOMS'!A172)</f>
        <v>4</v>
      </c>
      <c r="M172" s="124">
        <f>MATCH(A172,'Hijsmateriaal 1.4'!$D$6:$D$2926,0)</f>
        <v>1406</v>
      </c>
      <c r="N172" s="39"/>
      <c r="O172" s="39"/>
      <c r="P172" s="39"/>
      <c r="Q172" s="39"/>
      <c r="R172" s="39"/>
      <c r="S172" s="39"/>
      <c r="T172" s="39"/>
      <c r="U172" s="39"/>
      <c r="V172" s="39"/>
    </row>
    <row r="173" spans="1:22" ht="20.149999999999999" hidden="1" customHeight="1" x14ac:dyDescent="0.25">
      <c r="A173" s="101" t="s">
        <v>365</v>
      </c>
      <c r="B173" s="76">
        <f ca="1">OFFSET('Hijsmateriaal 1.4'!E$6:E$2926,M173+L173-2,0,1,1)</f>
        <v>2</v>
      </c>
      <c r="C173" s="32" t="str">
        <f ca="1">OFFSET('Hijsmateriaal 1.4'!L$6:L$2926,M173+L173-2,0,1,1)</f>
        <v>HDW</v>
      </c>
      <c r="D173" s="502">
        <f ca="1">OFFSET('Hijsmateriaal 1.4'!M$6:M$2926,M173+L173-2,0,1,1)</f>
        <v>1760</v>
      </c>
      <c r="E173" s="1324" t="str">
        <f ca="1">OFFSET('Hijsmateriaal 1.4'!F$6:F$2926,M173+L173-2,0,1,1)</f>
        <v>Ballgrab Receptacle + Test pin</v>
      </c>
      <c r="F173" s="1325"/>
      <c r="G173" s="127">
        <f ca="1">OFFSET('Hijsmateriaal 1.4'!AA$6:AA$2926,M173+L173-2,0,1,1)</f>
        <v>44663</v>
      </c>
      <c r="H173" s="76" t="str">
        <f ca="1">OFFSET('Hijsmateriaal 1.4'!AJ$6:AJ$2926,M173+L173-2,0,1,1)</f>
        <v>HL2322-2323</v>
      </c>
      <c r="I173" s="117" t="str">
        <f ca="1">IF(OFFSET('Hijsmateriaal 1.4'!W$6:W$2926,M173+L173-2,0,1,1)="","",OFFSET('Hijsmateriaal 1.4'!W$6:W$2926,M173+L173-2,0,1,1))</f>
        <v>CFXD - Ballgrab Receptacle HL 2322, Test Pin HL 2323</v>
      </c>
      <c r="J173" s="136">
        <v>33.5</v>
      </c>
      <c r="K173" s="140" t="e">
        <f ca="1">(OFFSET('Hijsmateriaal 1.4'!Y$6:Y$2926,M173+L173-3,0,1,1))+365</f>
        <v>#VALUE!</v>
      </c>
      <c r="L173" s="121">
        <f>COUNTIF('Hijsmateriaal 1.4'!$D$6:$D$2926,'Lifting beams BOMS'!A173)</f>
        <v>3</v>
      </c>
      <c r="M173" s="124">
        <f>MATCH(A173,'Hijsmateriaal 1.4'!$D$6:$D$2926,0)</f>
        <v>1414</v>
      </c>
      <c r="N173" s="39"/>
      <c r="O173" s="39"/>
      <c r="P173" s="39"/>
      <c r="Q173" s="39"/>
      <c r="R173" s="39"/>
      <c r="S173" s="39"/>
      <c r="T173" s="39"/>
      <c r="U173" s="39"/>
      <c r="V173" s="39"/>
    </row>
    <row r="174" spans="1:22" ht="20.149999999999999" hidden="1" customHeight="1" x14ac:dyDescent="0.25">
      <c r="A174" s="101" t="s">
        <v>2122</v>
      </c>
      <c r="B174" s="76">
        <f ca="1">OFFSET('Hijsmateriaal 1.4'!E$6:E$2926,M174+L174-2,0,1,1)</f>
        <v>1</v>
      </c>
      <c r="C174" s="32" t="str">
        <f ca="1">OFFSET('Hijsmateriaal 1.4'!L$6:L$2926,M174+L174-2,0,1,1)</f>
        <v>HDW</v>
      </c>
      <c r="D174" s="502">
        <f ca="1">OFFSET('Hijsmateriaal 1.4'!M$6:M$2926,M174+L174-2,0,1,1)</f>
        <v>1760</v>
      </c>
      <c r="E174" s="1324" t="str">
        <f ca="1">OFFSET('Hijsmateriaal 1.4'!F$6:F$2926,M174+L174-2,0,1,1)</f>
        <v>Ballgrab tool+frame</v>
      </c>
      <c r="F174" s="1325"/>
      <c r="G174" s="127">
        <f ca="1">OFFSET('Hijsmateriaal 1.4'!AA$6:AA$2926,M174+L174-2,0,1,1)</f>
        <v>44663</v>
      </c>
      <c r="H174" s="76" t="str">
        <f ca="1">OFFSET('Hijsmateriaal 1.4'!AJ$6:AJ$2926,M174+L174-2,0,1,1)</f>
        <v>HL2296-2297</v>
      </c>
      <c r="I174" s="117" t="str">
        <f ca="1">IF(OFFSET('Hijsmateriaal 1.4'!W$6:W$2926,M174+L174-2,0,1,1)="","",OFFSET('Hijsmateriaal 1.4'!W$6:W$2926,M174+L174-2,0,1,1))</f>
        <v>CFXD - Ballgrab HL 2296, frame HL 2297</v>
      </c>
      <c r="J174" s="136">
        <v>34.5</v>
      </c>
      <c r="K174" s="140" t="e">
        <f ca="1">(OFFSET('Hijsmateriaal 1.4'!Y$6:Y$2926,M174+L174-3,0,1,1))+365</f>
        <v>#VALUE!</v>
      </c>
      <c r="L174" s="121">
        <f>COUNTIF('Hijsmateriaal 1.4'!$D$6:$D$2926,'Lifting beams BOMS'!A174)</f>
        <v>3</v>
      </c>
      <c r="M174" s="124">
        <f>MATCH(A174,'Hijsmateriaal 1.4'!$D$6:$D$2926,0)</f>
        <v>1418</v>
      </c>
      <c r="N174" s="39"/>
      <c r="O174" s="39"/>
      <c r="P174" s="39"/>
      <c r="Q174" s="39"/>
      <c r="R174" s="39"/>
      <c r="S174" s="39"/>
      <c r="T174" s="39"/>
      <c r="U174" s="39"/>
      <c r="V174" s="39"/>
    </row>
    <row r="175" spans="1:22" ht="20.149999999999999" hidden="1" customHeight="1" x14ac:dyDescent="0.25">
      <c r="A175" s="101" t="s">
        <v>2156</v>
      </c>
      <c r="B175" s="76">
        <f ca="1">OFFSET('Hijsmateriaal 1.4'!E$6:E$2926,M175+L175-2,0,1,1)</f>
        <v>1</v>
      </c>
      <c r="C175" s="32" t="str">
        <f ca="1">OFFSET('Hijsmateriaal 1.4'!L$6:L$2926,M175+L175-2,0,1,1)</f>
        <v>Rometal</v>
      </c>
      <c r="D175" s="502">
        <f ca="1">OFFSET('Hijsmateriaal 1.4'!M$6:M$2926,M175+L175-2,0,1,1)</f>
        <v>1510</v>
      </c>
      <c r="E175" s="1324" t="str">
        <f ca="1">OFFSET('Hijsmateriaal 1.4'!F$6:F$2926,M175+L175-2,0,1,1)</f>
        <v>lifting beam 23m</v>
      </c>
      <c r="F175" s="1325"/>
      <c r="G175" s="127">
        <f ca="1">OFFSET('Hijsmateriaal 1.4'!AA$6:AA$2926,M175+L175-2,0,1,1)</f>
        <v>44286</v>
      </c>
      <c r="H175" s="76" t="str">
        <f ca="1">OFFSET('Hijsmateriaal 1.4'!AJ$6:AJ$2926,M175+L175-2,0,1,1)</f>
        <v>STHL1712</v>
      </c>
      <c r="I175" s="117" t="str">
        <f ca="1">IF(OFFSET('Hijsmateriaal 1.4'!W$6:W$2926,M175+L175-2,0,1,1)="","",OFFSET('Hijsmateriaal 1.4'!W$6:W$2926,M175+L175-2,0,1,1))</f>
        <v>Load tested for 1510t, 31-03-2016</v>
      </c>
      <c r="J175" s="128" t="s">
        <v>3929</v>
      </c>
      <c r="K175" s="140">
        <f ca="1">(OFFSET('Hijsmateriaal 1.4'!Y$6:Y$2926,M175+L175-3,0,1,1))+365</f>
        <v>42825</v>
      </c>
      <c r="L175" s="121">
        <f>COUNTIF('Hijsmateriaal 1.4'!$D$6:$D$2926,'Lifting beams BOMS'!A175)</f>
        <v>2</v>
      </c>
      <c r="M175" s="124">
        <f>MATCH(A175,'Hijsmateriaal 1.4'!$D$6:$D$2926,0)</f>
        <v>1440</v>
      </c>
      <c r="Q175" s="39"/>
      <c r="R175" s="39"/>
      <c r="S175" s="39"/>
      <c r="T175" s="39"/>
      <c r="U175" s="39"/>
      <c r="V175" s="39"/>
    </row>
    <row r="176" spans="1:22" s="1273" customFormat="1" ht="30" customHeight="1" x14ac:dyDescent="0.25">
      <c r="A176" s="1266" t="s">
        <v>2160</v>
      </c>
      <c r="B176" s="863">
        <f ca="1">OFFSET('Hijsmateriaal 1.4'!E$6:E$2926,M176+L176-2,0,1,1)</f>
        <v>2</v>
      </c>
      <c r="C176" s="865" t="str">
        <f ca="1">OFFSET('Hijsmateriaal 1.4'!L$6:L$2926,M176+L176-2,0,1,1)</f>
        <v>MT Stål - Hollandia</v>
      </c>
      <c r="D176" s="1267" t="str">
        <f ca="1">OFFSET('Hijsmateriaal 1.4'!M$6:M$2926,M176+L176-2,0,1,1)</f>
        <v>800/1500</v>
      </c>
      <c r="E176" s="1349" t="str">
        <f ca="1">OFFSET('Hijsmateriaal 1.4'!F$6:F$2926,M176+L176-2,0,1,1)</f>
        <v>lifting beam</v>
      </c>
      <c r="F176" s="1350"/>
      <c r="G176" s="1268">
        <f ca="1">OFFSET('Hijsmateriaal 1.4'!AA$6:AA$2926,M176+L176-2,0,1,1)</f>
        <v>45299</v>
      </c>
      <c r="H176" s="863" t="str">
        <f ca="1">OFFSET('Hijsmateriaal 1.4'!AJ$6:AJ$2926,M176+L176-2,0,1,1)</f>
        <v>STHL1260</v>
      </c>
      <c r="I176" s="1269" t="str">
        <f ca="1">IF(OFFSET('Hijsmateriaal 1.4'!W$6:W$2926,M176+L176-2,0,1,1)="","",OFFSET('Hijsmateriaal 1.4'!W$6:W$2926,M176+L176-2,0,1,1))</f>
        <v>Several parts can be mounted together. Load tested for 700t at 26-11-2014 and 800t at 09-01-2019</v>
      </c>
      <c r="J176" s="1270" t="s">
        <v>3929</v>
      </c>
      <c r="K176" s="1252">
        <f ca="1">(OFFSET('Hijsmateriaal 1.4'!Y$6:Y$2926,M176+L176-3,0,1,1))+365</f>
        <v>44581</v>
      </c>
      <c r="L176" s="1271">
        <f>COUNTIF('Hijsmateriaal 1.4'!$D$6:$D$2926,'Lifting beams BOMS'!A176)</f>
        <v>24</v>
      </c>
      <c r="M176" s="1272">
        <f>MATCH(A176,'Hijsmateriaal 1.4'!$D$6:$D$2926,0)</f>
        <v>1443</v>
      </c>
      <c r="Q176" s="1274"/>
      <c r="R176" s="1274"/>
      <c r="S176" s="1274"/>
      <c r="T176" s="1274"/>
      <c r="U176" s="1274"/>
      <c r="V176" s="1274"/>
    </row>
    <row r="177" spans="1:22" s="1273" customFormat="1" ht="20.149999999999999" customHeight="1" x14ac:dyDescent="0.25">
      <c r="A177" s="1266" t="s">
        <v>799</v>
      </c>
      <c r="B177" s="863">
        <f ca="1">OFFSET('Hijsmateriaal 1.4'!E$6:E$2926,M177+L177-2,0,1,1)</f>
        <v>1</v>
      </c>
      <c r="C177" s="865" t="str">
        <f ca="1">OFFSET('Hijsmateriaal 1.4'!L$6:L$2926,M177+L177-2,0,1,1)</f>
        <v>Wimorost</v>
      </c>
      <c r="D177" s="1267">
        <f ca="1">OFFSET('Hijsmateriaal 1.4'!M$6:M$2926,M177+L177-2,0,1,1)</f>
        <v>1400</v>
      </c>
      <c r="E177" s="1349" t="str">
        <f ca="1">OFFSET('Hijsmateriaal 1.4'!F$6:F$2926,M177+L177-2,0,1,1)</f>
        <v>lifting beam 15m / 24m</v>
      </c>
      <c r="F177" s="1350"/>
      <c r="G177" s="1268">
        <f ca="1">OFFSET('Hijsmateriaal 1.4'!AA$6:AA$2926,M177+L177-2,0,1,1)</f>
        <v>45271</v>
      </c>
      <c r="H177" s="863" t="str">
        <f ca="1">OFFSET('Hijsmateriaal 1.4'!AJ$6:AJ$2926,M177+L177-2,0,1,1)</f>
        <v>STHL1318</v>
      </c>
      <c r="I177" s="1269" t="str">
        <f ca="1">IF(OFFSET('Hijsmateriaal 1.4'!W$6:W$2926,M177+L177-2,0,1,1)="","",OFFSET('Hijsmateriaal 1.4'!W$6:W$2926,M177+L177-2,0,1,1))</f>
        <v>Load tested for 1200t, Also marked: LR ROT 0705168-2-1 u/i 1-3 07DT07</v>
      </c>
      <c r="J177" s="1275">
        <f ca="1">OFFSET('Hijsmateriaal 1.4'!AC$6:AC$2926,M177+L177-3,0,1,1)/1000</f>
        <v>21.2</v>
      </c>
      <c r="K177" s="1252">
        <f ca="1">(OFFSET('Hijsmateriaal 1.4'!Y$6:Y$2926,M177+L177-3,0,1,1))+365</f>
        <v>43810</v>
      </c>
      <c r="L177" s="1271">
        <f>COUNTIF('Hijsmateriaal 1.4'!$D$6:$D$2926,'Lifting beams BOMS'!A177)</f>
        <v>2</v>
      </c>
      <c r="M177" s="1272">
        <f>MATCH(A177,'Hijsmateriaal 1.4'!$D$6:$D$2926,0)</f>
        <v>1471</v>
      </c>
      <c r="Q177" s="1274"/>
      <c r="R177" s="1274"/>
      <c r="S177" s="1274"/>
      <c r="T177" s="1274"/>
      <c r="U177" s="1274"/>
      <c r="V177" s="1274"/>
    </row>
    <row r="178" spans="1:22" s="1273" customFormat="1" ht="20.149999999999999" customHeight="1" x14ac:dyDescent="0.25">
      <c r="A178" s="1266" t="s">
        <v>798</v>
      </c>
      <c r="B178" s="863">
        <f ca="1">OFFSET('Hijsmateriaal 1.4'!E$6:E$2926,M178+L178-2,0,1,1)</f>
        <v>1</v>
      </c>
      <c r="C178" s="865" t="str">
        <f ca="1">OFFSET('Hijsmateriaal 1.4'!L$6:L$2926,M178+L178-2,0,1,1)</f>
        <v>Wimorost</v>
      </c>
      <c r="D178" s="1267">
        <f ca="1">OFFSET('Hijsmateriaal 1.4'!M$6:M$2926,M178+L178-2,0,1,1)</f>
        <v>1400</v>
      </c>
      <c r="E178" s="1349" t="str">
        <f ca="1">OFFSET('Hijsmateriaal 1.4'!F$6:F$2926,M178+L178-2,0,1,1)</f>
        <v>lifting beam 15m / 24m</v>
      </c>
      <c r="F178" s="1350"/>
      <c r="G178" s="1268">
        <f ca="1">OFFSET('Hijsmateriaal 1.4'!AA$6:AA$2926,M178+L178-2,0,1,1)</f>
        <v>45271</v>
      </c>
      <c r="H178" s="863" t="str">
        <f ca="1">OFFSET('Hijsmateriaal 1.4'!AJ$6:AJ$2926,M178+L178-2,0,1,1)</f>
        <v>STHL1317</v>
      </c>
      <c r="I178" s="1269" t="str">
        <f ca="1">IF(OFFSET('Hijsmateriaal 1.4'!W$6:W$2926,M178+L178-2,0,1,1)="","",OFFSET('Hijsmateriaal 1.4'!W$6:W$2926,M178+L178-2,0,1,1))</f>
        <v>Load tested for 1200t, Also marked: LR ROT 0705168-1-1 u/i 1-3 07DT07</v>
      </c>
      <c r="J178" s="1275">
        <f ca="1">OFFSET('Hijsmateriaal 1.4'!AC$6:AC$2926,M178+L178-3,0,1,1)/1000</f>
        <v>21.2</v>
      </c>
      <c r="K178" s="1252">
        <f ca="1">(OFFSET('Hijsmateriaal 1.4'!Y$6:Y$2926,M178+L178-3,0,1,1))+365</f>
        <v>43810</v>
      </c>
      <c r="L178" s="1271">
        <f>COUNTIF('Hijsmateriaal 1.4'!$D$6:$D$2926,'Lifting beams BOMS'!A178)</f>
        <v>2</v>
      </c>
      <c r="M178" s="1272">
        <f>MATCH(A178,'Hijsmateriaal 1.4'!$D$6:$D$2926,0)</f>
        <v>1468</v>
      </c>
      <c r="Q178" s="1274"/>
      <c r="R178" s="1274"/>
      <c r="S178" s="1274"/>
      <c r="T178" s="1274"/>
      <c r="U178" s="1274"/>
      <c r="V178" s="1274"/>
    </row>
    <row r="179" spans="1:22" ht="20.149999999999999" customHeight="1" x14ac:dyDescent="0.25">
      <c r="A179" s="101" t="s">
        <v>2183</v>
      </c>
      <c r="B179" s="76">
        <f ca="1">OFFSET('Hijsmateriaal 1.4'!E$6:E$2926,M179+L179-2,0,1,1)</f>
        <v>1</v>
      </c>
      <c r="C179" s="32" t="str">
        <f ca="1">OFFSET('Hijsmateriaal 1.4'!L$6:L$2926,M179+L179-2,0,1,1)</f>
        <v>HDW</v>
      </c>
      <c r="D179" s="502">
        <f ca="1">OFFSET('Hijsmateriaal 1.4'!M$6:M$2926,M179+L179-2,0,1,1)</f>
        <v>1400</v>
      </c>
      <c r="E179" s="1324" t="str">
        <f ca="1">OFFSET('Hijsmateriaal 1.4'!F$6:F$2926,M179+L179-2,0,1,1)</f>
        <v>traverse 4.5m</v>
      </c>
      <c r="F179" s="1325"/>
      <c r="G179" s="127">
        <f ca="1">OFFSET('Hijsmateriaal 1.4'!AA$6:AA$2926,M179+L179-2,0,1,1)</f>
        <v>42911</v>
      </c>
      <c r="H179" s="76" t="str">
        <f ca="1">OFFSET('Hijsmateriaal 1.4'!AJ$6:AJ$2926,M179+L179-2,0,1,1)</f>
        <v>STHL1379</v>
      </c>
      <c r="I179" s="117" t="str">
        <f ca="1">IF(OFFSET('Hijsmateriaal 1.4'!W$6:W$2926,M179+L179-2,0,1,1)="","",OFFSET('Hijsmateriaal 1.4'!W$6:W$2926,M179+L179-2,0,1,1))</f>
        <v>Load tested for 1200t, Belongs to TL6, on barge Waalh.</v>
      </c>
      <c r="J179" s="136">
        <f ca="1">OFFSET('Hijsmateriaal 1.4'!AC$6:AC$2926,M179+L179-3,0,1,1)/1000</f>
        <v>26</v>
      </c>
      <c r="K179" s="140">
        <f ca="1">(OFFSET('Hijsmateriaal 1.4'!Y$6:Y$2926,M179+L179-3,0,1,1))+365</f>
        <v>41450</v>
      </c>
      <c r="L179" s="121">
        <f>COUNTIF('Hijsmateriaal 1.4'!$D$6:$D$2926,'Lifting beams BOMS'!A179)</f>
        <v>2</v>
      </c>
      <c r="M179" s="124">
        <f>MATCH(A179,'Hijsmateriaal 1.4'!$D$6:$D$2926,0)</f>
        <v>1477</v>
      </c>
      <c r="Q179" s="39"/>
      <c r="R179" s="39"/>
      <c r="S179" s="39"/>
      <c r="T179" s="39"/>
      <c r="U179" s="39"/>
      <c r="V179" s="39"/>
    </row>
    <row r="180" spans="1:22" ht="20.149999999999999" hidden="1" customHeight="1" x14ac:dyDescent="0.25">
      <c r="A180" s="101" t="s">
        <v>2206</v>
      </c>
      <c r="B180" s="76">
        <f ca="1">OFFSET('Hijsmateriaal 1.4'!E$6:E$2926,M180+L180-2,0,1,1)</f>
        <v>1</v>
      </c>
      <c r="C180" s="32" t="str">
        <f ca="1">OFFSET('Hijsmateriaal 1.4'!L$6:L$2926,M180+L180-2,0,1,1)</f>
        <v>Bos Wieldrecht</v>
      </c>
      <c r="D180" s="502">
        <f ca="1">OFFSET('Hijsmateriaal 1.4'!M$6:M$2926,M180+L180-2,0,1,1)</f>
        <v>850</v>
      </c>
      <c r="E180" s="1324" t="str">
        <f ca="1">OFFSET('Hijsmateriaal 1.4'!F$6:F$2926,M180+L180-2,0,1,1)</f>
        <v>Grab Lifting Beam</v>
      </c>
      <c r="F180" s="1325"/>
      <c r="G180" s="127">
        <f ca="1">OFFSET('Hijsmateriaal 1.4'!AA$6:AA$2926,M180+L180-2,0,1,1)</f>
        <v>44010</v>
      </c>
      <c r="H180" s="76" t="str">
        <f ca="1">OFFSET('Hijsmateriaal 1.4'!AJ$6:AJ$2926,M180+L180-2,0,1,1)</f>
        <v>STHL1489</v>
      </c>
      <c r="I180" s="117" t="str">
        <f ca="1">IF(OFFSET('Hijsmateriaal 1.4'!W$6:W$2926,M180+L180-2,0,1,1)="","",OFFSET('Hijsmateriaal 1.4'!W$6:W$2926,M180+L180-2,0,1,1))</f>
        <v>Also marked: LR Test …..</v>
      </c>
      <c r="J180" s="136">
        <f ca="1">OFFSET('Hijsmateriaal 1.4'!AC$6:AC$2926,M180+L180-3,0,1,1)/1000</f>
        <v>31</v>
      </c>
      <c r="K180" s="140">
        <f ca="1">(OFFSET('Hijsmateriaal 1.4'!Y$6:Y$2926,M180+L180-3,0,1,1))+365</f>
        <v>42548</v>
      </c>
      <c r="L180" s="121">
        <f>COUNTIF('Hijsmateriaal 1.4'!$D$6:$D$2926,'Lifting beams BOMS'!A180)</f>
        <v>2</v>
      </c>
      <c r="M180" s="124">
        <f>MATCH(A180,'Hijsmateriaal 1.4'!$D$6:$D$2926,0)</f>
        <v>1492</v>
      </c>
      <c r="Q180" s="39"/>
      <c r="R180" s="39"/>
      <c r="S180" s="39"/>
      <c r="T180" s="39"/>
      <c r="U180" s="39"/>
      <c r="V180" s="39"/>
    </row>
    <row r="181" spans="1:22" ht="20.149999999999999" customHeight="1" x14ac:dyDescent="0.25">
      <c r="A181" s="101" t="s">
        <v>406</v>
      </c>
      <c r="B181" s="76">
        <f ca="1">OFFSET('Hijsmateriaal 1.4'!E$6:E$2926,M181+L181-2,0,1,1)</f>
        <v>1</v>
      </c>
      <c r="C181" s="32" t="str">
        <f ca="1">OFFSET('Hijsmateriaal 1.4'!L$6:L$2926,M181+L181-2,0,1,1)</f>
        <v>Wimorost</v>
      </c>
      <c r="D181" s="502">
        <f ca="1">OFFSET('Hijsmateriaal 1.4'!M$6:M$2926,M181+L181-2,0,1,1)</f>
        <v>800</v>
      </c>
      <c r="E181" s="1324" t="str">
        <f ca="1">OFFSET('Hijsmateriaal 1.4'!F$6:F$2926,M181+L181-2,0,1,1)</f>
        <v>lifting beam 12,5m</v>
      </c>
      <c r="F181" s="1325"/>
      <c r="G181" s="127">
        <f ca="1">OFFSET('Hijsmateriaal 1.4'!AA$6:AA$2926,M181+L181-2,0,1,1)</f>
        <v>44541</v>
      </c>
      <c r="H181" s="76" t="str">
        <f ca="1">OFFSET('Hijsmateriaal 1.4'!AJ$6:AJ$2926,M181+L181-2,0,1,1)</f>
        <v>STHL1511</v>
      </c>
      <c r="I181" s="117" t="str">
        <f ca="1">IF(OFFSET('Hijsmateriaal 1.4'!W$6:W$2926,M181+L181-2,0,1,1)="","",OFFSET('Hijsmateriaal 1.4'!W$6:W$2926,M181+L181-2,0,1,1))</f>
        <v>Used for V&amp;V 2020, Load tested for 800t SWL</v>
      </c>
      <c r="J181" s="136">
        <f ca="1">OFFSET('Hijsmateriaal 1.4'!AC$6:AC$2926,M181+L181-3,0,1,1)/1000</f>
        <v>3.65</v>
      </c>
      <c r="K181" s="140">
        <f ca="1">(OFFSET('Hijsmateriaal 1.4'!Y$6:Y$2926,M181+L181-3,0,1,1))+365</f>
        <v>44309</v>
      </c>
      <c r="L181" s="121">
        <f>COUNTIF('Hijsmateriaal 1.4'!$D$6:$D$2926,'Lifting beams BOMS'!A181)</f>
        <v>2</v>
      </c>
      <c r="M181" s="124">
        <f>MATCH(A181,'Hijsmateriaal 1.4'!$D$6:$D$2926,0)</f>
        <v>1510</v>
      </c>
      <c r="Q181" s="39"/>
      <c r="R181" s="39"/>
      <c r="S181" s="39"/>
      <c r="T181" s="39"/>
      <c r="U181" s="39"/>
      <c r="V181" s="39"/>
    </row>
    <row r="182" spans="1:22" ht="20.149999999999999" customHeight="1" x14ac:dyDescent="0.25">
      <c r="A182" s="101" t="s">
        <v>2216</v>
      </c>
      <c r="B182" s="76">
        <f ca="1">OFFSET('Hijsmateriaal 1.4'!E$6:E$2926,M182+L182-2,0,1,1)</f>
        <v>2</v>
      </c>
      <c r="C182" s="32" t="str">
        <f ca="1">OFFSET('Hijsmateriaal 1.4'!L$6:L$2926,M182+L182-2,0,1,1)</f>
        <v>Huisman</v>
      </c>
      <c r="D182" s="502">
        <f ca="1">OFFSET('Hijsmateriaal 1.4'!M$6:M$2926,M182+L182-2,0,1,1)</f>
        <v>800</v>
      </c>
      <c r="E182" s="1324" t="str">
        <f ca="1">OFFSET('Hijsmateriaal 1.4'!F$6:F$2926,M182+L182-2,0,1,1)</f>
        <v>equaliser</v>
      </c>
      <c r="F182" s="1325"/>
      <c r="G182" s="127">
        <f ca="1">OFFSET('Hijsmateriaal 1.4'!AA$6:AA$2926,M182+L182-2,0,1,1)</f>
        <v>43970</v>
      </c>
      <c r="H182" s="76" t="str">
        <f ca="1">OFFSET('Hijsmateriaal 1.4'!AJ$6:AJ$2926,M182+L182-2,0,1,1)</f>
        <v>STHL1183A-1183B</v>
      </c>
      <c r="I182" s="117" t="str">
        <f ca="1">IF(OFFSET('Hijsmateriaal 1.4'!W$6:W$2926,M182+L182-2,0,1,1)="","",OFFSET('Hijsmateriaal 1.4'!W$6:W$2926,M182+L182-2,0,1,1))</f>
        <v>From Stock. STHL 1183B was on TL4. Load tested for 800t, 19-05-2015</v>
      </c>
      <c r="J182" s="136">
        <f ca="1">OFFSET('Hijsmateriaal 1.4'!AC$6:AC$2926,M182+L182-3,0,1,1)/1000</f>
        <v>2.3250000000000002</v>
      </c>
      <c r="K182" s="140">
        <f ca="1">(OFFSET('Hijsmateriaal 1.4'!Y$6:Y$2926,M182+L182-3,0,1,1))+365</f>
        <v>44336</v>
      </c>
      <c r="L182" s="121">
        <f>COUNTIF('Hijsmateriaal 1.4'!$D$6:$D$2926,'Lifting beams BOMS'!A182)</f>
        <v>3</v>
      </c>
      <c r="M182" s="124">
        <f>MATCH(A182,'Hijsmateriaal 1.4'!$D$6:$D$2926,0)</f>
        <v>1498</v>
      </c>
      <c r="Q182" s="39"/>
      <c r="R182" s="39"/>
      <c r="S182" s="39"/>
      <c r="T182" s="39"/>
      <c r="U182" s="39"/>
      <c r="V182" s="39"/>
    </row>
    <row r="183" spans="1:22" ht="28.5" hidden="1" customHeight="1" x14ac:dyDescent="0.25">
      <c r="A183" s="101" t="s">
        <v>2249</v>
      </c>
      <c r="B183" s="76">
        <f ca="1">OFFSET('Hijsmateriaal 1.4'!E$6:E$2926,M183+L183-2,0,1,1)</f>
        <v>1</v>
      </c>
      <c r="C183" s="135" t="str">
        <f ca="1">OFFSET('Hijsmateriaal 1.4'!L$6:L$2926,M183+L183-2,0,1,1)</f>
        <v>ASK Romein Vlissingen</v>
      </c>
      <c r="D183" s="502">
        <f ca="1">OFFSET('Hijsmateriaal 1.4'!M$6:M$2926,M183+L183-2,0,1,1)</f>
        <v>750</v>
      </c>
      <c r="E183" s="1336" t="str">
        <f ca="1">OFFSET('Hijsmateriaal 1.4'!F$6:F$2926,M183+L183-2,0,1,1)</f>
        <v>lifting beam diff. lengths max. 14m</v>
      </c>
      <c r="F183" s="1337"/>
      <c r="G183" s="127">
        <f ca="1">OFFSET('Hijsmateriaal 1.4'!AA$6:AA$2926,M183+L183-2,0,1,1)</f>
        <v>43144</v>
      </c>
      <c r="H183" s="76" t="str">
        <f ca="1">OFFSET('Hijsmateriaal 1.4'!AJ$6:AJ$2926,M183+L183-2,0,1,1)</f>
        <v>STHL1713</v>
      </c>
      <c r="I183" s="490" t="str">
        <f ca="1">IF(OFFSET('Hijsmateriaal 1.4'!W$6:W$2926,M183+L183-2,0,1,1)="","",OFFSET('Hijsmateriaal 1.4'!W$6:W$2926,M183+L183-2,0,1,1))</f>
        <v>Ex OWF-WODS</v>
      </c>
      <c r="J183" s="136">
        <f ca="1">OFFSET('Hijsmateriaal 1.4'!AC$6:AC$2926,M183+L183-3,0,1,1)/1000</f>
        <v>12</v>
      </c>
      <c r="K183" s="140">
        <f ca="1">(OFFSET('Hijsmateriaal 1.4'!Y$6:Y$2926,M183+L183-3,0,1,1))+365</f>
        <v>41683</v>
      </c>
      <c r="L183" s="121">
        <f>COUNTIF('Hijsmateriaal 1.4'!$D$6:$D$2926,'Lifting beams BOMS'!A183)</f>
        <v>2</v>
      </c>
      <c r="M183" s="124">
        <f>MATCH(A183,'Hijsmateriaal 1.4'!$D$6:$D$2926,0)</f>
        <v>1516</v>
      </c>
      <c r="Q183" s="39"/>
      <c r="R183" s="39"/>
      <c r="S183" s="39"/>
      <c r="T183" s="39"/>
      <c r="U183" s="39"/>
      <c r="V183" s="39"/>
    </row>
    <row r="184" spans="1:22" ht="28.5" hidden="1" customHeight="1" x14ac:dyDescent="0.25">
      <c r="A184" s="101" t="s">
        <v>2253</v>
      </c>
      <c r="B184" s="76">
        <f ca="1">OFFSET('Hijsmateriaal 1.4'!E$6:E$2926,M184+L184-2,0,1,1)</f>
        <v>1</v>
      </c>
      <c r="C184" s="135" t="str">
        <f ca="1">OFFSET('Hijsmateriaal 1.4'!L$6:L$2926,M184+L184-2,0,1,1)</f>
        <v>ASK Romein Vlissingen</v>
      </c>
      <c r="D184" s="502">
        <f ca="1">OFFSET('Hijsmateriaal 1.4'!M$6:M$2926,M184+L184-2,0,1,1)</f>
        <v>750</v>
      </c>
      <c r="E184" s="1336" t="str">
        <f ca="1">OFFSET('Hijsmateriaal 1.4'!F$6:F$2926,M184+L184-2,0,1,1)</f>
        <v>lifting beam diff. lengths max. 14m</v>
      </c>
      <c r="F184" s="1337"/>
      <c r="G184" s="127">
        <f ca="1">OFFSET('Hijsmateriaal 1.4'!AA$6:AA$2926,M184+L184-2,0,1,1)</f>
        <v>43144</v>
      </c>
      <c r="H184" s="76" t="str">
        <f ca="1">OFFSET('Hijsmateriaal 1.4'!AJ$6:AJ$2926,M184+L184-2,0,1,1)</f>
        <v>STHL1713</v>
      </c>
      <c r="I184" s="490" t="str">
        <f ca="1">IF(OFFSET('Hijsmateriaal 1.4'!W$6:W$2926,M184+L184-2,0,1,1)="","",OFFSET('Hijsmateriaal 1.4'!W$6:W$2926,M184+L184-2,0,1,1))</f>
        <v>Ex OWF-WODS, stored at v.d. Vlist</v>
      </c>
      <c r="J184" s="136">
        <f ca="1">OFFSET('Hijsmateriaal 1.4'!AC$6:AC$2926,M184+L184-3,0,1,1)/1000</f>
        <v>12</v>
      </c>
      <c r="K184" s="140">
        <f ca="1">(OFFSET('Hijsmateriaal 1.4'!Y$6:Y$2926,M184+L184-3,0,1,1))+365</f>
        <v>41683</v>
      </c>
      <c r="L184" s="121">
        <f>COUNTIF('Hijsmateriaal 1.4'!$D$6:$D$2926,'Lifting beams BOMS'!A184)</f>
        <v>2</v>
      </c>
      <c r="M184" s="124">
        <f>MATCH(A184,'Hijsmateriaal 1.4'!$D$6:$D$2926,0)</f>
        <v>1519</v>
      </c>
      <c r="Q184" s="39"/>
      <c r="R184" s="39"/>
      <c r="S184" s="39"/>
      <c r="T184" s="39"/>
      <c r="U184" s="39"/>
      <c r="V184" s="39"/>
    </row>
    <row r="185" spans="1:22" ht="20.149999999999999" customHeight="1" x14ac:dyDescent="0.25">
      <c r="A185" s="101" t="s">
        <v>2243</v>
      </c>
      <c r="B185" s="76">
        <f ca="1">OFFSET('Hijsmateriaal 1.4'!E$6:E$2926,M185+L185-2,0,1,1)</f>
        <v>1</v>
      </c>
      <c r="C185" s="32" t="str">
        <f ca="1">OFFSET('Hijsmateriaal 1.4'!L$6:L$2926,M185+L185-2,0,1,1)</f>
        <v>Overlasco</v>
      </c>
      <c r="D185" s="502">
        <f ca="1">OFFSET('Hijsmateriaal 1.4'!M$6:M$2926,M185+L185-2,0,1,1)</f>
        <v>750</v>
      </c>
      <c r="E185" s="1324" t="str">
        <f ca="1">OFFSET('Hijsmateriaal 1.4'!F$6:F$2926,M185+L185-2,0,1,1)</f>
        <v>Load distribution beam 14.3m</v>
      </c>
      <c r="F185" s="1325"/>
      <c r="G185" s="127">
        <f ca="1">OFFSET('Hijsmateriaal 1.4'!AA$6:AA$2926,M185+L185-2,0,1,1)</f>
        <v>42549</v>
      </c>
      <c r="H185" s="76" t="str">
        <f ca="1">OFFSET('Hijsmateriaal 1.4'!AJ$6:AJ$2926,M185+L185-2,0,1,1)</f>
        <v>STHL1422</v>
      </c>
      <c r="I185" s="490" t="str">
        <f ca="1">IF(OFFSET('Hijsmateriaal 1.4'!W$6:W$2926,M185+L185-2,0,1,1)="","",OFFSET('Hijsmateriaal 1.4'!W$6:W$2926,M185+L185-2,0,1,1))</f>
        <v>Load tested for 750t, Also marked: LR FLU 1202835  06EZ12</v>
      </c>
      <c r="J185" s="136">
        <f ca="1">OFFSET('Hijsmateriaal 1.4'!AC$6:AC$2926,M185+L185-3,0,1,1)/1000</f>
        <v>31</v>
      </c>
      <c r="K185" s="140">
        <f ca="1">(OFFSET('Hijsmateriaal 1.4'!Y$6:Y$2926,M185+L185-3,0,1,1))+365</f>
        <v>42305</v>
      </c>
      <c r="L185" s="121">
        <f>COUNTIF('Hijsmateriaal 1.4'!$D$6:$D$2926,'Lifting beams BOMS'!A185)</f>
        <v>2</v>
      </c>
      <c r="M185" s="124">
        <f>MATCH(A185,'Hijsmateriaal 1.4'!$D$6:$D$2926,0)</f>
        <v>1513</v>
      </c>
      <c r="Q185" s="39"/>
      <c r="R185" s="39"/>
      <c r="S185" s="39"/>
      <c r="T185" s="39"/>
      <c r="U185" s="39"/>
      <c r="V185" s="39"/>
    </row>
    <row r="186" spans="1:22" ht="20.149999999999999" customHeight="1" x14ac:dyDescent="0.25">
      <c r="A186" s="101" t="s">
        <v>2261</v>
      </c>
      <c r="B186" s="76">
        <f ca="1">OFFSET('Hijsmateriaal 1.4'!E$6:E$2926,M186+L186-2,0,1,1)</f>
        <v>1</v>
      </c>
      <c r="C186" s="32" t="str">
        <f ca="1">OFFSET('Hijsmateriaal 1.4'!L$6:L$2926,M186+L186-2,0,1,1)</f>
        <v>Wimorost</v>
      </c>
      <c r="D186" s="502">
        <f ca="1">OFFSET('Hijsmateriaal 1.4'!M$6:M$2926,M186+L186-2,0,1,1)</f>
        <v>700</v>
      </c>
      <c r="E186" s="1324" t="str">
        <f ca="1">OFFSET('Hijsmateriaal 1.4'!F$6:F$2926,M186+L186-2,0,1,1)</f>
        <v>lifting beam 12.5m</v>
      </c>
      <c r="F186" s="1325"/>
      <c r="G186" s="127">
        <f ca="1">OFFSET('Hijsmateriaal 1.4'!AA$6:AA$2926,M186+L186-2,0,1,1)</f>
        <v>43810</v>
      </c>
      <c r="H186" s="76" t="str">
        <f ca="1">OFFSET('Hijsmateriaal 1.4'!AJ$6:AJ$2926,M186+L186-2,0,1,1)</f>
        <v>STHL1487</v>
      </c>
      <c r="I186" s="117" t="str">
        <f ca="1">IF(OFFSET('Hijsmateriaal 1.4'!W$6:W$2926,M186+L186-2,0,1,1)="","",OFFSET('Hijsmateriaal 1.4'!W$6:W$2926,M186+L186-2,0,1,1))</f>
        <v>Load tested for 700t, 25-11-2014</v>
      </c>
      <c r="J186" s="89">
        <f ca="1">OFFSET('Hijsmateriaal 1.4'!AC$6:AC$2926,M186+L186-3,0,1,1)/1000</f>
        <v>3.65</v>
      </c>
      <c r="K186" s="140">
        <f ca="1">(OFFSET('Hijsmateriaal 1.4'!Y$6:Y$2926,M186+L186-3,0,1,1))+365</f>
        <v>44096</v>
      </c>
      <c r="L186" s="121">
        <f>COUNTIF('Hijsmateriaal 1.4'!$D$6:$D$2926,'Lifting beams BOMS'!A186)</f>
        <v>2</v>
      </c>
      <c r="M186" s="124">
        <f>MATCH(A186,'Hijsmateriaal 1.4'!$D$6:$D$2926,0)</f>
        <v>1525</v>
      </c>
      <c r="Q186" s="39"/>
      <c r="R186" s="39"/>
      <c r="S186" s="39"/>
      <c r="T186" s="39"/>
      <c r="U186" s="39"/>
      <c r="V186" s="39"/>
    </row>
    <row r="187" spans="1:22" ht="20.149999999999999" hidden="1" customHeight="1" x14ac:dyDescent="0.25">
      <c r="A187" s="101" t="s">
        <v>2342</v>
      </c>
      <c r="B187" s="76">
        <f ca="1">OFFSET('Hijsmateriaal 1.4'!E$6:E$2926,M187+L187-2,0,1,1)</f>
        <v>4</v>
      </c>
      <c r="C187" s="32" t="str">
        <f ca="1">OFFSET('Hijsmateriaal 1.4'!L$6:L$2926,M187+L187-2,0,1,1)</f>
        <v>Bos Wieldrecht</v>
      </c>
      <c r="D187" s="502">
        <f ca="1">OFFSET('Hijsmateriaal 1.4'!M$6:M$2926,M187+L187-2,0,1,1)</f>
        <v>600</v>
      </c>
      <c r="E187" s="1324" t="str">
        <f ca="1">OFFSET('Hijsmateriaal 1.4'!F$6:F$2926,M187+L187-2,0,1,1)</f>
        <v>Aluminium roller</v>
      </c>
      <c r="F187" s="1325"/>
      <c r="G187" s="127">
        <f ca="1">OFFSET('Hijsmateriaal 1.4'!AA$6:AA$2926,M187+L187-2,0,1,1)</f>
        <v>45327</v>
      </c>
      <c r="H187" s="76" t="str">
        <f ca="1">OFFSET('Hijsmateriaal 1.4'!AJ$6:AJ$2926,M187+L187-2,0,1,1)</f>
        <v>HL1744-1747</v>
      </c>
      <c r="I187" s="117" t="str">
        <f ca="1">IF(OFFSET('Hijsmateriaal 1.4'!W$6:W$2926,M187+L187-2,0,1,1)="","",OFFSET('Hijsmateriaal 1.4'!W$6:W$2926,M187+L187-2,0,1,1))</f>
        <v/>
      </c>
      <c r="J187" s="89">
        <f ca="1">OFFSET('Hijsmateriaal 1.4'!AC$6:AC$2926,M187+L187-3,0,1,1)/1000</f>
        <v>6.9000000000000006E-2</v>
      </c>
      <c r="K187" s="140">
        <f ca="1">(OFFSET('Hijsmateriaal 1.4'!Y$6:Y$2926,M187+L187-3,0,1,1))+365</f>
        <v>43866</v>
      </c>
      <c r="L187" s="121">
        <f>COUNTIF('Hijsmateriaal 1.4'!$D$6:$D$2926,'Lifting beams BOMS'!A187)</f>
        <v>5</v>
      </c>
      <c r="M187" s="124">
        <f>MATCH(A187,'Hijsmateriaal 1.4'!$D$6:$D$2926,0)</f>
        <v>1585</v>
      </c>
      <c r="Q187" s="39"/>
      <c r="R187" s="39"/>
      <c r="S187" s="39"/>
      <c r="T187" s="39"/>
      <c r="U187" s="39"/>
      <c r="V187" s="39"/>
    </row>
    <row r="188" spans="1:22" s="1273" customFormat="1" ht="20.149999999999999" customHeight="1" x14ac:dyDescent="0.25">
      <c r="A188" s="1266" t="s">
        <v>2297</v>
      </c>
      <c r="B188" s="863">
        <f ca="1">OFFSET('Hijsmateriaal 1.4'!E$6:E$2926,M188+L188-2,0,1,1)</f>
        <v>1</v>
      </c>
      <c r="C188" s="865" t="str">
        <f ca="1">OFFSET('Hijsmateriaal 1.4'!L$6:L$2926,M188+L188-2,0,1,1)</f>
        <v>BOS Wieldrecht</v>
      </c>
      <c r="D188" s="1267">
        <f ca="1">OFFSET('Hijsmateriaal 1.4'!M$6:M$2926,M188+L188-2,0,1,1)</f>
        <v>600</v>
      </c>
      <c r="E188" s="1349" t="str">
        <f ca="1">OFFSET('Hijsmateriaal 1.4'!F$6:F$2926,M188+L188-2,0,1,1)</f>
        <v>lifting beam 4,5,6m</v>
      </c>
      <c r="F188" s="1350"/>
      <c r="G188" s="1268">
        <f ca="1">OFFSET('Hijsmateriaal 1.4'!AA$6:AA$2926,M188+L188-2,0,1,1)</f>
        <v>46105</v>
      </c>
      <c r="H188" s="863" t="str">
        <f ca="1">OFFSET('Hijsmateriaal 1.4'!AJ$6:AJ$2926,M188+L188-2,0,1,1)</f>
        <v>STHL1485</v>
      </c>
      <c r="I188" s="1276" t="str">
        <f ca="1">IF(OFFSET('Hijsmateriaal 1.4'!W$6:W$2926,M188+L188-2,0,1,1)="","",OFFSET('Hijsmateriaal 1.4'!W$6:W$2926,M188+L188-2,0,1,1))</f>
        <v>Load tested for 600t, 27-11-2014</v>
      </c>
      <c r="J188" s="1277">
        <f ca="1">OFFSET('Hijsmateriaal 1.4'!AC$6:AC$2926,M188+L188-3,0,1,1)/1000</f>
        <v>3.7</v>
      </c>
      <c r="K188" s="1252">
        <f ca="1">(OFFSET('Hijsmateriaal 1.4'!Y$6:Y$2926,M188+L188-3,0,1,1))+365</f>
        <v>44644</v>
      </c>
      <c r="L188" s="1271">
        <f>COUNTIF('Hijsmateriaal 1.4'!$D$6:$D$2926,'Lifting beams BOMS'!A188)</f>
        <v>2</v>
      </c>
      <c r="M188" s="1272">
        <f>MATCH(A188,'Hijsmateriaal 1.4'!$D$6:$D$2926,0)</f>
        <v>1556</v>
      </c>
      <c r="Q188" s="1274"/>
      <c r="R188" s="1274"/>
      <c r="S188" s="1274"/>
      <c r="T188" s="1274"/>
      <c r="U188" s="1274"/>
      <c r="V188" s="1274"/>
    </row>
    <row r="189" spans="1:22" s="1273" customFormat="1" ht="20.149999999999999" customHeight="1" x14ac:dyDescent="0.25">
      <c r="A189" s="1266" t="s">
        <v>2303</v>
      </c>
      <c r="B189" s="863">
        <f ca="1">OFFSET('Hijsmateriaal 1.4'!E$6:E$2926,M189+L189-2,0,1,1)</f>
        <v>1</v>
      </c>
      <c r="C189" s="865" t="str">
        <f ca="1">OFFSET('Hijsmateriaal 1.4'!L$6:L$2926,M189+L189-2,0,1,1)</f>
        <v>BOS Wieldrecht</v>
      </c>
      <c r="D189" s="1267">
        <f ca="1">OFFSET('Hijsmateriaal 1.4'!M$6:M$2926,M189+L189-2,0,1,1)</f>
        <v>600</v>
      </c>
      <c r="E189" s="1349" t="str">
        <f ca="1">OFFSET('Hijsmateriaal 1.4'!F$6:F$2926,M189+L189-2,0,1,1)</f>
        <v>lifting beam 4,5,6m</v>
      </c>
      <c r="F189" s="1350"/>
      <c r="G189" s="1268">
        <f ca="1">OFFSET('Hijsmateriaal 1.4'!AA$6:AA$2926,M189+L189-2,0,1,1)</f>
        <v>46105</v>
      </c>
      <c r="H189" s="863" t="str">
        <f ca="1">OFFSET('Hijsmateriaal 1.4'!AJ$6:AJ$2926,M189+L189-2,0,1,1)</f>
        <v>STHL1486</v>
      </c>
      <c r="I189" s="1269" t="str">
        <f ca="1">IF(OFFSET('Hijsmateriaal 1.4'!W$6:W$2926,M189+L189-2,0,1,1)="","",OFFSET('Hijsmateriaal 1.4'!W$6:W$2926,M189+L189-2,0,1,1))</f>
        <v>Load tested for 600t, 27-11-2014</v>
      </c>
      <c r="J189" s="1277">
        <f ca="1">OFFSET('Hijsmateriaal 1.4'!AC$6:AC$2926,M189+L189-3,0,1,1)/1000</f>
        <v>3.7</v>
      </c>
      <c r="K189" s="1252">
        <f ca="1">(OFFSET('Hijsmateriaal 1.4'!Y$6:Y$2926,M189+L189-3,0,1,1))+365</f>
        <v>44644</v>
      </c>
      <c r="L189" s="1271">
        <f>COUNTIF('Hijsmateriaal 1.4'!$D$6:$D$2926,'Lifting beams BOMS'!A189)</f>
        <v>2</v>
      </c>
      <c r="M189" s="1272">
        <f>MATCH(A189,'Hijsmateriaal 1.4'!$D$6:$D$2926,0)</f>
        <v>1559</v>
      </c>
      <c r="Q189" s="1274"/>
      <c r="R189" s="1274"/>
      <c r="S189" s="1274"/>
      <c r="T189" s="1274"/>
      <c r="U189" s="1274"/>
      <c r="V189" s="1274"/>
    </row>
    <row r="190" spans="1:22" ht="30" hidden="1" customHeight="1" x14ac:dyDescent="0.25">
      <c r="A190" s="101" t="s">
        <v>2305</v>
      </c>
      <c r="B190" s="76">
        <f ca="1">OFFSET('Hijsmateriaal 1.4'!E$6:E$2926,M190+L190-2,0,1,1)</f>
        <v>1</v>
      </c>
      <c r="C190" s="32" t="str">
        <f ca="1">OFFSET('Hijsmateriaal 1.4'!L$6:L$2926,M190+L190-2,0,1,1)</f>
        <v>Wimorost</v>
      </c>
      <c r="D190" s="502">
        <f ca="1">OFFSET('Hijsmateriaal 1.4'!M$6:M$2926,M190+L190-2,0,1,1)</f>
        <v>600</v>
      </c>
      <c r="E190" s="1324" t="str">
        <f ca="1">OFFSET('Hijsmateriaal 1.4'!F$6:F$2926,M190+L190-2,0,1,1)</f>
        <v>lift frame 9 x 7.2m</v>
      </c>
      <c r="F190" s="1325"/>
      <c r="G190" s="127">
        <f ca="1">OFFSET('Hijsmateriaal 1.4'!AA$6:AA$2926,M190+L190-2,0,1,1)</f>
        <v>41115</v>
      </c>
      <c r="H190" s="76" t="str">
        <f ca="1">OFFSET('Hijsmateriaal 1.4'!AJ$6:AJ$2926,M190+L190-2,0,1,1)</f>
        <v>STHL1394</v>
      </c>
      <c r="I190" s="117" t="str">
        <f ca="1">IF(OFFSET('Hijsmateriaal 1.4'!W$6:W$2926,M190+L190-2,0,1,1)="","",OFFSET('Hijsmateriaal 1.4'!W$6:W$2926,M190+L190-2,0,1,1))</f>
        <v>Bracings used together with spreaders Set 1317-1318, load tested for 600t, 25-07-2008, stored in 40' Cont.</v>
      </c>
      <c r="J190" s="136">
        <f ca="1">OFFSET('Hijsmateriaal 1.4'!AC$6:AC$2926,M190+L190-3,0,1,1)/1000</f>
        <v>3.07</v>
      </c>
      <c r="K190" s="140">
        <f ca="1">(OFFSET('Hijsmateriaal 1.4'!Y$6:Y$2926,M190+L190-3,0,1,1))+365</f>
        <v>40023</v>
      </c>
      <c r="L190" s="121">
        <f>COUNTIF('Hijsmateriaal 1.4'!$D$6:$D$2926,'Lifting beams BOMS'!A190)</f>
        <v>2</v>
      </c>
      <c r="M190" s="124">
        <f>MATCH(A190,'Hijsmateriaal 1.4'!$D$6:$D$2926,0)</f>
        <v>1562</v>
      </c>
      <c r="N190" s="39"/>
      <c r="O190" s="39"/>
      <c r="P190" s="39"/>
      <c r="Q190" s="39"/>
      <c r="R190" s="39"/>
      <c r="S190" s="39"/>
      <c r="T190" s="39"/>
      <c r="U190" s="39"/>
      <c r="V190" s="39"/>
    </row>
    <row r="191" spans="1:22" ht="20.149999999999999" customHeight="1" x14ac:dyDescent="0.25">
      <c r="A191" s="101" t="s">
        <v>2310</v>
      </c>
      <c r="B191" s="76">
        <f ca="1">OFFSET('Hijsmateriaal 1.4'!E$6:E$2926,M191+L191-2,0,1,1)</f>
        <v>1</v>
      </c>
      <c r="C191" s="32" t="str">
        <f ca="1">OFFSET('Hijsmateriaal 1.4'!L$6:L$2926,M191+L191-2,0,1,1)</f>
        <v>Wimorost</v>
      </c>
      <c r="D191" s="502">
        <f ca="1">OFFSET('Hijsmateriaal 1.4'!M$6:M$2926,M191+L191-2,0,1,1)</f>
        <v>600</v>
      </c>
      <c r="E191" s="1324" t="str">
        <f ca="1">OFFSET('Hijsmateriaal 1.4'!F$6:F$2926,M191+L191-2,0,1,1)</f>
        <v>Lifting beam Haven</v>
      </c>
      <c r="F191" s="1325"/>
      <c r="G191" s="127">
        <f ca="1">OFFSET('Hijsmateriaal 1.4'!AA$6:AA$2926,M191+L191-2,0,1,1)</f>
        <v>44350</v>
      </c>
      <c r="H191" s="76" t="str">
        <f ca="1">OFFSET('Hijsmateriaal 1.4'!AJ$6:AJ$2926,M191+L191-2,0,1,1)</f>
        <v>STHL1536</v>
      </c>
      <c r="I191" s="117" t="str">
        <f ca="1">IF(OFFSET('Hijsmateriaal 1.4'!W$6:W$2926,M191+L191-2,0,1,1)="","",OFFSET('Hijsmateriaal 1.4'!W$6:W$2926,M191+L191-2,0,1,1))</f>
        <v>Lifting beam use for AH3 - Haven project</v>
      </c>
      <c r="J191" s="136">
        <f ca="1">OFFSET('Hijsmateriaal 1.4'!AC$6:AC$2926,M191+L191-3,0,1,1)/1000</f>
        <v>24.8</v>
      </c>
      <c r="K191" s="140">
        <f ca="1">(OFFSET('Hijsmateriaal 1.4'!Y$6:Y$2926,M191+L191-3,0,1,1))+365</f>
        <v>42158</v>
      </c>
      <c r="L191" s="121">
        <f>COUNTIF('Hijsmateriaal 1.4'!$D$6:$D$2926,'Lifting beams BOMS'!A191)</f>
        <v>2</v>
      </c>
      <c r="M191" s="124">
        <f>MATCH(A191,'Hijsmateriaal 1.4'!$D$6:$D$2926,0)</f>
        <v>1565</v>
      </c>
      <c r="N191" s="39"/>
      <c r="O191" s="39"/>
      <c r="P191" s="39"/>
      <c r="Q191" s="39"/>
      <c r="R191" s="39"/>
      <c r="S191" s="39"/>
      <c r="T191" s="39"/>
      <c r="U191" s="39"/>
      <c r="V191" s="39"/>
    </row>
    <row r="192" spans="1:22" ht="20.149999999999999" hidden="1" customHeight="1" x14ac:dyDescent="0.25">
      <c r="A192" s="101" t="s">
        <v>2377</v>
      </c>
      <c r="B192" s="76">
        <f ca="1">OFFSET('Hijsmateriaal 1.4'!E$6:E$2926,M192+L192-2,0,1,1)</f>
        <v>4</v>
      </c>
      <c r="C192" s="32" t="str">
        <f ca="1">OFFSET('Hijsmateriaal 1.4'!L$6:L$2926,M192+L192-2,0,1,1)</f>
        <v>Bos Wieldrecht</v>
      </c>
      <c r="D192" s="502">
        <f ca="1">OFFSET('Hijsmateriaal 1.4'!M$6:M$2926,M192+L192-2,0,1,1)</f>
        <v>500</v>
      </c>
      <c r="E192" s="1324" t="str">
        <f ca="1">OFFSET('Hijsmateriaal 1.4'!F$6:F$2926,M192+L192-2,0,1,1)</f>
        <v>Linkplate</v>
      </c>
      <c r="F192" s="1325"/>
      <c r="G192" s="127">
        <f ca="1">OFFSET('Hijsmateriaal 1.4'!AA$6:AA$2926,M192+L192-2,0,1,1)</f>
        <v>45350</v>
      </c>
      <c r="H192" s="76" t="str">
        <f ca="1">OFFSET('Hijsmateriaal 1.4'!AJ$6:AJ$2926,M192+L192-2,0,1,1)</f>
        <v>HL1780-1783</v>
      </c>
      <c r="I192" s="630" t="str">
        <f ca="1">IF(OFFSET('Hijsmateriaal 1.4'!W$6:W$2926,M192+L192-2,0,1,1)="","",OFFSET('Hijsmateriaal 1.4'!W$6:W$2926,M192+L192-2,0,1,1))</f>
        <v>HL 1780+1781 reserved for CFXD, Vis Insp 17 Dec 2020</v>
      </c>
      <c r="J192" s="136">
        <f ca="1">OFFSET('Hijsmateriaal 1.4'!AC$6:AC$2926,M192+L192-3,0,1,1)/1000</f>
        <v>0.91300000000000003</v>
      </c>
      <c r="K192" s="140">
        <f ca="1">(OFFSET('Hijsmateriaal 1.4'!Y$6:Y$2926,M192+L192-3,0,1,1))+365</f>
        <v>43889</v>
      </c>
      <c r="L192" s="121">
        <f>COUNTIF('Hijsmateriaal 1.4'!$D$6:$D$2926,'Lifting beams BOMS'!A192)</f>
        <v>5</v>
      </c>
      <c r="M192" s="124">
        <f>MATCH(A192,'Hijsmateriaal 1.4'!$D$6:$D$2926,0)</f>
        <v>1610</v>
      </c>
      <c r="N192" s="39"/>
      <c r="O192" s="39"/>
      <c r="P192" s="39"/>
      <c r="Q192" s="39"/>
      <c r="R192" s="39"/>
      <c r="S192" s="39"/>
      <c r="T192" s="39"/>
      <c r="U192" s="39"/>
      <c r="V192" s="39"/>
    </row>
    <row r="193" spans="1:22" ht="20.149999999999999" customHeight="1" x14ac:dyDescent="0.25">
      <c r="A193" s="101" t="s">
        <v>2383</v>
      </c>
      <c r="B193" s="76">
        <f ca="1">OFFSET('Hijsmateriaal 1.4'!E$6:E$2926,M193+L193-2,0,1,1)</f>
        <v>1</v>
      </c>
      <c r="C193" s="32" t="str">
        <f ca="1">OFFSET('Hijsmateriaal 1.4'!L$6:L$2926,M193+L193-2,0,1,1)</f>
        <v>LMS B.V.  LM 500 TS</v>
      </c>
      <c r="D193" s="502">
        <f ca="1">OFFSET('Hijsmateriaal 1.4'!M$6:M$2926,M193+L193-2,0,1,1)</f>
        <v>500</v>
      </c>
      <c r="E193" s="1324" t="str">
        <f ca="1">OFFSET('Hijsmateriaal 1.4'!F$6:F$2926,M193+L193-2,0,1,1)</f>
        <v>load indicator</v>
      </c>
      <c r="F193" s="1325"/>
      <c r="G193" s="127">
        <f ca="1">OFFSET('Hijsmateriaal 1.4'!AA$6:AA$2926,M193+L193-2,0,1,1)</f>
        <v>42959</v>
      </c>
      <c r="H193" s="76" t="str">
        <f ca="1">OFFSET('Hijsmateriaal 1.4'!AJ$6:AJ$2926,M193+L193-2,0,1,1)</f>
        <v>LM 500TS#1 025042454</v>
      </c>
      <c r="I193" s="117" t="str">
        <f ca="1">IF(OFFSET('Hijsmateriaal 1.4'!W$6:W$2926,M193+L193-2,0,1,1)="","",OFFSET('Hijsmateriaal 1.4'!W$6:W$2926,M193+L193-2,0,1,1))</f>
        <v>Use together with shackles HL 501+503</v>
      </c>
      <c r="J193" s="136">
        <f ca="1">OFFSET('Hijsmateriaal 1.4'!AC$6:AC$2926,M193+L193-3,0,1,1)/1000</f>
        <v>0.4</v>
      </c>
      <c r="K193" s="140">
        <f ca="1">(OFFSET('Hijsmateriaal 1.4'!Y$6:Y$2926,M193+L193-3,0,1,1))+365</f>
        <v>42803</v>
      </c>
      <c r="L193" s="121">
        <f>COUNTIF('Hijsmateriaal 1.4'!$D$6:$D$2926,'Lifting beams BOMS'!A193)</f>
        <v>2</v>
      </c>
      <c r="M193" s="124">
        <f>MATCH(A193,'Hijsmateriaal 1.4'!$D$6:$D$2926,0)</f>
        <v>1616</v>
      </c>
      <c r="N193" s="39"/>
      <c r="O193" s="39"/>
      <c r="P193" s="39"/>
      <c r="Q193" s="39"/>
      <c r="R193" s="39"/>
      <c r="S193" s="39"/>
      <c r="T193" s="39"/>
      <c r="U193" s="39"/>
      <c r="V193" s="39"/>
    </row>
    <row r="194" spans="1:22" ht="20.149999999999999" customHeight="1" x14ac:dyDescent="0.25">
      <c r="A194" s="101" t="s">
        <v>2390</v>
      </c>
      <c r="B194" s="76">
        <f ca="1">OFFSET('Hijsmateriaal 1.4'!E$6:E$2926,M194+L194-2,0,1,1)</f>
        <v>1</v>
      </c>
      <c r="C194" s="32" t="str">
        <f ca="1">OFFSET('Hijsmateriaal 1.4'!L$6:L$2926,M194+L194-2,0,1,1)</f>
        <v>LMS B.V.  LM 500 TS</v>
      </c>
      <c r="D194" s="502">
        <f ca="1">OFFSET('Hijsmateriaal 1.4'!M$6:M$2926,M194+L194-2,0,1,1)</f>
        <v>500</v>
      </c>
      <c r="E194" s="1324" t="str">
        <f ca="1">OFFSET('Hijsmateriaal 1.4'!F$6:F$2926,M194+L194-2,0,1,1)</f>
        <v>load indicator</v>
      </c>
      <c r="F194" s="1325"/>
      <c r="G194" s="127">
        <f ca="1">OFFSET('Hijsmateriaal 1.4'!AA$6:AA$2926,M194+L194-2,0,1,1)</f>
        <v>43508</v>
      </c>
      <c r="H194" s="76" t="str">
        <f ca="1">OFFSET('Hijsmateriaal 1.4'!AJ$6:AJ$2926,M194+L194-2,0,1,1)</f>
        <v>LM 500TS#2 025042464</v>
      </c>
      <c r="I194" s="490" t="str">
        <f ca="1">IF(OFFSET('Hijsmateriaal 1.4'!W$6:W$2926,M194+L194-2,0,1,1)="","",OFFSET('Hijsmateriaal 1.4'!W$6:W$2926,M194+L194-2,0,1,1))</f>
        <v>Use together with shackles HL 502+504</v>
      </c>
      <c r="J194" s="136">
        <f ca="1">OFFSET('Hijsmateriaal 1.4'!AC$6:AC$2926,M194+L194-3,0,1,1)/1000</f>
        <v>0.4</v>
      </c>
      <c r="K194" s="140">
        <f ca="1">(OFFSET('Hijsmateriaal 1.4'!Y$6:Y$2926,M194+L194-3,0,1,1))+365</f>
        <v>43204</v>
      </c>
      <c r="L194" s="121">
        <f>COUNTIF('Hijsmateriaal 1.4'!$D$6:$D$2926,'Lifting beams BOMS'!A194)</f>
        <v>2</v>
      </c>
      <c r="M194" s="124">
        <f>MATCH(A194,'Hijsmateriaal 1.4'!$D$6:$D$2926,0)</f>
        <v>1619</v>
      </c>
      <c r="N194" s="39"/>
      <c r="O194" s="39"/>
      <c r="P194" s="39"/>
      <c r="Q194" s="39"/>
      <c r="R194" s="39"/>
      <c r="S194" s="39"/>
      <c r="T194" s="39"/>
      <c r="U194" s="39"/>
      <c r="V194" s="39"/>
    </row>
    <row r="195" spans="1:22" ht="20.149999999999999" hidden="1" customHeight="1" x14ac:dyDescent="0.25">
      <c r="A195" s="101" t="s">
        <v>2366</v>
      </c>
      <c r="B195" s="76">
        <f ca="1">OFFSET('Hijsmateriaal 1.4'!E$6:E$2926,M195+L195-2,0,1,1)</f>
        <v>4</v>
      </c>
      <c r="C195" s="32" t="str">
        <f ca="1">OFFSET('Hijsmateriaal 1.4'!L$6:L$2926,M195+L195-2,0,1,1)</f>
        <v>Bos Wieldrecht</v>
      </c>
      <c r="D195" s="502">
        <f ca="1">OFFSET('Hijsmateriaal 1.4'!M$6:M$2926,M195+L195-2,0,1,1)</f>
        <v>500</v>
      </c>
      <c r="E195" s="1324" t="str">
        <f ca="1">OFFSET('Hijsmateriaal 1.4'!F$6:F$2926,M195+L195-2,0,1,1)</f>
        <v>Aluminium roller</v>
      </c>
      <c r="F195" s="1325"/>
      <c r="G195" s="127">
        <f ca="1">OFFSET('Hijsmateriaal 1.4'!AA$6:AA$2926,M195+L195-2,0,1,1)</f>
        <v>45441</v>
      </c>
      <c r="H195" s="76" t="str">
        <f ca="1">OFFSET('Hijsmateriaal 1.4'!AJ$6:AJ$2926,M195+L195-2,0,1,1)</f>
        <v>HL1675-1678</v>
      </c>
      <c r="I195" s="490" t="str">
        <f ca="1">IF(OFFSET('Hijsmateriaal 1.4'!W$6:W$2926,M195+L195-2,0,1,1)="","",OFFSET('Hijsmateriaal 1.4'!W$6:W$2926,M195+L195-2,0,1,1))</f>
        <v/>
      </c>
      <c r="J195" s="89">
        <f ca="1">OFFSET('Hijsmateriaal 1.4'!AC$6:AC$2926,M195+L195-3,0,1,1)/1000</f>
        <v>0.08</v>
      </c>
      <c r="K195" s="140">
        <f ca="1">(OFFSET('Hijsmateriaal 1.4'!Y$6:Y$2926,M195+L195-3,0,1,1))+365</f>
        <v>43979</v>
      </c>
      <c r="L195" s="121">
        <f>COUNTIF('Hijsmateriaal 1.4'!$D$6:$D$2926,'Lifting beams BOMS'!A195)</f>
        <v>5</v>
      </c>
      <c r="M195" s="124">
        <f>MATCH(A195,'Hijsmateriaal 1.4'!$D$6:$D$2926,0)</f>
        <v>1604</v>
      </c>
      <c r="Q195" s="39"/>
      <c r="R195" s="39"/>
      <c r="S195" s="39"/>
      <c r="T195" s="39"/>
      <c r="U195" s="39"/>
      <c r="V195" s="39"/>
    </row>
    <row r="196" spans="1:22" ht="20.149999999999999" hidden="1" customHeight="1" x14ac:dyDescent="0.25">
      <c r="A196" s="101" t="s">
        <v>2358</v>
      </c>
      <c r="B196" s="76">
        <f ca="1">OFFSET('Hijsmateriaal 1.4'!E$6:E$2926,M196+L196-2,0,1,1)</f>
        <v>5</v>
      </c>
      <c r="C196" s="32" t="str">
        <f ca="1">OFFSET('Hijsmateriaal 1.4'!L$6:L$2926,M196+L196-2,0,1,1)</f>
        <v>Bos Wieldrecht</v>
      </c>
      <c r="D196" s="502">
        <f ca="1">OFFSET('Hijsmateriaal 1.4'!M$6:M$2926,M196+L196-2,0,1,1)</f>
        <v>500</v>
      </c>
      <c r="E196" s="1324" t="str">
        <f ca="1">OFFSET('Hijsmateriaal 1.4'!F$6:F$2926,M196+L196-2,0,1,1)</f>
        <v>Aluminium roller</v>
      </c>
      <c r="F196" s="1325"/>
      <c r="G196" s="127">
        <f ca="1">OFFSET('Hijsmateriaal 1.4'!AA$6:AA$2926,M196+L196-2,0,1,1)</f>
        <v>45081</v>
      </c>
      <c r="H196" s="76" t="str">
        <f ca="1">OFFSET('Hijsmateriaal 1.4'!AJ$6:AJ$2926,M196+L196-2,0,1,1)</f>
        <v>HL1645-1649</v>
      </c>
      <c r="I196" s="490" t="str">
        <f ca="1">IF(OFFSET('Hijsmateriaal 1.4'!W$6:W$2926,M196+L196-2,0,1,1)="","",OFFSET('Hijsmateriaal 1.4'!W$6:W$2926,M196+L196-2,0,1,1))</f>
        <v/>
      </c>
      <c r="J196" s="89">
        <f ca="1">OFFSET('Hijsmateriaal 1.4'!AC$6:AC$2926,M196+L196-3,0,1,1)/1000</f>
        <v>5.3999999999999999E-2</v>
      </c>
      <c r="K196" s="140">
        <f ca="1">(OFFSET('Hijsmateriaal 1.4'!Y$6:Y$2926,M196+L196-3,0,1,1))+365</f>
        <v>44008</v>
      </c>
      <c r="L196" s="121">
        <f>COUNTIF('Hijsmateriaal 1.4'!$D$6:$D$2926,'Lifting beams BOMS'!A196)</f>
        <v>6</v>
      </c>
      <c r="M196" s="124">
        <f>MATCH(A196,'Hijsmateriaal 1.4'!$D$6:$D$2926,0)</f>
        <v>1597</v>
      </c>
      <c r="Q196" s="39"/>
      <c r="R196" s="39"/>
      <c r="S196" s="39"/>
      <c r="T196" s="39"/>
      <c r="U196" s="39"/>
      <c r="V196" s="39"/>
    </row>
    <row r="197" spans="1:22" ht="20.149999999999999" hidden="1" customHeight="1" x14ac:dyDescent="0.25">
      <c r="A197" s="101" t="s">
        <v>297</v>
      </c>
      <c r="B197" s="76">
        <f ca="1">OFFSET('Hijsmateriaal 1.4'!E$6:E$2926,M197+L197-2,0,1,1)</f>
        <v>1</v>
      </c>
      <c r="C197" s="32" t="str">
        <f ca="1">OFFSET('Hijsmateriaal 1.4'!L$6:L$2926,M197+L197-2,0,1,1)</f>
        <v>Gunak, Istanbul</v>
      </c>
      <c r="D197" s="502">
        <f ca="1">OFFSET('Hijsmateriaal 1.4'!M$6:M$2926,M197+L197-2,0,1,1)</f>
        <v>465</v>
      </c>
      <c r="E197" s="1324" t="str">
        <f ca="1">OFFSET('Hijsmateriaal 1.4'!F$6:F$2926,M197+L197-2,0,1,1)</f>
        <v>lifting frame</v>
      </c>
      <c r="F197" s="1325"/>
      <c r="G197" s="127">
        <f ca="1">OFFSET('Hijsmateriaal 1.4'!AA$6:AA$2926,M197+L197-2,0,1,1)</f>
        <v>42792</v>
      </c>
      <c r="H197" s="76" t="str">
        <f ca="1">OFFSET('Hijsmateriaal 1.4'!AJ$6:AJ$2926,M197+L197-2,0,1,1)</f>
        <v>--</v>
      </c>
      <c r="I197" s="490" t="str">
        <f ca="1">IF(OFFSET('Hijsmateriaal 1.4'!W$6:W$2926,M197+L197-2,0,1,1)="","",OFFSET('Hijsmateriaal 1.4'!W$6:W$2926,M197+L197-2,0,1,1))</f>
        <v>Only visually inspected, valid for 1 year</v>
      </c>
      <c r="J197" s="89">
        <f ca="1">OFFSET('Hijsmateriaal 1.4'!AC$6:AC$2926,M197+L197-3,0,1,1)/1000</f>
        <v>4.3499999999999996</v>
      </c>
      <c r="K197" s="140">
        <f ca="1">(OFFSET('Hijsmateriaal 1.4'!Y$6:Y$2926,M197+L197-3,0,1,1))+365</f>
        <v>42791</v>
      </c>
      <c r="L197" s="121">
        <f>COUNTIF('Hijsmateriaal 1.4'!$D$6:$D$2926,'Lifting beams BOMS'!A197)</f>
        <v>2</v>
      </c>
      <c r="M197" s="124">
        <f>MATCH(A197,'Hijsmateriaal 1.4'!$D$6:$D$2926,0)</f>
        <v>1648</v>
      </c>
      <c r="N197" s="39"/>
      <c r="O197" s="39"/>
      <c r="P197" s="39"/>
      <c r="Q197" s="39"/>
      <c r="R197" s="39"/>
      <c r="S197" s="39"/>
      <c r="T197" s="39"/>
      <c r="U197" s="39"/>
      <c r="V197" s="39"/>
    </row>
    <row r="198" spans="1:22" ht="20.149999999999999" hidden="1" customHeight="1" x14ac:dyDescent="0.25">
      <c r="A198" s="101" t="s">
        <v>2470</v>
      </c>
      <c r="B198" s="76">
        <f ca="1">OFFSET('Hijsmateriaal 1.4'!E$6:E$2926,M198+L198-2,0,1,1)</f>
        <v>4</v>
      </c>
      <c r="C198" s="32" t="str">
        <f ca="1">OFFSET('Hijsmateriaal 1.4'!L$6:L$2926,M198+L198-2,0,1,1)</f>
        <v>Bos Wieldrecht</v>
      </c>
      <c r="D198" s="502">
        <f ca="1">OFFSET('Hijsmateriaal 1.4'!M$6:M$2926,M198+L198-2,0,1,1)</f>
        <v>400</v>
      </c>
      <c r="E198" s="1324" t="str">
        <f ca="1">OFFSET('Hijsmateriaal 1.4'!F$6:F$2926,M198+L198-2,0,1,1)</f>
        <v>Aluminium roller</v>
      </c>
      <c r="F198" s="1325"/>
      <c r="G198" s="127">
        <f ca="1">OFFSET('Hijsmateriaal 1.4'!AA$6:AA$2926,M198+L198-2,0,1,1)</f>
        <v>45441</v>
      </c>
      <c r="H198" s="76" t="str">
        <f ca="1">OFFSET('Hijsmateriaal 1.4'!AJ$6:AJ$2926,M198+L198-2,0,1,1)</f>
        <v>HL1671-1674</v>
      </c>
      <c r="I198" s="490" t="str">
        <f ca="1">IF(OFFSET('Hijsmateriaal 1.4'!W$6:W$2926,M198+L198-2,0,1,1)="","",OFFSET('Hijsmateriaal 1.4'!W$6:W$2926,M198+L198-2,0,1,1))</f>
        <v/>
      </c>
      <c r="J198" s="89">
        <f ca="1">OFFSET('Hijsmateriaal 1.4'!AC$6:AC$2926,M198+L198-3,0,1,1)/1000</f>
        <v>4.1500000000000002E-2</v>
      </c>
      <c r="K198" s="140">
        <f ca="1">(OFFSET('Hijsmateriaal 1.4'!Y$6:Y$2926,M198+L198-3,0,1,1))+365</f>
        <v>43979</v>
      </c>
      <c r="L198" s="121">
        <f>COUNTIF('Hijsmateriaal 1.4'!$D$6:$D$2926,'Lifting beams BOMS'!A198)</f>
        <v>5</v>
      </c>
      <c r="M198" s="124">
        <f>MATCH(A198,'Hijsmateriaal 1.4'!$D$6:$D$2926,0)</f>
        <v>1673</v>
      </c>
      <c r="N198" s="39"/>
      <c r="O198" s="39"/>
      <c r="P198" s="39"/>
      <c r="Q198" s="39"/>
      <c r="R198" s="39"/>
      <c r="S198" s="39"/>
      <c r="T198" s="39"/>
      <c r="U198" s="39"/>
      <c r="V198" s="39"/>
    </row>
    <row r="199" spans="1:22" ht="20.149999999999999" hidden="1" customHeight="1" x14ac:dyDescent="0.25">
      <c r="A199" s="101" t="s">
        <v>2456</v>
      </c>
      <c r="B199" s="76">
        <f ca="1">OFFSET('Hijsmateriaal 1.4'!E$6:E$2926,M199+L199-2,0,1,1)</f>
        <v>5</v>
      </c>
      <c r="C199" s="32" t="str">
        <f ca="1">OFFSET('Hijsmateriaal 1.4'!L$6:L$2926,M199+L199-2,0,1,1)</f>
        <v>Bos Wieldrecht</v>
      </c>
      <c r="D199" s="502">
        <f ca="1">OFFSET('Hijsmateriaal 1.4'!M$6:M$2926,M199+L199-2,0,1,1)</f>
        <v>400</v>
      </c>
      <c r="E199" s="1324" t="str">
        <f ca="1">OFFSET('Hijsmateriaal 1.4'!F$6:F$2926,M199+L199-2,0,1,1)</f>
        <v>Aluminium roller</v>
      </c>
      <c r="F199" s="1325"/>
      <c r="G199" s="127">
        <f ca="1">OFFSET('Hijsmateriaal 1.4'!AA$6:AA$2926,M199+L199-2,0,1,1)</f>
        <v>45070</v>
      </c>
      <c r="H199" s="76" t="str">
        <f ca="1">OFFSET('Hijsmateriaal 1.4'!AJ$6:AJ$2926,M199+L199-2,0,1,1)</f>
        <v>HL1640-1644</v>
      </c>
      <c r="I199" s="490" t="str">
        <f ca="1">IF(OFFSET('Hijsmateriaal 1.4'!W$6:W$2926,M199+L199-2,0,1,1)="","",OFFSET('Hijsmateriaal 1.4'!W$6:W$2926,M199+L199-2,0,1,1))</f>
        <v/>
      </c>
      <c r="J199" s="89">
        <f ca="1">OFFSET('Hijsmateriaal 1.4'!AC$6:AC$2926,M199+L199-3,0,1,1)/1000</f>
        <v>4.1500000000000002E-2</v>
      </c>
      <c r="K199" s="140">
        <f ca="1">(OFFSET('Hijsmateriaal 1.4'!Y$6:Y$2926,M199+L199-3,0,1,1))+365</f>
        <v>44008</v>
      </c>
      <c r="L199" s="121">
        <f>COUNTIF('Hijsmateriaal 1.4'!$D$6:$D$2926,'Lifting beams BOMS'!A199)</f>
        <v>6</v>
      </c>
      <c r="M199" s="124">
        <f>MATCH(A199,'Hijsmateriaal 1.4'!$D$6:$D$2926,0)</f>
        <v>1666</v>
      </c>
      <c r="N199" s="39"/>
      <c r="O199" s="39"/>
      <c r="P199" s="39"/>
      <c r="Q199" s="39"/>
      <c r="R199" s="39"/>
      <c r="S199" s="39"/>
      <c r="T199" s="39"/>
      <c r="U199" s="39"/>
      <c r="V199" s="39"/>
    </row>
    <row r="200" spans="1:22" ht="30" hidden="1" customHeight="1" x14ac:dyDescent="0.25">
      <c r="A200" s="101" t="s">
        <v>2448</v>
      </c>
      <c r="B200" s="76">
        <f ca="1">OFFSET('Hijsmateriaal 1.4'!E$6:E$2926,M200+L200-2,0,1,1)</f>
        <v>1</v>
      </c>
      <c r="C200" s="32" t="str">
        <f ca="1">OFFSET('Hijsmateriaal 1.4'!L$6:L$2926,M200+L200-2,0,1,1)</f>
        <v>Vlierodam - GN</v>
      </c>
      <c r="D200" s="502">
        <f ca="1">OFFSET('Hijsmateriaal 1.4'!M$6:M$2926,M200+L200-2,0,1,1)</f>
        <v>400</v>
      </c>
      <c r="E200" s="1324" t="str">
        <f ca="1">OFFSET('Hijsmateriaal 1.4'!F$6:F$2926,M200+L200-2,0,1,1)</f>
        <v>Tri-plate</v>
      </c>
      <c r="F200" s="1325"/>
      <c r="G200" s="127" t="str">
        <f ca="1">OFFSET('Hijsmateriaal 1.4'!AA$6:AA$2926,M200+L200-2,0,1,1)</f>
        <v>N.A.</v>
      </c>
      <c r="H200" s="76" t="str">
        <f ca="1">OFFSET('Hijsmateriaal 1.4'!AJ$6:AJ$2926,M200+L200-2,0,1,1)</f>
        <v>SV18544</v>
      </c>
      <c r="I200" s="490" t="str">
        <f ca="1">IF(OFFSET('Hijsmateriaal 1.4'!W$6:W$2926,M200+L200-2,0,1,1)="","",OFFSET('Hijsmateriaal 1.4'!W$6:W$2926,M200+L200-2,0,1,1))</f>
        <v>ex Haven, Marking: ROT 13062260-66 (DNV) also marked: SV 18544 (HL 1235 to be inserted). MPI done @ 22-11-2017</v>
      </c>
      <c r="J200" s="136">
        <f ca="1">OFFSET('Hijsmateriaal 1.4'!AC$6:AC$2926,M200+L200-3,0,1,1)/1000</f>
        <v>1.17</v>
      </c>
      <c r="K200" s="140">
        <f ca="1">(OFFSET('Hijsmateriaal 1.4'!Y$6:Y$2926,M200+L200-3,0,1,1))+365</f>
        <v>43426</v>
      </c>
      <c r="L200" s="121">
        <f>COUNTIF('Hijsmateriaal 1.4'!$D$6:$D$2926,'Lifting beams BOMS'!A200)</f>
        <v>2</v>
      </c>
      <c r="M200" s="124">
        <f>MATCH(A200,'Hijsmateriaal 1.4'!$D$6:$D$2926,0)</f>
        <v>1663</v>
      </c>
      <c r="N200" s="39"/>
      <c r="O200" s="39"/>
      <c r="P200" s="39"/>
      <c r="Q200" s="39"/>
      <c r="R200" s="39"/>
      <c r="S200" s="39"/>
      <c r="T200" s="39"/>
      <c r="U200" s="39"/>
      <c r="V200" s="39"/>
    </row>
    <row r="201" spans="1:22" ht="20.149999999999999" customHeight="1" x14ac:dyDescent="0.25">
      <c r="A201" s="101" t="s">
        <v>408</v>
      </c>
      <c r="B201" s="76">
        <f ca="1">OFFSET('Hijsmateriaal 1.4'!E$6:E$2926,M201+L201-2,0,1,1)</f>
        <v>1</v>
      </c>
      <c r="C201" s="32" t="str">
        <f ca="1">OFFSET('Hijsmateriaal 1.4'!L$6:L$2926,M201+L201-2,0,1,1)</f>
        <v>Wimorost</v>
      </c>
      <c r="D201" s="502">
        <f ca="1">OFFSET('Hijsmateriaal 1.4'!M$6:M$2926,M201+L201-2,0,1,1)</f>
        <v>400</v>
      </c>
      <c r="E201" s="1324" t="str">
        <f ca="1">OFFSET('Hijsmateriaal 1.4'!F$6:F$2926,M201+L201-2,0,1,1)</f>
        <v>lifting beam</v>
      </c>
      <c r="F201" s="1325"/>
      <c r="G201" s="127">
        <f ca="1">OFFSET('Hijsmateriaal 1.4'!AA$6:AA$2926,M201+L201-2,0,1,1)</f>
        <v>46105</v>
      </c>
      <c r="H201" s="76" t="str">
        <f ca="1">OFFSET('Hijsmateriaal 1.4'!AJ$6:AJ$2926,M201+L201-2,0,1,1)</f>
        <v>STHL1512</v>
      </c>
      <c r="I201" s="490" t="str">
        <f ca="1">IF(OFFSET('Hijsmateriaal 1.4'!W$6:W$2926,M201+L201-2,0,1,1)="","",OFFSET('Hijsmateriaal 1.4'!W$6:W$2926,M201+L201-2,0,1,1))</f>
        <v>Load tested for 400t SWL.</v>
      </c>
      <c r="J201" s="136">
        <f ca="1">OFFSET('Hijsmateriaal 1.4'!AC$6:AC$2926,M201+L201-3,0,1,1)/1000</f>
        <v>5.45E-3</v>
      </c>
      <c r="K201" s="140">
        <f ca="1">(OFFSET('Hijsmateriaal 1.4'!Y$6:Y$2926,M201+L201-3,0,1,1))+365</f>
        <v>44644</v>
      </c>
      <c r="L201" s="121">
        <f>COUNTIF('Hijsmateriaal 1.4'!$D$6:$D$2926,'Lifting beams BOMS'!A201)</f>
        <v>2</v>
      </c>
      <c r="M201" s="124">
        <f>MATCH(A201,'Hijsmateriaal 1.4'!$D$6:$D$2926,0)</f>
        <v>1651</v>
      </c>
      <c r="N201" s="39"/>
      <c r="O201" s="39"/>
      <c r="P201" s="39"/>
      <c r="Q201" s="39"/>
      <c r="R201" s="39"/>
      <c r="S201" s="39"/>
      <c r="T201" s="39"/>
      <c r="U201" s="39"/>
      <c r="V201" s="39"/>
    </row>
    <row r="202" spans="1:22" ht="20.149999999999999" customHeight="1" x14ac:dyDescent="0.25">
      <c r="A202" s="101" t="s">
        <v>295</v>
      </c>
      <c r="B202" s="76">
        <f ca="1">OFFSET('Hijsmateriaal 1.4'!E$6:E$2926,M202+L202-2,0,1,1)</f>
        <v>1</v>
      </c>
      <c r="C202" s="32" t="str">
        <f ca="1">OFFSET('Hijsmateriaal 1.4'!L$6:L$2926,M202+L202-2,0,1,1)</f>
        <v>Wimorost</v>
      </c>
      <c r="D202" s="502">
        <f ca="1">OFFSET('Hijsmateriaal 1.4'!M$6:M$2926,M202+L202-2,0,1,1)</f>
        <v>400</v>
      </c>
      <c r="E202" s="1324" t="str">
        <f ca="1">OFFSET('Hijsmateriaal 1.4'!F$6:F$2926,M202+L202-2,0,1,1)</f>
        <v>lifting beam</v>
      </c>
      <c r="F202" s="1325"/>
      <c r="G202" s="127">
        <f ca="1">OFFSET('Hijsmateriaal 1.4'!AA$6:AA$2926,M202+L202-2,0,1,1)</f>
        <v>46105</v>
      </c>
      <c r="H202" s="76" t="str">
        <f ca="1">OFFSET('Hijsmateriaal 1.4'!AJ$6:AJ$2926,M202+L202-2,0,1,1)</f>
        <v>STHL1513</v>
      </c>
      <c r="I202" s="490" t="str">
        <f ca="1">IF(OFFSET('Hijsmateriaal 1.4'!W$6:W$2926,M202+L202-2,0,1,1)="","",OFFSET('Hijsmateriaal 1.4'!W$6:W$2926,M202+L202-2,0,1,1))</f>
        <v>Load tested for 400t SWL.</v>
      </c>
      <c r="J202" s="136">
        <f ca="1">OFFSET('Hijsmateriaal 1.4'!AC$6:AC$2926,M202+L202-3,0,1,1)/1000</f>
        <v>5.45E-3</v>
      </c>
      <c r="K202" s="140">
        <f ca="1">(OFFSET('Hijsmateriaal 1.4'!Y$6:Y$2926,M202+L202-3,0,1,1))+365</f>
        <v>44644</v>
      </c>
      <c r="L202" s="121">
        <f>COUNTIF('Hijsmateriaal 1.4'!$D$6:$D$2926,'Lifting beams BOMS'!A202)</f>
        <v>2</v>
      </c>
      <c r="M202" s="124">
        <f>MATCH(A202,'Hijsmateriaal 1.4'!$D$6:$D$2926,0)</f>
        <v>1654</v>
      </c>
      <c r="N202" s="39"/>
      <c r="O202" s="39"/>
      <c r="P202" s="39"/>
      <c r="Q202" s="39"/>
      <c r="R202" s="39"/>
      <c r="S202" s="39"/>
      <c r="T202" s="39"/>
      <c r="U202" s="39"/>
      <c r="V202" s="39"/>
    </row>
    <row r="203" spans="1:22" ht="20.149999999999999" customHeight="1" x14ac:dyDescent="0.25">
      <c r="A203" s="101" t="s">
        <v>1619</v>
      </c>
      <c r="B203" s="76">
        <f ca="1">OFFSET('Hijsmateriaal 1.4'!E$6:E$2926,M203+L203-2,0,1,1)</f>
        <v>1</v>
      </c>
      <c r="C203" s="32" t="str">
        <f ca="1">OFFSET('Hijsmateriaal 1.4'!L$6:L$2926,M203+L203-2,0,1,1)</f>
        <v>Mercon</v>
      </c>
      <c r="D203" s="502">
        <f ca="1">OFFSET('Hijsmateriaal 1.4'!M$6:M$2926,M203+L203-2,0,1,1)</f>
        <v>400</v>
      </c>
      <c r="E203" s="1324" t="str">
        <f ca="1">OFFSET('Hijsmateriaal 1.4'!F$6:F$2926,M203+L203-2,0,1,1)</f>
        <v>lifting beam 15m</v>
      </c>
      <c r="F203" s="1325"/>
      <c r="G203" s="127">
        <f ca="1">OFFSET('Hijsmateriaal 1.4'!AA$6:AA$2926,M203+L203-2,0,1,1)</f>
        <v>43727</v>
      </c>
      <c r="H203" s="76" t="str">
        <f ca="1">OFFSET('Hijsmateriaal 1.4'!AJ$6:AJ$2926,M203+L203-2,0,1,1)</f>
        <v>STHL1250</v>
      </c>
      <c r="I203" s="490" t="str">
        <f ca="1">IF(OFFSET('Hijsmateriaal 1.4'!W$6:W$2926,M203+L203-2,0,1,1)="","",OFFSET('Hijsmateriaal 1.4'!W$6:W$2926,M203+L203-2,0,1,1))</f>
        <v>Load tested for 400t, 18-09-2014</v>
      </c>
      <c r="J203" s="136">
        <f ca="1">OFFSET('Hijsmateriaal 1.4'!AC$6:AC$2926,M203+L203-3,0,1,1)/1000</f>
        <v>4.8</v>
      </c>
      <c r="K203" s="140">
        <f ca="1">(OFFSET('Hijsmateriaal 1.4'!Y$6:Y$2926,M203+L203-3,0,1,1))+365</f>
        <v>42718</v>
      </c>
      <c r="L203" s="121">
        <f>COUNTIF('Hijsmateriaal 1.4'!$D$6:$D$2926,'Lifting beams BOMS'!A203)</f>
        <v>2</v>
      </c>
      <c r="M203" s="124">
        <f>MATCH(A203,'Hijsmateriaal 1.4'!$D$6:$D$2926,0)</f>
        <v>1657</v>
      </c>
      <c r="N203" s="39"/>
      <c r="O203" s="39"/>
      <c r="P203" s="39"/>
      <c r="Q203" s="39"/>
      <c r="R203" s="39"/>
      <c r="S203" s="39"/>
      <c r="T203" s="39"/>
      <c r="U203" s="39"/>
      <c r="V203" s="39"/>
    </row>
    <row r="204" spans="1:22" ht="20.149999999999999" customHeight="1" x14ac:dyDescent="0.25">
      <c r="A204" s="101" t="s">
        <v>2446</v>
      </c>
      <c r="B204" s="76">
        <f ca="1">OFFSET('Hijsmateriaal 1.4'!E$6:E$2926,M204+L204-2,0,1,1)</f>
        <v>1</v>
      </c>
      <c r="C204" s="32" t="str">
        <f ca="1">OFFSET('Hijsmateriaal 1.4'!L$6:L$2926,M204+L204-2,0,1,1)</f>
        <v>Wimorost</v>
      </c>
      <c r="D204" s="76">
        <f ca="1">OFFSET('Hijsmateriaal 1.4'!M$6:M$2926,M204+L204-2,0,1,1)</f>
        <v>400</v>
      </c>
      <c r="E204" s="1326" t="str">
        <f ca="1">OFFSET('Hijsmateriaal 1.4'!F$6:F$2926,M204+L204-2,0,1,1)</f>
        <v>lifting beam 15m</v>
      </c>
      <c r="F204" s="1326"/>
      <c r="G204" s="37">
        <f ca="1">OFFSET('Hijsmateriaal 1.4'!AA$6:AA$2926,M204+L204-2,0,1,1)</f>
        <v>43727</v>
      </c>
      <c r="H204" s="76" t="str">
        <f ca="1">OFFSET('Hijsmateriaal 1.4'!AJ$6:AJ$2926,M204+L204-2,0,1,1)</f>
        <v>STHL1319</v>
      </c>
      <c r="I204" s="490" t="str">
        <f ca="1">IF(OFFSET('Hijsmateriaal 1.4'!W$6:W$2926,M204+L204-2,0,1,1)="","",OFFSET('Hijsmateriaal 1.4'!W$6:W$2926,M204+L204-2,0,1,1))</f>
        <v>Load tested for 400t, 18-09-2014</v>
      </c>
      <c r="J204" s="136">
        <f ca="1">OFFSET('Hijsmateriaal 1.4'!AC$6:AC$2926,M204+L204-3,0,1,1)/1000</f>
        <v>4.8</v>
      </c>
      <c r="K204" s="140">
        <f ca="1">(OFFSET('Hijsmateriaal 1.4'!Y$6:Y$2926,M204+L204-3,0,1,1))+365</f>
        <v>42814</v>
      </c>
      <c r="L204" s="121">
        <f>COUNTIF('Hijsmateriaal 1.4'!$D$6:$D$2926,'Lifting beams BOMS'!A204)</f>
        <v>2</v>
      </c>
      <c r="M204" s="124">
        <f>MATCH(A204,'Hijsmateriaal 1.4'!$D$6:$D$2926,0)</f>
        <v>1660</v>
      </c>
      <c r="N204" s="39"/>
      <c r="O204" s="39"/>
      <c r="P204" s="39"/>
      <c r="Q204" s="39"/>
      <c r="R204" s="39"/>
      <c r="S204" s="39"/>
      <c r="T204" s="39"/>
      <c r="U204" s="39"/>
      <c r="V204" s="39"/>
    </row>
    <row r="205" spans="1:22" ht="20.149999999999999" hidden="1" customHeight="1" x14ac:dyDescent="0.25">
      <c r="A205" s="101" t="s">
        <v>2564</v>
      </c>
      <c r="B205" s="76">
        <f ca="1">OFFSET('Hijsmateriaal 1.4'!E$6:E$2926,M205+L205-2,0,1,1)</f>
        <v>1</v>
      </c>
      <c r="C205" s="32" t="str">
        <f ca="1">OFFSET('Hijsmateriaal 1.4'!L$6:L$2926,M205+L205-2,0,1,1)</f>
        <v>GN H14 (WB)</v>
      </c>
      <c r="D205" s="76">
        <f ca="1">OFFSET('Hijsmateriaal 1.4'!M$6:M$2926,M205+L205-2,0,1,1)</f>
        <v>300</v>
      </c>
      <c r="E205" s="1326" t="str">
        <f ca="1">OFFSET('Hijsmateriaal 1.4'!F$6:F$2926,M205+L205-2,0,1,1)</f>
        <v>ROV Hook</v>
      </c>
      <c r="F205" s="1326"/>
      <c r="G205" s="37">
        <f ca="1">OFFSET('Hijsmateriaal 1.4'!AA$6:AA$2926,M205+L205-2,0,1,1)</f>
        <v>46009</v>
      </c>
      <c r="H205" s="76" t="str">
        <f ca="1">OFFSET('Hijsmateriaal 1.4'!AJ$6:AJ$2926,M205+L205-2,0,1,1)</f>
        <v>HL2251-2254</v>
      </c>
      <c r="I205" s="490" t="str">
        <f ca="1">IF(OFFSET('Hijsmateriaal 1.4'!W$6:W$2926,M205+L205-2,0,1,1)="","",OFFSET('Hijsmateriaal 1.4'!W$6:W$2926,M205+L205-2,0,1,1))</f>
        <v>Nr 2252-2254 reserved for future ROV hooks</v>
      </c>
      <c r="J205" s="136">
        <f ca="1">OFFSET('Hijsmateriaal 1.4'!AC$6:AC$2926,M205+L205-3,0,1,1)/1000</f>
        <v>0.91500000000000004</v>
      </c>
      <c r="K205" s="140" t="e">
        <f ca="1">(OFFSET('Hijsmateriaal 1.4'!Y$6:Y$2926,M205+L205-3,0,1,1))+365</f>
        <v>#VALUE!</v>
      </c>
      <c r="L205" s="121">
        <f>COUNTIF('Hijsmateriaal 1.4'!$D$6:$D$2926,'Lifting beams BOMS'!A205)</f>
        <v>5</v>
      </c>
      <c r="M205" s="124">
        <f>MATCH(A205,'Hijsmateriaal 1.4'!$D$6:$D$2926,0)</f>
        <v>1737</v>
      </c>
      <c r="N205" s="39"/>
      <c r="O205" s="39"/>
      <c r="P205" s="39"/>
      <c r="Q205" s="39"/>
      <c r="R205" s="39"/>
      <c r="S205" s="39"/>
      <c r="T205" s="39"/>
      <c r="U205" s="39"/>
      <c r="V205" s="39"/>
    </row>
    <row r="206" spans="1:22" ht="20.149999999999999" hidden="1" customHeight="1" x14ac:dyDescent="0.25">
      <c r="A206" s="101" t="s">
        <v>2350</v>
      </c>
      <c r="B206" s="76">
        <f ca="1">OFFSET('Hijsmateriaal 1.4'!E$6:E$2926,M206+L206-2,0,1,1)</f>
        <v>4</v>
      </c>
      <c r="C206" s="32" t="str">
        <f ca="1">OFFSET('Hijsmateriaal 1.4'!L$6:L$2926,M206+L206-2,0,1,1)</f>
        <v>Bos Wieldrecht</v>
      </c>
      <c r="D206" s="76">
        <f ca="1">OFFSET('Hijsmateriaal 1.4'!M$6:M$2926,M206+L206-2,0,1,1)</f>
        <v>300</v>
      </c>
      <c r="E206" s="1326" t="str">
        <f ca="1">OFFSET('Hijsmateriaal 1.4'!F$6:F$2926,M206+L206-2,0,1,1)</f>
        <v>Aluminium roller</v>
      </c>
      <c r="F206" s="1326"/>
      <c r="G206" s="37">
        <f ca="1">OFFSET('Hijsmateriaal 1.4'!AA$6:AA$2926,M206+L206-2,0,1,1)</f>
        <v>45327</v>
      </c>
      <c r="H206" s="76" t="str">
        <f ca="1">OFFSET('Hijsmateriaal 1.4'!AJ$6:AJ$2926,M206+L206-2,0,1,1)</f>
        <v>HL1740-1743</v>
      </c>
      <c r="I206" s="630" t="str">
        <f ca="1">IF(OFFSET('Hijsmateriaal 1.4'!W$6:W$2926,M206+L206-2,0,1,1)="","",OFFSET('Hijsmateriaal 1.4'!W$6:W$2926,M206+L206-2,0,1,1))</f>
        <v>HL 1742+1743 Vis Insp 17 Dec 2020, Reserved for CFXD</v>
      </c>
      <c r="J206" s="89">
        <f ca="1">OFFSET('Hijsmateriaal 1.4'!AC$6:AC$2926,M206+L206-3,0,1,1)/1000</f>
        <v>2.7E-2</v>
      </c>
      <c r="K206" s="140">
        <f ca="1">(OFFSET('Hijsmateriaal 1.4'!Y$6:Y$2926,M206+L206-3,0,1,1))+365</f>
        <v>44547</v>
      </c>
      <c r="L206" s="121">
        <f>COUNTIF('Hijsmateriaal 1.4'!$D$6:$D$2926,'Lifting beams BOMS'!A206)</f>
        <v>5</v>
      </c>
      <c r="M206" s="124">
        <f>MATCH(A206,'Hijsmateriaal 1.4'!$D$6:$D$2926,0)</f>
        <v>1866</v>
      </c>
      <c r="N206" s="39"/>
      <c r="O206" s="39"/>
      <c r="P206" s="39"/>
      <c r="Q206" s="39"/>
      <c r="R206" s="39"/>
      <c r="S206" s="39"/>
      <c r="T206" s="39"/>
      <c r="U206" s="39"/>
      <c r="V206" s="39"/>
    </row>
    <row r="207" spans="1:22" ht="20.149999999999999" hidden="1" customHeight="1" x14ac:dyDescent="0.25">
      <c r="A207" s="101" t="s">
        <v>2797</v>
      </c>
      <c r="B207" s="76">
        <f ca="1">OFFSET('Hijsmateriaal 1.4'!E$6:E$2926,M207+L207-2,0,1,1)</f>
        <v>4</v>
      </c>
      <c r="C207" s="32" t="str">
        <f ca="1">OFFSET('Hijsmateriaal 1.4'!L$6:L$2926,M207+L207-2,0,1,1)</f>
        <v>Bos Wieldrecht</v>
      </c>
      <c r="D207" s="76">
        <f ca="1">OFFSET('Hijsmateriaal 1.4'!M$6:M$2926,M207+L207-2,0,1,1)</f>
        <v>300</v>
      </c>
      <c r="E207" s="1326" t="str">
        <f ca="1">OFFSET('Hijsmateriaal 1.4'!F$6:F$2926,M207+L207-2,0,1,1)</f>
        <v>Aluminium roller</v>
      </c>
      <c r="F207" s="1326"/>
      <c r="G207" s="37">
        <f ca="1">OFFSET('Hijsmateriaal 1.4'!AA$6:AA$2926,M207+L207-2,0,1,1)</f>
        <v>45327</v>
      </c>
      <c r="H207" s="76" t="str">
        <f ca="1">OFFSET('Hijsmateriaal 1.4'!AJ$6:AJ$2926,M207+L207-2,0,1,1)</f>
        <v>HL1788-1791</v>
      </c>
      <c r="I207" s="630" t="str">
        <f ca="1">IF(OFFSET('Hijsmateriaal 1.4'!W$6:W$2926,M207+L207-2,0,1,1)="","",OFFSET('Hijsmateriaal 1.4'!W$6:W$2926,M207+L207-2,0,1,1))</f>
        <v>HL 1788+1789 Vis Insp 17 Dec 2020, reserved for CFXD</v>
      </c>
      <c r="J207" s="89">
        <f ca="1">OFFSET('Hijsmateriaal 1.4'!AC$6:AC$2926,M207+L207-3,0,1,1)/1000</f>
        <v>2.7E-2</v>
      </c>
      <c r="K207" s="140">
        <f ca="1">(OFFSET('Hijsmateriaal 1.4'!Y$6:Y$2926,M207+L207-3,0,1,1))+365</f>
        <v>43866</v>
      </c>
      <c r="L207" s="121">
        <f>COUNTIF('Hijsmateriaal 1.4'!$D$6:$D$2926,'Lifting beams BOMS'!A207)</f>
        <v>5</v>
      </c>
      <c r="M207" s="124">
        <f>MATCH(A207,'Hijsmateriaal 1.4'!$D$6:$D$2926,0)</f>
        <v>1872</v>
      </c>
      <c r="N207" s="39"/>
      <c r="O207" s="39"/>
      <c r="P207" s="39"/>
      <c r="Q207" s="39"/>
      <c r="R207" s="39"/>
      <c r="S207" s="39"/>
      <c r="T207" s="39"/>
      <c r="U207" s="39"/>
      <c r="V207" s="39"/>
    </row>
    <row r="208" spans="1:22" ht="20.149999999999999" hidden="1" customHeight="1" x14ac:dyDescent="0.25">
      <c r="A208" s="101" t="s">
        <v>321</v>
      </c>
      <c r="B208" s="76">
        <f ca="1">OFFSET('Hijsmateriaal 1.4'!E$6:E$2926,M208+L208-2,0,1,1)</f>
        <v>1</v>
      </c>
      <c r="C208" s="32" t="str">
        <f ca="1">OFFSET('Hijsmateriaal 1.4'!L$6:L$2926,M208+L208-2,0,1,1)</f>
        <v>Wimorost</v>
      </c>
      <c r="D208" s="76">
        <f ca="1">OFFSET('Hijsmateriaal 1.4'!M$6:M$2926,M208+L208-2,0,1,1)</f>
        <v>261.7</v>
      </c>
      <c r="E208" s="1326" t="str">
        <f ca="1">OFFSET('Hijsmateriaal 1.4'!F$6:F$2926,M208+L208-2,0,1,1)</f>
        <v>Up-end shoe</v>
      </c>
      <c r="F208" s="1326"/>
      <c r="G208" s="37">
        <f ca="1">OFFSET('Hijsmateriaal 1.4'!AA$6:AA$2926,M208+L208-2,0,1,1)</f>
        <v>45840</v>
      </c>
      <c r="H208" s="76" t="str">
        <f ca="1">OFFSET('Hijsmateriaal 1.4'!AJ$6:AJ$2926,M208+L208-2,0,1,1)</f>
        <v>HL2138</v>
      </c>
      <c r="I208" s="490" t="str">
        <f ca="1">IF(OFFSET('Hijsmateriaal 1.4'!W$6:W$2926,M208+L208-2,0,1,1)="","",OFFSET('Hijsmateriaal 1.4'!W$6:W$2926,M208+L208-2,0,1,1))</f>
        <v>Max angle with horizontal = 15 deg.</v>
      </c>
      <c r="J208" s="89">
        <f ca="1">OFFSET('Hijsmateriaal 1.4'!AC$6:AC$2926,M208+L208-3,0,1,1)/1000</f>
        <v>4.5</v>
      </c>
      <c r="K208" s="140">
        <f ca="1">(OFFSET('Hijsmateriaal 1.4'!Y$6:Y$2926,M208+L208-3,0,1,1))+365</f>
        <v>44379</v>
      </c>
      <c r="L208" s="121">
        <f>COUNTIF('Hijsmateriaal 1.4'!$D$6:$D$2926,'Lifting beams BOMS'!A208)</f>
        <v>2</v>
      </c>
      <c r="M208" s="124">
        <f>MATCH(A208,'Hijsmateriaal 1.4'!$D$6:$D$2926,0)</f>
        <v>1881</v>
      </c>
      <c r="N208" s="39"/>
      <c r="O208" s="39"/>
      <c r="P208" s="39"/>
      <c r="Q208" s="39"/>
      <c r="R208" s="39"/>
      <c r="S208" s="39"/>
      <c r="T208" s="39"/>
      <c r="U208" s="39"/>
      <c r="V208" s="39"/>
    </row>
    <row r="209" spans="1:22" ht="20.149999999999999" hidden="1" customHeight="1" x14ac:dyDescent="0.25">
      <c r="A209" s="101" t="s">
        <v>2829</v>
      </c>
      <c r="B209" s="76">
        <f ca="1">OFFSET('Hijsmateriaal 1.4'!E$6:E$2926,M209+L209-2,0,1,1)</f>
        <v>10</v>
      </c>
      <c r="C209" s="32" t="str">
        <f ca="1">OFFSET('Hijsmateriaal 1.4'!L$6:L$2926,M209+L209-2,0,1,1)</f>
        <v>Masterlink GN-SC5</v>
      </c>
      <c r="D209" s="76">
        <f ca="1">OFFSET('Hijsmateriaal 1.4'!M$6:M$2926,M209+L209-2,0,1,1)</f>
        <v>250</v>
      </c>
      <c r="E209" s="1326" t="str">
        <f ca="1">OFFSET('Hijsmateriaal 1.4'!F$6:F$2926,M209+L209-2,0,1,1)</f>
        <v>Masterlink assembly</v>
      </c>
      <c r="F209" s="1326"/>
      <c r="G209" s="37">
        <f ca="1">OFFSET('Hijsmateriaal 1.4'!AA$6:AA$2926,M209+L209-2,0,1,1)</f>
        <v>46730</v>
      </c>
      <c r="H209" s="76" t="str">
        <f ca="1">OFFSET('Hijsmateriaal 1.4'!AJ$6:AJ$2926,M209+L209-2,0,1,1)</f>
        <v>HL2165-2174</v>
      </c>
      <c r="I209" s="633" t="str">
        <f ca="1">IF(OFFSET('Hijsmateriaal 1.4'!W$6:W$2926,M209+L209-2,0,1,1)="","",OFFSET('Hijsmateriaal 1.4'!W$6:W$2926,M209+L209-2,0,1,1))</f>
        <v>For 98/2 project</v>
      </c>
      <c r="J209" s="89">
        <f ca="1">OFFSET('Hijsmateriaal 1.4'!AC$6:AC$2926,M209+L209-3,0,1,1)/1000</f>
        <v>0.47</v>
      </c>
      <c r="K209" s="140">
        <f ca="1">(OFFSET('Hijsmateriaal 1.4'!Y$6:Y$2926,M209+L209-3,0,1,1))+365</f>
        <v>44905</v>
      </c>
      <c r="L209" s="121">
        <f>COUNTIF('Hijsmateriaal 1.4'!$D$6:$D$2926,'Lifting beams BOMS'!A209)</f>
        <v>11</v>
      </c>
      <c r="M209" s="124">
        <f>MATCH(A209,'Hijsmateriaal 1.4'!$D$6:$D$2926,0)</f>
        <v>1898</v>
      </c>
      <c r="N209" s="39"/>
      <c r="O209" s="39"/>
      <c r="P209" s="39"/>
      <c r="Q209" s="39"/>
      <c r="R209" s="39"/>
      <c r="S209" s="39"/>
      <c r="T209" s="39"/>
      <c r="U209" s="39"/>
      <c r="V209" s="39"/>
    </row>
    <row r="210" spans="1:22" ht="20.149999999999999" hidden="1" customHeight="1" x14ac:dyDescent="0.25">
      <c r="A210" s="101" t="s">
        <v>2471</v>
      </c>
      <c r="B210" s="76">
        <f ca="1">OFFSET('Hijsmateriaal 1.4'!E$6:E$2926,M210+L210-2,0,1,1)</f>
        <v>1</v>
      </c>
      <c r="C210" s="32" t="str">
        <f ca="1">OFFSET('Hijsmateriaal 1.4'!L$6:L$2926,M210+L210-2,0,1,1)</f>
        <v>GN TR1</v>
      </c>
      <c r="D210" s="76">
        <f ca="1">OFFSET('Hijsmateriaal 1.4'!M$6:M$2926,M210+L210-2,0,1,1)</f>
        <v>250</v>
      </c>
      <c r="E210" s="1326" t="str">
        <f ca="1">OFFSET('Hijsmateriaal 1.4'!F$6:F$2926,M210+L210-2,0,1,1)</f>
        <v>Tri-plate</v>
      </c>
      <c r="F210" s="1326"/>
      <c r="G210" s="37">
        <f ca="1">OFFSET('Hijsmateriaal 1.4'!AA$6:AA$2926,M210+L210-2,0,1,1)</f>
        <v>45810</v>
      </c>
      <c r="H210" s="76" t="str">
        <f ca="1">OFFSET('Hijsmateriaal 1.4'!AJ$6:AJ$2926,M210+L210-2,0,1,1)</f>
        <v>HL2042</v>
      </c>
      <c r="I210" s="490" t="str">
        <f ca="1">IF(OFFSET('Hijsmateriaal 1.4'!W$6:W$2926,M210+L210-2,0,1,1)="","",OFFSET('Hijsmateriaal 1.4'!W$6:W$2926,M210+L210-2,0,1,1))</f>
        <v/>
      </c>
      <c r="J210" s="89">
        <f ca="1">OFFSET('Hijsmateriaal 1.4'!AC$6:AC$2926,M210+L210-3,0,1,1)/1000</f>
        <v>4.5</v>
      </c>
      <c r="K210" s="140">
        <f ca="1">(OFFSET('Hijsmateriaal 1.4'!Y$6:Y$2926,M210+L210-3,0,1,1))+365</f>
        <v>44349</v>
      </c>
      <c r="L210" s="121">
        <f>COUNTIF('Hijsmateriaal 1.4'!$D$6:$D$2926,'Lifting beams BOMS'!A210)</f>
        <v>2</v>
      </c>
      <c r="M210" s="124">
        <f>MATCH(A210,'Hijsmateriaal 1.4'!$D$6:$D$2926,0)</f>
        <v>1884</v>
      </c>
      <c r="N210" s="39"/>
      <c r="O210" s="39"/>
      <c r="P210" s="39"/>
      <c r="Q210" s="39"/>
      <c r="R210" s="39"/>
      <c r="S210" s="39"/>
      <c r="T210" s="39"/>
      <c r="U210" s="39"/>
      <c r="V210" s="39"/>
    </row>
    <row r="211" spans="1:22" ht="20.149999999999999" hidden="1" customHeight="1" x14ac:dyDescent="0.25">
      <c r="A211" s="101" t="s">
        <v>2817</v>
      </c>
      <c r="B211" s="76">
        <f ca="1">OFFSET('Hijsmateriaal 1.4'!E$6:E$2926,M211+L211-2,0,1,1)</f>
        <v>2</v>
      </c>
      <c r="C211" s="32" t="str">
        <f ca="1">OFFSET('Hijsmateriaal 1.4'!L$6:L$2926,M211+L211-2,0,1,1)</f>
        <v>Crowner's Services</v>
      </c>
      <c r="D211" s="76">
        <f ca="1">OFFSET('Hijsmateriaal 1.4'!M$6:M$2926,M211+L211-2,0,1,1)</f>
        <v>250</v>
      </c>
      <c r="E211" s="1326" t="str">
        <f ca="1">OFFSET('Hijsmateriaal 1.4'!F$6:F$2926,M211+L211-2,0,1,1)</f>
        <v>Link plate</v>
      </c>
      <c r="F211" s="1326"/>
      <c r="G211" s="37" t="str">
        <f ca="1">OFFSET('Hijsmateriaal 1.4'!AA$6:AA$2926,M211+L211-2,0,1,1)</f>
        <v>-</v>
      </c>
      <c r="H211" s="76" t="str">
        <f ca="1">OFFSET('Hijsmateriaal 1.4'!AJ$6:AJ$2926,M211+L211-2,0,1,1)</f>
        <v>HL1734-1735</v>
      </c>
      <c r="I211" s="490" t="str">
        <f ca="1">IF(OFFSET('Hijsmateriaal 1.4'!W$6:W$2926,M211+L211-2,0,1,1)="","",OFFSET('Hijsmateriaal 1.4'!W$6:W$2926,M211+L211-2,0,1,1))</f>
        <v/>
      </c>
      <c r="J211" s="89">
        <f ca="1">OFFSET('Hijsmateriaal 1.4'!AC$6:AC$2926,M211+L211-3,0,1,1)/1000</f>
        <v>0.48199999999999998</v>
      </c>
      <c r="K211" s="140">
        <f ca="1">(OFFSET('Hijsmateriaal 1.4'!Y$6:Y$2926,M211+L211-3,0,1,1))+365</f>
        <v>43978</v>
      </c>
      <c r="L211" s="121">
        <f>COUNTIF('Hijsmateriaal 1.4'!$D$6:$D$2926,'Lifting beams BOMS'!A211)</f>
        <v>3</v>
      </c>
      <c r="M211" s="124">
        <f>MATCH(A211,'Hijsmateriaal 1.4'!$D$6:$D$2926,0)</f>
        <v>1890</v>
      </c>
      <c r="N211" s="39"/>
      <c r="O211" s="39"/>
      <c r="P211" s="39"/>
      <c r="Q211" s="39"/>
      <c r="R211" s="39"/>
      <c r="S211" s="39"/>
      <c r="T211" s="39"/>
      <c r="U211" s="39"/>
      <c r="V211" s="39"/>
    </row>
    <row r="212" spans="1:22" ht="20.149999999999999" hidden="1" customHeight="1" x14ac:dyDescent="0.25">
      <c r="A212" s="101" t="s">
        <v>2811</v>
      </c>
      <c r="B212" s="76">
        <f ca="1">OFFSET('Hijsmateriaal 1.4'!E$6:E$2926,M212+L212-2,0,1,1)</f>
        <v>1</v>
      </c>
      <c r="C212" s="32" t="str">
        <f ca="1">OFFSET('Hijsmateriaal 1.4'!L$6:L$2926,M212+L212-2,0,1,1)</f>
        <v>Eurorope</v>
      </c>
      <c r="D212" s="76">
        <f ca="1">OFFSET('Hijsmateriaal 1.4'!M$6:M$2926,M212+L212-2,0,1,1)</f>
        <v>250</v>
      </c>
      <c r="E212" s="1326" t="str">
        <f ca="1">OFFSET('Hijsmateriaal 1.4'!F$6:F$2926,M212+L212-2,0,1,1)</f>
        <v>Mod. Spreader beam 5m total</v>
      </c>
      <c r="F212" s="1326"/>
      <c r="G212" s="37" t="str">
        <f ca="1">OFFSET('Hijsmateriaal 1.4'!AA$6:AA$2926,M212+L212-2,0,1,1)</f>
        <v>-</v>
      </c>
      <c r="H212" s="76" t="str">
        <f ca="1">OFFSET('Hijsmateriaal 1.4'!AJ$6:AJ$2926,M212+L212-2,0,1,1)</f>
        <v>ST&amp;HL1714</v>
      </c>
      <c r="I212" s="490" t="str">
        <f ca="1">IF(OFFSET('Hijsmateriaal 1.4'!W$6:W$2926,M212+L212-2,0,1,1)="","",OFFSET('Hijsmateriaal 1.4'!W$6:W$2926,M212+L212-2,0,1,1))</f>
        <v>2 x end part = 1 x 3m mid part</v>
      </c>
      <c r="J212" s="89">
        <f ca="1">OFFSET('Hijsmateriaal 1.4'!AC$6:AC$2926,M212+L212-3,0,1,1)/1000</f>
        <v>0.48199999999999998</v>
      </c>
      <c r="K212" s="140">
        <f ca="1">(OFFSET('Hijsmateriaal 1.4'!Y$6:Y$2926,M212+L212-3,0,1,1))+365</f>
        <v>43978</v>
      </c>
      <c r="L212" s="121">
        <f>COUNTIF('Hijsmateriaal 1.4'!$D$6:$D$2926,'Lifting beams BOMS'!A212)</f>
        <v>2</v>
      </c>
      <c r="M212" s="124">
        <f>MATCH(A212,'Hijsmateriaal 1.4'!$D$6:$D$2926,0)</f>
        <v>1887</v>
      </c>
      <c r="N212" s="39"/>
      <c r="O212" s="39"/>
      <c r="P212" s="39"/>
      <c r="Q212" s="39"/>
      <c r="R212" s="39"/>
      <c r="S212" s="39"/>
      <c r="T212" s="39"/>
      <c r="U212" s="39"/>
      <c r="V212" s="39"/>
    </row>
    <row r="213" spans="1:22" ht="20.149999999999999" hidden="1" customHeight="1" x14ac:dyDescent="0.25">
      <c r="A213" s="101" t="s">
        <v>2895</v>
      </c>
      <c r="B213" s="76">
        <f ca="1">OFFSET('Hijsmateriaal 1.4'!E$6:E$2926,M213+L213-2,0,1,1)</f>
        <v>4</v>
      </c>
      <c r="C213" s="32" t="str">
        <f ca="1">OFFSET('Hijsmateriaal 1.4'!L$6:L$2926,M213+L213-2,0,1,1)</f>
        <v>GN HK14</v>
      </c>
      <c r="D213" s="76">
        <f ca="1">OFFSET('Hijsmateriaal 1.4'!M$6:M$2926,M213+L213-2,0,1,1)</f>
        <v>200</v>
      </c>
      <c r="E213" s="1326" t="str">
        <f ca="1">OFFSET('Hijsmateriaal 1.4'!F$6:F$2926,M213+L213-2,0,1,1)</f>
        <v>ROV Hook</v>
      </c>
      <c r="F213" s="1326"/>
      <c r="G213" s="37">
        <f ca="1">OFFSET('Hijsmateriaal 1.4'!AA$6:AA$2926,M213+L213-2,0,1,1)</f>
        <v>45921</v>
      </c>
      <c r="H213" s="76" t="str">
        <f ca="1">OFFSET('Hijsmateriaal 1.4'!AJ$6:AJ$2926,M213+L213-2,0,1,1)</f>
        <v>HL2122-2125</v>
      </c>
      <c r="I213" s="490" t="str">
        <f ca="1">IF(OFFSET('Hijsmateriaal 1.4'!W$6:W$2926,M213+L213-2,0,1,1)="","",OFFSET('Hijsmateriaal 1.4'!W$6:W$2926,M213+L213-2,0,1,1))</f>
        <v/>
      </c>
      <c r="J213" s="89">
        <f ca="1">OFFSET('Hijsmateriaal 1.4'!AC$6:AC$2926,M213+L213-3,0,1,1)/1000</f>
        <v>0.46700000000000003</v>
      </c>
      <c r="K213" s="140">
        <f ca="1">(OFFSET('Hijsmateriaal 1.4'!Y$6:Y$2926,M213+L213-3,0,1,1))+365</f>
        <v>44460</v>
      </c>
      <c r="L213" s="121">
        <f>COUNTIF('Hijsmateriaal 1.4'!$D$6:$D$2926,'Lifting beams BOMS'!A213)</f>
        <v>5</v>
      </c>
      <c r="M213" s="124">
        <f>MATCH(A213,'Hijsmateriaal 1.4'!$D$6:$D$2926,0)</f>
        <v>1948</v>
      </c>
      <c r="N213" s="39"/>
      <c r="O213" s="39"/>
      <c r="P213" s="39"/>
      <c r="Q213" s="39"/>
      <c r="R213" s="39"/>
      <c r="S213" s="39"/>
      <c r="T213" s="39"/>
      <c r="U213" s="39"/>
      <c r="V213" s="39"/>
    </row>
    <row r="214" spans="1:22" ht="20.149999999999999" hidden="1" customHeight="1" x14ac:dyDescent="0.25">
      <c r="A214" s="101" t="s">
        <v>2903</v>
      </c>
      <c r="B214" s="76">
        <f ca="1">OFFSET('Hijsmateriaal 1.4'!E$6:E$2926,M214+L214-2,0,1,1)</f>
        <v>4</v>
      </c>
      <c r="C214" s="32" t="str">
        <f ca="1">OFFSET('Hijsmateriaal 1.4'!L$6:L$2926,M214+L214-2,0,1,1)</f>
        <v>GN HK14</v>
      </c>
      <c r="D214" s="76">
        <f ca="1">OFFSET('Hijsmateriaal 1.4'!M$6:M$2926,M214+L214-2,0,1,1)</f>
        <v>200</v>
      </c>
      <c r="E214" s="1326" t="str">
        <f ca="1">OFFSET('Hijsmateriaal 1.4'!F$6:F$2926,M214+L214-2,0,1,1)</f>
        <v>ROV Hook</v>
      </c>
      <c r="F214" s="1326"/>
      <c r="G214" s="37">
        <f ca="1">OFFSET('Hijsmateriaal 1.4'!AA$6:AA$2926,M214+L214-2,0,1,1)</f>
        <v>44276</v>
      </c>
      <c r="H214" s="76" t="str">
        <f ca="1">OFFSET('Hijsmateriaal 1.4'!AJ$6:AJ$2926,M214+L214-2,0,1,1)</f>
        <v>HL2126-2129</v>
      </c>
      <c r="I214" s="490" t="str">
        <f ca="1">IF(OFFSET('Hijsmateriaal 1.4'!W$6:W$2926,M214+L214-2,0,1,1)="","",OFFSET('Hijsmateriaal 1.4'!W$6:W$2926,M214+L214-2,0,1,1))</f>
        <v>HL 2126 &amp; 2129 load tested and valid till March 2025</v>
      </c>
      <c r="J214" s="89">
        <f ca="1">OFFSET('Hijsmateriaal 1.4'!AC$6:AC$2926,M214+L214-3,0,1,1)/1000</f>
        <v>0.46700000000000003</v>
      </c>
      <c r="K214" s="140">
        <f ca="1">(OFFSET('Hijsmateriaal 1.4'!Y$6:Y$2926,M214+L214-3,0,1,1))+365</f>
        <v>44545</v>
      </c>
      <c r="L214" s="121">
        <f>COUNTIF('Hijsmateriaal 1.4'!$D$6:$D$2926,'Lifting beams BOMS'!A214)</f>
        <v>5</v>
      </c>
      <c r="M214" s="124">
        <f>MATCH(A214,'Hijsmateriaal 1.4'!$D$6:$D$2926,0)</f>
        <v>1954</v>
      </c>
      <c r="N214" s="39"/>
      <c r="O214" s="39"/>
      <c r="P214" s="39"/>
      <c r="Q214" s="39"/>
      <c r="R214" s="39"/>
      <c r="S214" s="39"/>
      <c r="T214" s="39"/>
      <c r="U214" s="39"/>
      <c r="V214" s="39"/>
    </row>
    <row r="215" spans="1:22" ht="20.149999999999999" hidden="1" customHeight="1" x14ac:dyDescent="0.25">
      <c r="A215" s="101" t="s">
        <v>2917</v>
      </c>
      <c r="B215" s="76">
        <f ca="1">OFFSET('Hijsmateriaal 1.4'!E$6:E$2926,M215+L215-2,0,1,1)</f>
        <v>4</v>
      </c>
      <c r="C215" s="32" t="str">
        <f ca="1">OFFSET('Hijsmateriaal 1.4'!L$6:L$2926,M215+L215-2,0,1,1)</f>
        <v>Bos Wieldrecht</v>
      </c>
      <c r="D215" s="76">
        <f ca="1">OFFSET('Hijsmateriaal 1.4'!M$6:M$2926,M215+L215-2,0,1,1)</f>
        <v>200</v>
      </c>
      <c r="E215" s="1326" t="str">
        <f ca="1">OFFSET('Hijsmateriaal 1.4'!F$6:F$2926,M215+L215-2,0,1,1)</f>
        <v>Aluminium roller</v>
      </c>
      <c r="F215" s="1326"/>
      <c r="G215" s="37">
        <f ca="1">OFFSET('Hijsmateriaal 1.4'!AA$6:AA$2926,M215+L215-2,0,1,1)</f>
        <v>45327</v>
      </c>
      <c r="H215" s="76" t="str">
        <f ca="1">OFFSET('Hijsmateriaal 1.4'!AJ$6:AJ$2926,M215+L215-2,0,1,1)</f>
        <v>HL1784-1787</v>
      </c>
      <c r="I215" s="490" t="str">
        <f ca="1">IF(OFFSET('Hijsmateriaal 1.4'!W$6:W$2926,M215+L215-2,0,1,1)="","",OFFSET('Hijsmateriaal 1.4'!W$6:W$2926,M215+L215-2,0,1,1))</f>
        <v/>
      </c>
      <c r="J215" s="89">
        <f ca="1">OFFSET('Hijsmateriaal 1.4'!AC$6:AC$2926,M215+L215-3,0,1,1)/1000</f>
        <v>1.2E-2</v>
      </c>
      <c r="K215" s="140">
        <f ca="1">(OFFSET('Hijsmateriaal 1.4'!Y$6:Y$2926,M215+L215-3,0,1,1))+365</f>
        <v>44008</v>
      </c>
      <c r="L215" s="121">
        <f>COUNTIF('Hijsmateriaal 1.4'!$D$6:$D$2926,'Lifting beams BOMS'!A215)</f>
        <v>5</v>
      </c>
      <c r="M215" s="124">
        <f>MATCH(A215,'Hijsmateriaal 1.4'!$D$6:$D$2926,0)</f>
        <v>1966</v>
      </c>
      <c r="N215" s="39"/>
      <c r="O215" s="39"/>
      <c r="P215" s="39"/>
      <c r="Q215" s="39"/>
      <c r="R215" s="39"/>
      <c r="S215" s="39"/>
      <c r="T215" s="39"/>
      <c r="U215" s="39"/>
      <c r="V215" s="39"/>
    </row>
    <row r="216" spans="1:22" ht="20.149999999999999" hidden="1" customHeight="1" x14ac:dyDescent="0.25">
      <c r="A216" s="101" t="s">
        <v>2914</v>
      </c>
      <c r="B216" s="76">
        <f ca="1">OFFSET('Hijsmateriaal 1.4'!E$6:E$2926,M216+L216-2,0,1,1)</f>
        <v>4</v>
      </c>
      <c r="C216" s="32" t="str">
        <f ca="1">OFFSET('Hijsmateriaal 1.4'!L$6:L$2926,M216+L216-2,0,1,1)</f>
        <v>Bos Wieldrecht</v>
      </c>
      <c r="D216" s="76">
        <f ca="1">OFFSET('Hijsmateriaal 1.4'!M$6:M$2926,M216+L216-2,0,1,1)</f>
        <v>200</v>
      </c>
      <c r="E216" s="1326" t="str">
        <f ca="1">OFFSET('Hijsmateriaal 1.4'!F$6:F$2926,M216+L216-2,0,1,1)</f>
        <v>Aluminium roller</v>
      </c>
      <c r="F216" s="1326"/>
      <c r="G216" s="37">
        <f ca="1">OFFSET('Hijsmateriaal 1.4'!AA$6:AA$2926,M216+L216-2,0,1,1)</f>
        <v>45327</v>
      </c>
      <c r="H216" s="76" t="str">
        <f ca="1">OFFSET('Hijsmateriaal 1.4'!AJ$6:AJ$2926,M216+L216-2,0,1,1)</f>
        <v>HL1655-1658</v>
      </c>
      <c r="I216" s="490" t="str">
        <f ca="1">IF(OFFSET('Hijsmateriaal 1.4'!W$6:W$2926,M216+L216-2,0,1,1)="","",OFFSET('Hijsmateriaal 1.4'!W$6:W$2926,M216+L216-2,0,1,1))</f>
        <v/>
      </c>
      <c r="J216" s="89">
        <f ca="1">OFFSET('Hijsmateriaal 1.4'!AC$6:AC$2926,M216+L216-3,0,1,1)/1000</f>
        <v>1.2E-2</v>
      </c>
      <c r="K216" s="140">
        <f ca="1">(OFFSET('Hijsmateriaal 1.4'!Y$6:Y$2926,M216+L216-3,0,1,1))+365</f>
        <v>44008</v>
      </c>
      <c r="L216" s="121">
        <f>COUNTIF('Hijsmateriaal 1.4'!$D$6:$D$2926,'Lifting beams BOMS'!A216)</f>
        <v>5</v>
      </c>
      <c r="M216" s="124">
        <f>MATCH(A216,'Hijsmateriaal 1.4'!$D$6:$D$2926,0)</f>
        <v>1960</v>
      </c>
      <c r="N216" s="39"/>
      <c r="O216" s="39"/>
      <c r="P216" s="39"/>
      <c r="Q216" s="39"/>
      <c r="R216" s="39"/>
      <c r="S216" s="39"/>
      <c r="T216" s="39"/>
      <c r="U216" s="39"/>
      <c r="V216" s="39"/>
    </row>
    <row r="217" spans="1:22" ht="20.149999999999999" hidden="1" customHeight="1" x14ac:dyDescent="0.25">
      <c r="A217" s="101" t="s">
        <v>3202</v>
      </c>
      <c r="B217" s="76">
        <f ca="1">OFFSET('Hijsmateriaal 1.4'!E$6:E$2926,M217+L217-2,0,1,1)</f>
        <v>2</v>
      </c>
      <c r="C217" s="32" t="str">
        <f ca="1">OFFSET('Hijsmateriaal 1.4'!L$6:L$2926,M217+L217-2,0,1,1)</f>
        <v>GN HK14</v>
      </c>
      <c r="D217" s="76">
        <f ca="1">OFFSET('Hijsmateriaal 1.4'!M$6:M$2926,M217+L217-2,0,1,1)</f>
        <v>100</v>
      </c>
      <c r="E217" s="1326" t="str">
        <f ca="1">OFFSET('Hijsmateriaal 1.4'!F$6:F$2926,M217+L217-2,0,1,1)</f>
        <v>ROV Hook</v>
      </c>
      <c r="F217" s="1326"/>
      <c r="G217" s="37">
        <f ca="1">OFFSET('Hijsmateriaal 1.4'!AA$6:AA$2926,M217+L217-2,0,1,1)</f>
        <v>44249</v>
      </c>
      <c r="H217" s="76" t="str">
        <f ca="1">OFFSET('Hijsmateriaal 1.4'!AJ$6:AJ$2926,M217+L217-2,0,1,1)</f>
        <v>HL2037-2038</v>
      </c>
      <c r="I217" s="490" t="str">
        <f ca="1">IF(OFFSET('Hijsmateriaal 1.4'!W$6:W$2926,M217+L217-2,0,1,1)="","",OFFSET('Hijsmateriaal 1.4'!W$6:W$2926,M217+L217-2,0,1,1))</f>
        <v>HL nr still to be stamped</v>
      </c>
      <c r="J217" s="89">
        <f ca="1">OFFSET('Hijsmateriaal 1.4'!AC$6:AC$2926,M217+L217-3,0,1,1)/1000</f>
        <v>0.187</v>
      </c>
      <c r="K217" s="140">
        <f ca="1">(OFFSET('Hijsmateriaal 1.4'!Y$6:Y$2926,M217+L217-3,0,1,1))+365</f>
        <v>44294</v>
      </c>
      <c r="L217" s="121">
        <f>COUNTIF('Hijsmateriaal 1.4'!$D$6:$D$2926,'Lifting beams BOMS'!A217)</f>
        <v>3</v>
      </c>
      <c r="M217" s="124">
        <f>MATCH(A217,'Hijsmateriaal 1.4'!$D$6:$D$2926,0)</f>
        <v>2201</v>
      </c>
      <c r="N217" s="39"/>
      <c r="O217" s="39"/>
      <c r="P217" s="39"/>
      <c r="Q217" s="39"/>
      <c r="R217" s="39"/>
      <c r="S217" s="39"/>
      <c r="T217" s="39"/>
      <c r="U217" s="39"/>
      <c r="V217" s="39"/>
    </row>
    <row r="218" spans="1:22" ht="20.149999999999999" hidden="1" customHeight="1" x14ac:dyDescent="0.25">
      <c r="A218" s="101" t="s">
        <v>3441</v>
      </c>
      <c r="B218" s="76">
        <f ca="1">OFFSET('Hijsmateriaal 1.4'!E$6:E$2926,M218+L218-2,0,1,1)</f>
        <v>4</v>
      </c>
      <c r="C218" s="32" t="str">
        <f ca="1">OFFSET('Hijsmateriaal 1.4'!L$6:L$2926,M218+L218-2,0,1,1)</f>
        <v>RB Vlierodam</v>
      </c>
      <c r="D218" s="76">
        <f ca="1">OFFSET('Hijsmateriaal 1.4'!M$6:M$2926,M218+L218-2,0,1,1)</f>
        <v>55</v>
      </c>
      <c r="E218" s="1326" t="str">
        <f ca="1">OFFSET('Hijsmateriaal 1.4'!F$6:F$2926,M218+L218-2,0,1,1)</f>
        <v>Tri-plate</v>
      </c>
      <c r="F218" s="1326"/>
      <c r="G218" s="37">
        <f ca="1">OFFSET('Hijsmateriaal 1.4'!AA$6:AA$2926,M218+L218-2,0,1,1)</f>
        <v>44410</v>
      </c>
      <c r="H218" s="76" t="str">
        <f ca="1">OFFSET('Hijsmateriaal 1.4'!AJ$6:AJ$2926,M218+L218-2,0,1,1)</f>
        <v>SV25259 -  25262</v>
      </c>
      <c r="I218" s="490" t="str">
        <f ca="1">IF(OFFSET('Hijsmateriaal 1.4'!W$6:W$2926,M218+L218-2,0,1,1)="","",OFFSET('Hijsmateriaal 1.4'!W$6:W$2926,M218+L218-2,0,1,1))</f>
        <v/>
      </c>
      <c r="J218" s="89">
        <f ca="1">OFFSET('Hijsmateriaal 1.4'!AC$6:AC$2926,M218+L218-3,0,1,1)/1000</f>
        <v>0</v>
      </c>
      <c r="K218" s="140">
        <f ca="1">(OFFSET('Hijsmateriaal 1.4'!Y$6:Y$2926,M218+L218-3,0,1,1))+365</f>
        <v>43314</v>
      </c>
      <c r="L218" s="121">
        <f>COUNTIF('Hijsmateriaal 1.4'!$D$6:$D$2926,'Lifting beams BOMS'!A218)</f>
        <v>5</v>
      </c>
      <c r="M218" s="124">
        <f>MATCH(A218,'Hijsmateriaal 1.4'!$D$6:$D$2926,0)</f>
        <v>2360</v>
      </c>
      <c r="N218" s="39"/>
      <c r="O218" s="39"/>
      <c r="P218" s="39"/>
      <c r="Q218" s="39"/>
      <c r="R218" s="39"/>
      <c r="S218" s="39"/>
      <c r="T218" s="39"/>
      <c r="U218" s="39"/>
      <c r="V218" s="39"/>
    </row>
    <row r="219" spans="1:22" ht="20.149999999999999" hidden="1" customHeight="1" thickBot="1" x14ac:dyDescent="0.3">
      <c r="A219" s="104" t="s">
        <v>3448</v>
      </c>
      <c r="B219" s="91">
        <f ca="1">OFFSET('Hijsmateriaal 1.4'!E$6:E$2926,M219+L219-2,0,1,1)</f>
        <v>8</v>
      </c>
      <c r="C219" s="92" t="str">
        <f ca="1">OFFSET('Hijsmateriaal 1.4'!L$6:L$2926,M219+L219-2,0,1,1)</f>
        <v>Crowner's Services</v>
      </c>
      <c r="D219" s="91">
        <f ca="1">OFFSET('Hijsmateriaal 1.4'!M$6:M$2926,M219+L219-2,0,1,1)</f>
        <v>55</v>
      </c>
      <c r="E219" s="1327" t="str">
        <f ca="1">OFFSET('Hijsmateriaal 1.4'!F$6:F$2926,M219+L219-2,0,1,1)</f>
        <v>Link plate</v>
      </c>
      <c r="F219" s="1327"/>
      <c r="G219" s="105" t="str">
        <f ca="1">OFFSET('Hijsmateriaal 1.4'!AA$6:AA$2926,M219+L219-2,0,1,1)</f>
        <v>-</v>
      </c>
      <c r="H219" s="76" t="str">
        <f ca="1">OFFSET('Hijsmateriaal 1.4'!AJ$6:AJ$2926,M219+L219-2,0,1,1)</f>
        <v>HL1726-1733</v>
      </c>
      <c r="I219" s="609" t="str">
        <f ca="1">IF(OFFSET('Hijsmateriaal 1.4'!W$6:W$2926,M219+L219-2,0,1,1)="","",OFFSET('Hijsmateriaal 1.4'!W$6:W$2926,M219+L219-2,0,1,1))</f>
        <v/>
      </c>
      <c r="J219" s="488">
        <f ca="1">OFFSET('Hijsmateriaal 1.4'!AC$6:AC$2926,M219+L219-3,0,1,1)/1000</f>
        <v>7.4999999999999997E-2</v>
      </c>
      <c r="K219" s="142">
        <f ca="1">(OFFSET('Hijsmateriaal 1.4'!Y$6:Y$2926,M219+L219-3,0,1,1))+365</f>
        <v>43978</v>
      </c>
      <c r="L219" s="121">
        <f>COUNTIF('Hijsmateriaal 1.4'!$D$6:$D$2926,'Lifting beams BOMS'!A219)</f>
        <v>9</v>
      </c>
      <c r="M219" s="124">
        <f>MATCH(A219,'Hijsmateriaal 1.4'!$D$6:$D$2926,0)</f>
        <v>2366</v>
      </c>
      <c r="N219" s="39"/>
      <c r="O219" s="39"/>
      <c r="P219" s="39"/>
      <c r="Q219" s="39"/>
      <c r="R219" s="39"/>
      <c r="S219" s="39"/>
      <c r="T219" s="39"/>
      <c r="U219" s="39"/>
      <c r="V219" s="39"/>
    </row>
    <row r="220" spans="1:22" ht="20.149999999999999" hidden="1" customHeight="1" x14ac:dyDescent="0.25">
      <c r="A220" s="1332" t="s">
        <v>3930</v>
      </c>
      <c r="B220" s="1333"/>
      <c r="C220" s="1333"/>
      <c r="D220" s="1333"/>
      <c r="E220" s="1333"/>
      <c r="F220" s="1333"/>
      <c r="G220" s="1333"/>
      <c r="H220" s="1333"/>
      <c r="I220" s="1333"/>
      <c r="J220" s="1333"/>
      <c r="K220" s="1334"/>
      <c r="L220" s="121"/>
      <c r="M220" s="124"/>
      <c r="N220" s="39"/>
      <c r="O220" s="39"/>
      <c r="P220" s="39"/>
      <c r="Q220" s="39"/>
      <c r="R220" s="39"/>
      <c r="S220" s="39"/>
      <c r="T220" s="39"/>
      <c r="U220" s="39"/>
      <c r="V220" s="39"/>
    </row>
    <row r="221" spans="1:22" s="34" customFormat="1" ht="35.15" hidden="1" customHeight="1" x14ac:dyDescent="0.25">
      <c r="A221" s="732" t="s">
        <v>3879</v>
      </c>
      <c r="B221" s="592" t="s">
        <v>3880</v>
      </c>
      <c r="C221" s="125" t="s">
        <v>3903</v>
      </c>
      <c r="D221" s="733" t="s">
        <v>3908</v>
      </c>
      <c r="E221" s="1338" t="s">
        <v>3927</v>
      </c>
      <c r="F221" s="1339"/>
      <c r="G221" s="125" t="s">
        <v>3918</v>
      </c>
      <c r="H221" s="734" t="s">
        <v>3886</v>
      </c>
      <c r="I221" s="593" t="s">
        <v>3928</v>
      </c>
      <c r="J221" s="125" t="s">
        <v>3888</v>
      </c>
      <c r="K221" s="595" t="s">
        <v>3923</v>
      </c>
      <c r="L221" s="120"/>
      <c r="M221" s="123"/>
    </row>
    <row r="222" spans="1:22" ht="30" hidden="1" customHeight="1" x14ac:dyDescent="0.25">
      <c r="A222" s="730" t="s">
        <v>744</v>
      </c>
      <c r="B222" s="727">
        <f ca="1">OFFSET('Hijsmateriaal 1.4'!E$6:E$2926,M222+L222-2,0,1,1)</f>
        <v>1</v>
      </c>
      <c r="C222" s="886" t="str">
        <f ca="1">OFFSET('Hijsmateriaal 1.4'!L$6:L$2926,M222+L222-2,0,1,1)</f>
        <v>TMS Supplies</v>
      </c>
      <c r="D222" s="727" t="str">
        <f ca="1">OFFSET('Hijsmateriaal 1.4'!M$6:M$2926,M222+L222-2,0,1,1)</f>
        <v>N.A.</v>
      </c>
      <c r="E222" s="1335" t="str">
        <f ca="1">OFFSET('Hijsmateriaal 1.4'!F$6:F$2926,M222+L222-2,0,1,1)</f>
        <v>Stopper Cutting tool</v>
      </c>
      <c r="F222" s="1335"/>
      <c r="G222" s="728">
        <f ca="1">OFFSET('Hijsmateriaal 1.4'!AA$6:AA$2926,M222+L222-2,0,1,1)</f>
        <v>46462</v>
      </c>
      <c r="H222" s="727" t="str">
        <f ca="1">OFFSET('Hijsmateriaal 1.4'!AJ$6:AJ$2926,M222+L222-2,0,1,1)</f>
        <v>HL2380</v>
      </c>
      <c r="I222" s="729" t="str">
        <f ca="1">IF(OFFSET('Hijsmateriaal 1.4'!W$6:W$2926,M222+L222-2,0,1,1)="","",OFFSET('Hijsmateriaal 1.4'!W$6:W$2926,M222+L222-2,0,1,1))</f>
        <v>Used for CFXD Bokalift 1 - dim.: 12,19*2,43*3,26m</v>
      </c>
      <c r="J222" s="73">
        <f ca="1">OFFSET('Hijsmateriaal 1.4'!AC$6:AC$2926,M222+L222-3,0,1,1)/1000</f>
        <v>19.004999999999999</v>
      </c>
      <c r="K222" s="731">
        <f ca="1">(OFFSET('Hijsmateriaal 1.4'!Y$6:Y$2926,M222+L222-3,0,1,1))+365</f>
        <v>44631</v>
      </c>
      <c r="L222" s="121">
        <f>COUNTIF('Hijsmateriaal 1.4'!$D$6:$D$2926,'Lifting beams BOMS'!A222)</f>
        <v>2</v>
      </c>
      <c r="M222" s="124">
        <f>MATCH(A222,'Hijsmateriaal 1.4'!$D$6:$D$2926,0)</f>
        <v>2684</v>
      </c>
      <c r="N222" s="39"/>
      <c r="O222" s="39"/>
      <c r="P222" s="39"/>
      <c r="Q222" s="39"/>
      <c r="R222" s="39"/>
      <c r="S222" s="39"/>
      <c r="T222" s="39"/>
      <c r="U222" s="39"/>
      <c r="V222" s="39"/>
    </row>
    <row r="223" spans="1:22" ht="30" hidden="1" customHeight="1" x14ac:dyDescent="0.25">
      <c r="A223" s="101" t="s">
        <v>3834</v>
      </c>
      <c r="B223" s="76">
        <f ca="1">OFFSET('Hijsmateriaal 1.4'!E$6:E$2926,M223+L223-2,0,1,1)</f>
        <v>4</v>
      </c>
      <c r="C223" s="32" t="str">
        <f ca="1">OFFSET('Hijsmateriaal 1.4'!L$6:L$2926,M223+L223-2,0,1,1)</f>
        <v>Draftec</v>
      </c>
      <c r="D223" s="76" t="str">
        <f ca="1">OFFSET('Hijsmateriaal 1.4'!M$6:M$2926,M223+L223-2,0,1,1)</f>
        <v>N.A.</v>
      </c>
      <c r="E223" s="1326" t="str">
        <f ca="1">OFFSET('Hijsmateriaal 1.4'!F$6:F$2926,M223+L223-2,0,1,1)</f>
        <v>Pile cleaning tool</v>
      </c>
      <c r="F223" s="1326"/>
      <c r="G223" s="37">
        <f ca="1">OFFSET('Hijsmateriaal 1.4'!AA$6:AA$2926,M223+L223-2,0,1,1)</f>
        <v>46799</v>
      </c>
      <c r="H223" s="76" t="str">
        <f ca="1">OFFSET('Hijsmateriaal 1.4'!AJ$6:AJ$2926,M223+L223-2,0,1,1)</f>
        <v>HL2381-2384</v>
      </c>
      <c r="I223" s="490" t="str">
        <f ca="1">IF(OFFSET('Hijsmateriaal 1.4'!W$6:W$2926,M223+L223-2,0,1,1)="","",OFFSET('Hijsmateriaal 1.4'!W$6:W$2926,M223+L223-2,0,1,1))</f>
        <v>Used for CFXD Bokalift 1 - 4 parts dim. Brushing tool: Ø3,394*~2.5m (H=14,87m incl. hose)</v>
      </c>
      <c r="J223" s="89">
        <f ca="1">OFFSET('Hijsmateriaal 1.4'!AC$6:AC$2926,M223+L223-3,0,1,1)/1000</f>
        <v>5.37</v>
      </c>
      <c r="K223" s="140">
        <f ca="1">(OFFSET('Hijsmateriaal 1.4'!Y$6:Y$2926,M223+L223-3,0,1,1))+365</f>
        <v>44968</v>
      </c>
      <c r="L223" s="121">
        <f>COUNTIF('Hijsmateriaal 1.4'!$D$6:$D$2926,'Lifting beams BOMS'!A223)</f>
        <v>5</v>
      </c>
      <c r="M223" s="124">
        <f>MATCH(A223,'Hijsmateriaal 1.4'!$D$6:$D$2926,0)</f>
        <v>2687</v>
      </c>
      <c r="N223" s="39"/>
      <c r="O223" s="39"/>
      <c r="P223" s="39"/>
      <c r="Q223" s="39"/>
      <c r="R223" s="39"/>
      <c r="S223" s="39"/>
      <c r="T223" s="39"/>
      <c r="U223" s="39"/>
      <c r="V223" s="39"/>
    </row>
    <row r="224" spans="1:22" ht="20.149999999999999" hidden="1" customHeight="1" x14ac:dyDescent="0.25">
      <c r="A224" s="101" t="s">
        <v>3847</v>
      </c>
      <c r="B224" s="76">
        <f ca="1">OFFSET('Hijsmateriaal 1.4'!E$6:E$2926,M224+L224-2,0,1,1)</f>
        <v>1</v>
      </c>
      <c r="C224" s="32" t="str">
        <f ca="1">OFFSET('Hijsmateriaal 1.4'!L$6:L$2926,M224+L224-2,0,1,1)</f>
        <v>IHC IQIP</v>
      </c>
      <c r="D224" s="76">
        <f ca="1">OFFSET('Hijsmateriaal 1.4'!M$6:M$2926,M224+L224-2,0,1,1)</f>
        <v>300</v>
      </c>
      <c r="E224" s="1326" t="str">
        <f ca="1">OFFSET('Hijsmateriaal 1.4'!F$6:F$2926,M224+L224-2,0,1,1)</f>
        <v>Pile tailing clamp - 300t</v>
      </c>
      <c r="F224" s="1326"/>
      <c r="G224" s="37">
        <f ca="1">OFFSET('Hijsmateriaal 1.4'!AA$6:AA$2926,M224+L224-2,0,1,1)</f>
        <v>46483</v>
      </c>
      <c r="H224" s="76" t="str">
        <f ca="1">OFFSET('Hijsmateriaal 1.4'!AJ$6:AJ$2926,M224+L224-2,0,1,1)</f>
        <v>HL2385</v>
      </c>
      <c r="I224" s="490" t="str">
        <f ca="1">IF(OFFSET('Hijsmateriaal 1.4'!W$6:W$2926,M224+L224-2,0,1,1)="","",OFFSET('Hijsmateriaal 1.4'!W$6:W$2926,M224+L224-2,0,1,1))</f>
        <v>Used for CFXD Bokalift 1 - dim.: 2,862*2,645*2,22m</v>
      </c>
      <c r="J224" s="89">
        <f ca="1">OFFSET('Hijsmateriaal 1.4'!AC$6:AC$2926,M224+L224-3,0,1,1)/1000</f>
        <v>6.66</v>
      </c>
      <c r="K224" s="140">
        <f ca="1">(OFFSET('Hijsmateriaal 1.4'!Y$6:Y$2926,M224+L224-3,0,1,1))+365</f>
        <v>44652</v>
      </c>
      <c r="L224" s="121">
        <f>COUNTIF('Hijsmateriaal 1.4'!$D$6:$D$2926,'Lifting beams BOMS'!A224)</f>
        <v>2</v>
      </c>
      <c r="M224" s="124">
        <f>MATCH(A224,'Hijsmateriaal 1.4'!$D$6:$D$2926,0)</f>
        <v>2693</v>
      </c>
      <c r="N224" s="39"/>
      <c r="O224" s="39"/>
      <c r="P224" s="39"/>
      <c r="Q224" s="39"/>
      <c r="R224" s="39"/>
      <c r="S224" s="39"/>
      <c r="T224" s="39"/>
      <c r="U224" s="39"/>
      <c r="V224" s="39"/>
    </row>
    <row r="225" spans="1:22" ht="20.149999999999999" hidden="1" customHeight="1" thickBot="1" x14ac:dyDescent="0.3">
      <c r="A225" s="104" t="s">
        <v>3852</v>
      </c>
      <c r="B225" s="91">
        <f ca="1">OFFSET('Hijsmateriaal 1.4'!E$6:E$2926,M225+L225-2,0,1,1)</f>
        <v>2</v>
      </c>
      <c r="C225" s="92" t="str">
        <f ca="1">OFFSET('Hijsmateriaal 1.4'!L$6:L$2926,M225+L225-2,0,1,1)</f>
        <v>Degra</v>
      </c>
      <c r="D225" s="91">
        <f ca="1">OFFSET('Hijsmateriaal 1.4'!M$6:M$2926,M225+L225-2,0,1,1)</f>
        <v>30</v>
      </c>
      <c r="E225" s="1327" t="str">
        <f ca="1">OFFSET('Hijsmateriaal 1.4'!F$6:F$2926,M225+L225-2,0,1,1)</f>
        <v>11t deck winches</v>
      </c>
      <c r="F225" s="1327"/>
      <c r="G225" s="105">
        <f ca="1">OFFSET('Hijsmateriaal 1.4'!AA$6:AA$2926,M225+L225-2,0,1,1)</f>
        <v>46711</v>
      </c>
      <c r="H225" s="91" t="str">
        <f ca="1">OFFSET('Hijsmateriaal 1.4'!AJ$6:AJ$2926,M225+L225-2,0,1,1)</f>
        <v>HL2386-2387</v>
      </c>
      <c r="I225" s="609" t="str">
        <f ca="1">IF(OFFSET('Hijsmateriaal 1.4'!W$6:W$2926,M225+L225-2,0,1,1)="","",OFFSET('Hijsmateriaal 1.4'!W$6:W$2926,M225+L225-2,0,1,1))</f>
        <v>Used for CFXD Bokalift 1</v>
      </c>
      <c r="J225" s="488">
        <f ca="1">OFFSET('Hijsmateriaal 1.4'!AC$6:AC$2926,M225+L225-3,0,1,1)/1000</f>
        <v>1.8</v>
      </c>
      <c r="K225" s="142">
        <f ca="1">(OFFSET('Hijsmateriaal 1.4'!Y$6:Y$2926,M225+L225-3,0,1,1))+365</f>
        <v>44880</v>
      </c>
      <c r="L225" s="121">
        <f>COUNTIF('Hijsmateriaal 1.4'!$D$6:$D$2926,'Lifting beams BOMS'!A225)</f>
        <v>3</v>
      </c>
      <c r="M225" s="124">
        <f>MATCH(A225,'Hijsmateriaal 1.4'!$D$6:$D$2926,0)</f>
        <v>2696</v>
      </c>
      <c r="N225" s="39"/>
      <c r="O225" s="39"/>
      <c r="P225" s="39"/>
      <c r="Q225" s="39"/>
      <c r="R225" s="39"/>
      <c r="S225" s="39"/>
      <c r="T225" s="39"/>
      <c r="U225" s="39"/>
      <c r="V225" s="39"/>
    </row>
    <row r="226" spans="1:22" ht="24" hidden="1" customHeight="1" x14ac:dyDescent="0.25">
      <c r="A226" s="1328" t="s">
        <v>3873</v>
      </c>
      <c r="B226" s="1329"/>
      <c r="C226" s="1329"/>
      <c r="D226" s="1329"/>
      <c r="E226" s="1329"/>
      <c r="F226" s="1329"/>
      <c r="G226" s="1329"/>
      <c r="H226" s="1329"/>
      <c r="I226" s="1329"/>
      <c r="J226" s="40"/>
      <c r="K226" s="139"/>
    </row>
    <row r="227" spans="1:22" ht="24" hidden="1" customHeight="1" x14ac:dyDescent="0.25">
      <c r="A227" s="1318"/>
      <c r="B227" s="1319"/>
      <c r="C227" s="1319"/>
      <c r="D227" s="1319"/>
      <c r="E227" s="1319"/>
      <c r="F227" s="1319"/>
      <c r="G227" s="1319"/>
      <c r="H227" s="1319"/>
      <c r="I227" s="570" t="s">
        <v>3919</v>
      </c>
      <c r="J227" s="1323"/>
      <c r="K227" s="97"/>
      <c r="L227" s="521"/>
      <c r="M227" s="521"/>
      <c r="N227" s="41"/>
      <c r="O227" s="41"/>
    </row>
    <row r="228" spans="1:22" ht="24" hidden="1" customHeight="1" x14ac:dyDescent="0.25">
      <c r="A228" s="878" t="str">
        <f>A4</f>
        <v>Location:</v>
      </c>
      <c r="B228" s="61" t="str">
        <f>B4</f>
        <v>Vlaardingen</v>
      </c>
      <c r="C228" s="62"/>
      <c r="D228" s="62"/>
      <c r="E228" s="879" t="str">
        <f>E4</f>
        <v xml:space="preserve"> Date:</v>
      </c>
      <c r="F228" s="1306">
        <f ca="1">F4</f>
        <v>44925.93602951389</v>
      </c>
      <c r="G228" s="1306"/>
      <c r="H228" s="62"/>
      <c r="I228" s="693" t="str">
        <f>I4</f>
        <v xml:space="preserve">  ( Visual inspection required )</v>
      </c>
      <c r="J228" s="1323"/>
      <c r="K228" s="139"/>
    </row>
    <row r="229" spans="1:22" ht="21" hidden="1" customHeight="1" x14ac:dyDescent="0.25">
      <c r="A229" s="1303" t="s">
        <v>3931</v>
      </c>
      <c r="B229" s="1304"/>
      <c r="C229" s="1304"/>
      <c r="D229" s="1304"/>
      <c r="E229" s="1304"/>
      <c r="F229" s="1304"/>
      <c r="G229" s="1304"/>
      <c r="H229" s="1304"/>
      <c r="I229" s="1348"/>
      <c r="J229" s="1348"/>
      <c r="K229" s="1305"/>
    </row>
    <row r="230" spans="1:22" s="34" customFormat="1" ht="40" hidden="1" customHeight="1" x14ac:dyDescent="0.25">
      <c r="A230" s="99" t="s">
        <v>3879</v>
      </c>
      <c r="B230" s="57" t="s">
        <v>3880</v>
      </c>
      <c r="C230" s="58" t="s">
        <v>3903</v>
      </c>
      <c r="D230" s="58" t="s">
        <v>3908</v>
      </c>
      <c r="E230" s="1314" t="s">
        <v>3905</v>
      </c>
      <c r="F230" s="1315"/>
      <c r="G230" s="58" t="s">
        <v>3918</v>
      </c>
      <c r="H230" s="57" t="s">
        <v>3886</v>
      </c>
      <c r="I230" s="58" t="s">
        <v>3928</v>
      </c>
      <c r="J230" s="58" t="s">
        <v>3888</v>
      </c>
      <c r="K230" s="100" t="s">
        <v>3923</v>
      </c>
      <c r="L230" s="122"/>
      <c r="M230" s="123"/>
    </row>
    <row r="231" spans="1:22" s="34" customFormat="1" ht="20.149999999999999" hidden="1" customHeight="1" x14ac:dyDescent="0.25">
      <c r="A231" s="113" t="s">
        <v>2136</v>
      </c>
      <c r="B231" s="76">
        <f ca="1">OFFSET('Hijsmateriaal 1.4'!E$6:E$2926,M231+L231-2,0,1,1)</f>
        <v>1</v>
      </c>
      <c r="C231" s="32" t="str">
        <f ca="1">OFFSET('Hijsmateriaal 1.4'!L$6:L$2926,M231+L231-2,0,1,1)</f>
        <v>GN-H14</v>
      </c>
      <c r="D231" s="76" t="str">
        <f ca="1">OFFSET('Hijsmateriaal 1.4'!M$6:M$2926,M231+L231-2,0,1,1)</f>
        <v>1750</v>
      </c>
      <c r="E231" s="1285" t="str">
        <f ca="1">CONCATENATE(OFFSET('Hijsmateriaal 1.4'!O$6:O$2926,M231+L231-2,0,1,1),"x",OFFSET('Hijsmateriaal 1.4'!P$6:P$2926,M231+L231-2,0,1,1),"x",OFFSET('Hijsmateriaal 1.4'!Q$6:Q$2926,M231+L231-2,0,1,1))</f>
        <v>360x500x1120</v>
      </c>
      <c r="F231" s="1286"/>
      <c r="G231" s="37">
        <f ca="1">OFFSET('Hijsmateriaal 1.4'!AA$6:AA$2926,M231+L231-2,0,1,1)</f>
        <v>44889</v>
      </c>
      <c r="H231" s="76" t="str">
        <f ca="1">OFFSET('Hijsmateriaal 1.4'!AJ$6:AJ$2926,M231+L231-2,0,1,1)</f>
        <v>HL2287</v>
      </c>
      <c r="I231" s="505" t="str">
        <f ca="1">IF(OFFSET('Hijsmateriaal 1.4'!W$6:W$2926,M231+L231-2,0,1,1)="","",OFFSET('Hijsmateriaal 1.4'!W$6:W$2926,M231+L231-2,0,1,1))</f>
        <v>Reserved for CFXD</v>
      </c>
      <c r="J231" s="73">
        <f ca="1">OFFSET('Hijsmateriaal 1.4'!AC$6:AC$2926,M231+L231-3,0,1,1)/1000</f>
        <v>4.7</v>
      </c>
      <c r="K231" s="140">
        <f ca="1">(OFFSET('Hijsmateriaal 1.4'!Y$6:Y$2926,M231+L231-3,0,1,1))+365</f>
        <v>365</v>
      </c>
      <c r="L231" s="121">
        <f>COUNTIF('Hijsmateriaal 1.4'!$D$6:$D$2926,'Lifting beams BOMS'!A231)</f>
        <v>3</v>
      </c>
      <c r="M231" s="124">
        <f>MATCH(A231,'Hijsmateriaal 1.4'!$D$6:$D$2926,0)</f>
        <v>1427</v>
      </c>
    </row>
    <row r="232" spans="1:22" s="34" customFormat="1" ht="30.75" hidden="1" customHeight="1" x14ac:dyDescent="0.25">
      <c r="A232" s="113" t="s">
        <v>2146</v>
      </c>
      <c r="B232" s="76">
        <f ca="1">OFFSET('Hijsmateriaal 1.4'!E$6:E$2926,M232+L232-2,0,1,1)</f>
        <v>6</v>
      </c>
      <c r="C232" s="32" t="str">
        <f ca="1">OFFSET('Hijsmateriaal 1.4'!L$6:L$2926,M232+L232-2,0,1,1)</f>
        <v>GN-H14</v>
      </c>
      <c r="D232" s="76">
        <f ca="1">OFFSET('Hijsmateriaal 1.4'!M$6:M$2926,M232+L232-2,0,1,1)</f>
        <v>1000</v>
      </c>
      <c r="E232" s="1285" t="str">
        <f ca="1">CONCATENATE(OFFSET('Hijsmateriaal 1.4'!O$6:O$2926,M232+L232-2,0,1,1),"x",OFFSET('Hijsmateriaal 1.4'!P$6:P$2926,M232+L232-2,0,1,1),"x",OFFSET('Hijsmateriaal 1.4'!Q$6:Q$2926,M232+L232-2,0,1,1))</f>
        <v>270x396/406x850/879</v>
      </c>
      <c r="F232" s="1286"/>
      <c r="G232" s="37">
        <f ca="1">OFFSET('Hijsmateriaal 1.4'!AA$6:AA$2926,M232+L232-2,0,1,1)</f>
        <v>44889</v>
      </c>
      <c r="H232" s="76" t="str">
        <f ca="1">OFFSET('Hijsmateriaal 1.4'!AJ$6:AJ$2926,M232+L232-2,0,1,1)</f>
        <v>HL1600-1605</v>
      </c>
      <c r="I232" s="505" t="str">
        <f ca="1">IF(OFFSET('Hijsmateriaal 1.4'!W$6:W$2926,M232+L232-2,0,1,1)="","",OFFSET('Hijsmateriaal 1.4'!W$6:W$2926,M232+L232-2,0,1,1))</f>
        <v>shackles with hydraulic pack Lloyds certified,  Ins.width with Hydr pack is min 370mm. 3 shackles without hydr. pack, certified under DNV GL</v>
      </c>
      <c r="J232" s="73">
        <f ca="1">OFFSET('Hijsmateriaal 1.4'!AC$6:AC$2926,M232+L232-3,0,1,1)/1000</f>
        <v>2.2000000000000002</v>
      </c>
      <c r="K232" s="140">
        <f ca="1">(OFFSET('Hijsmateriaal 1.4'!Y$6:Y$2926,M232+L232-3,0,1,1))+365</f>
        <v>44229</v>
      </c>
      <c r="L232" s="121">
        <f>COUNTIF('Hijsmateriaal 1.4'!$D$6:$D$2926,'Lifting beams BOMS'!A232)</f>
        <v>7</v>
      </c>
      <c r="M232" s="124">
        <f>MATCH(A232,'Hijsmateriaal 1.4'!$D$6:$D$2926,0)</f>
        <v>1484</v>
      </c>
    </row>
    <row r="233" spans="1:22" s="34" customFormat="1" ht="20.25" hidden="1" customHeight="1" x14ac:dyDescent="0.25">
      <c r="A233" s="113" t="s">
        <v>1581</v>
      </c>
      <c r="B233" s="76">
        <f ca="1">OFFSET('Hijsmateriaal 1.4'!E$6:E$2926,M233+L233-2,0,1,1)</f>
        <v>6</v>
      </c>
      <c r="C233" s="32" t="str">
        <f ca="1">OFFSET('Hijsmateriaal 1.4'!L$6:L$2926,M233+L233-2,0,1,1)</f>
        <v>GP P-6033 (WB)</v>
      </c>
      <c r="D233" s="76">
        <f ca="1">OFFSET('Hijsmateriaal 1.4'!M$6:M$2926,M233+L233-2,0,1,1)</f>
        <v>800</v>
      </c>
      <c r="E233" s="1285" t="str">
        <f ca="1">CONCATENATE(OFFSET('Hijsmateriaal 1.4'!O$6:O$2926,M233+L233-2,0,1,1),"x",OFFSET('Hijsmateriaal 1.4'!P$6:P$2926,M233+L233-2,0,1,1),"x",OFFSET('Hijsmateriaal 1.4'!Q$6:Q$2926,M233+L233-2,0,1,1))</f>
        <v>230x320/347x912/964</v>
      </c>
      <c r="F233" s="1286"/>
      <c r="G233" s="37">
        <f ca="1">OFFSET('Hijsmateriaal 1.4'!AA$6:AA$2926,M233+L233-2,0,1,1)</f>
        <v>42284</v>
      </c>
      <c r="H233" s="76" t="str">
        <f ca="1">OFFSET('Hijsmateriaal 1.4'!AJ$6:AJ$2926,M233+L233-2,0,1,1)</f>
        <v>HL801-806</v>
      </c>
      <c r="I233" s="505" t="str">
        <f ca="1">IF(OFFSET('Hijsmateriaal 1.4'!W$6:W$2926,M233+L233-2,0,1,1)="","",OFFSET('Hijsmateriaal 1.4'!W$6:W$2926,M233+L233-2,0,1,1))</f>
        <v/>
      </c>
      <c r="J233" s="73">
        <f ca="1">OFFSET('Hijsmateriaal 1.4'!AC$6:AC$2926,M233+L233-3,0,1,1)/1000</f>
        <v>1.43</v>
      </c>
      <c r="K233" s="140">
        <f ca="1">(OFFSET('Hijsmateriaal 1.4'!Y$6:Y$2926,M233+L233-3,0,1,1))+365</f>
        <v>41542</v>
      </c>
      <c r="L233" s="121">
        <f>COUNTIF('Hijsmateriaal 1.4'!$D$6:$D$2926,'Lifting beams BOMS'!A233)</f>
        <v>7</v>
      </c>
      <c r="M233" s="124">
        <f>MATCH(A233,'Hijsmateriaal 1.4'!$D$6:$D$2926,0)</f>
        <v>1502</v>
      </c>
    </row>
    <row r="234" spans="1:22" s="34" customFormat="1" ht="20.149999999999999" hidden="1" customHeight="1" x14ac:dyDescent="0.25">
      <c r="A234" s="864" t="s">
        <v>1682</v>
      </c>
      <c r="B234" s="863">
        <f ca="1">OFFSET('Hijsmateriaal 1.4'!E$6:E$2926,M234+L234-2,0,1,1)</f>
        <v>2</v>
      </c>
      <c r="C234" s="865" t="str">
        <f ca="1">OFFSET('Hijsmateriaal 1.4'!L$6:L$2926,M234+L234-2,0,1,1)</f>
        <v>CR G-2160 (WB)</v>
      </c>
      <c r="D234" s="863">
        <f ca="1">OFFSET('Hijsmateriaal 1.4'!M$6:M$2926,M234+L234-2,0,1,1)</f>
        <v>600</v>
      </c>
      <c r="E234" s="1346" t="str">
        <f ca="1">CONCATENATE(OFFSET('Hijsmateriaal 1.4'!O$6:O$2926,M234+L234-2,0,1,1),"x",OFFSET('Hijsmateriaal 1.4'!P$6:P$2926,M234+L234-2,0,1,1),"x",OFFSET('Hijsmateriaal 1.4'!Q$6:Q$2926,M234+L234-2,0,1,1))</f>
        <v>200x276/281x703/706</v>
      </c>
      <c r="F234" s="1347"/>
      <c r="G234" s="866">
        <f ca="1">OFFSET('Hijsmateriaal 1.4'!AA$6:AA$2926,M234+L234-2,0,1,1)</f>
        <v>45706</v>
      </c>
      <c r="H234" s="863" t="str">
        <f ca="1">OFFSET('Hijsmateriaal 1.4'!AJ$6:AJ$2926,M234+L234-2,0,1,1)</f>
        <v>HL859-860</v>
      </c>
      <c r="I234" s="1154" t="str">
        <f ca="1">IF(OFFSET('Hijsmateriaal 1.4'!W$6:W$2926,M234+L234-2,0,1,1)="","",OFFSET('Hijsmateriaal 1.4'!W$6:W$2926,M234+L234-2,0,1,1))</f>
        <v>HL 860 Reserved for Tapti, HL859 for fly-jib lift BL2</v>
      </c>
      <c r="J234" s="73">
        <f ca="1">OFFSET('Hijsmateriaal 1.4'!AC$6:AC$2926,M234+L234-3,0,1,1)/1000</f>
        <v>0.83099999999999996</v>
      </c>
      <c r="K234" s="140">
        <f ca="1">(OFFSET('Hijsmateriaal 1.4'!Y$6:Y$2926,M234+L234-3,0,1,1))+365</f>
        <v>44770</v>
      </c>
      <c r="L234" s="121">
        <f>COUNTIF('Hijsmateriaal 1.4'!$D$6:$D$2926,'Lifting beams BOMS'!A234)</f>
        <v>3</v>
      </c>
      <c r="M234" s="124">
        <f>MATCH(A234,'Hijsmateriaal 1.4'!$D$6:$D$2926,0)</f>
        <v>1572</v>
      </c>
    </row>
    <row r="235" spans="1:22" s="34" customFormat="1" ht="20.149999999999999" hidden="1" customHeight="1" x14ac:dyDescent="0.25">
      <c r="A235" s="864" t="s">
        <v>1850</v>
      </c>
      <c r="B235" s="863">
        <f ca="1">OFFSET('Hijsmateriaal 1.4'!E$6:E$2926,M235+L235-2,0,1,1)</f>
        <v>2</v>
      </c>
      <c r="C235" s="865" t="str">
        <f ca="1">OFFSET('Hijsmateriaal 1.4'!L$6:L$2926,M235+L235-2,0,1,1)</f>
        <v>GP P-6033 (WB)</v>
      </c>
      <c r="D235" s="863">
        <f ca="1">OFFSET('Hijsmateriaal 1.4'!M$6:M$2926,M235+L235-2,0,1,1)</f>
        <v>600</v>
      </c>
      <c r="E235" s="1346" t="str">
        <f ca="1">CONCATENATE(OFFSET('Hijsmateriaal 1.4'!O$6:O$2926,M235+L235-2,0,1,1),"x",OFFSET('Hijsmateriaal 1.4'!P$6:P$2926,M235+L235-2,0,1,1),"x",OFFSET('Hijsmateriaal 1.4'!Q$6:Q$2926,M235+L235-2,0,1,1))</f>
        <v>200x291x798/816</v>
      </c>
      <c r="F235" s="1347"/>
      <c r="G235" s="866" t="str">
        <f ca="1">OFFSET('Hijsmateriaal 1.4'!AA$6:AA$2926,M235+L235-2,0,1,1)</f>
        <v>27-01-27</v>
      </c>
      <c r="H235" s="863" t="str">
        <f ca="1">OFFSET('Hijsmateriaal 1.4'!AJ$6:AJ$2926,M235+L235-2,0,1,1)</f>
        <v>HL601-602</v>
      </c>
      <c r="I235" s="1154" t="str">
        <f ca="1">IF(OFFSET('Hijsmateriaal 1.4'!W$6:W$2926,M235+L235-2,0,1,1)="","",OFFSET('Hijsmateriaal 1.4'!W$6:W$2926,M235+L235-2,0,1,1))</f>
        <v>Reserved for Tapti, ex TL4</v>
      </c>
      <c r="J235" s="73">
        <f ca="1">OFFSET('Hijsmateriaal 1.4'!AC$6:AC$2926,M235+L235-3,0,1,1)/1000</f>
        <v>1.0309999999999999</v>
      </c>
      <c r="K235" s="140">
        <f ca="1">(OFFSET('Hijsmateriaal 1.4'!Y$6:Y$2926,M235+L235-3,0,1,1))+365</f>
        <v>44405</v>
      </c>
      <c r="L235" s="121">
        <f>COUNTIF('Hijsmateriaal 1.4'!$D$6:$D$2926,'Lifting beams BOMS'!A235)</f>
        <v>3</v>
      </c>
      <c r="M235" s="124">
        <f>MATCH(A235,'Hijsmateriaal 1.4'!$D$6:$D$2926,0)</f>
        <v>1568</v>
      </c>
    </row>
    <row r="236" spans="1:22" s="34" customFormat="1" ht="26.25" hidden="1" customHeight="1" x14ac:dyDescent="0.25">
      <c r="A236" s="864" t="s">
        <v>2328</v>
      </c>
      <c r="B236" s="863">
        <f ca="1">OFFSET('Hijsmateriaal 1.4'!E$6:E$2926,M236+L236-2,0,1,1)</f>
        <v>4</v>
      </c>
      <c r="C236" s="865" t="str">
        <f ca="1">OFFSET('Hijsmateriaal 1.4'!L$6:L$2926,M236+L236-2,0,1,1)</f>
        <v>GN H14 (WB)</v>
      </c>
      <c r="D236" s="863">
        <f ca="1">OFFSET('Hijsmateriaal 1.4'!M$6:M$2926,M236+L236-2,0,1,1)</f>
        <v>600</v>
      </c>
      <c r="E236" s="1346" t="str">
        <f ca="1">CONCATENATE(OFFSET('Hijsmateriaal 1.4'!O$6:O$2926,M236+L236-2,0,1,1),"x",OFFSET('Hijsmateriaal 1.4'!P$6:P$2926,M236+L236-2,0,1,1),"x",OFFSET('Hijsmateriaal 1.4'!Q$6:Q$2926,M236+L236-2,0,1,1))</f>
        <v>200x276/295x757/777</v>
      </c>
      <c r="F236" s="1347"/>
      <c r="G236" s="866">
        <f ca="1">OFFSET('Hijsmateriaal 1.4'!AA$6:AA$2926,M236+L236-2,0,1,1)</f>
        <v>46414</v>
      </c>
      <c r="H236" s="863" t="str">
        <f ca="1">OFFSET('Hijsmateriaal 1.4'!AJ$6:AJ$2926,M236+L236-2,0,1,1)</f>
        <v>HL599+600+603+604</v>
      </c>
      <c r="I236" s="1154" t="str">
        <f ca="1">IF(OFFSET('Hijsmateriaal 1.4'!W$6:W$2926,M236+L236-2,0,1,1)="","",OFFSET('Hijsmateriaal 1.4'!W$6:W$2926,M236+L236-2,0,1,1))</f>
        <v>HL 600+603+604 Reserved for Tapti. HL 599 Reserved for Fly jib lift BL2, oldpin of HL600 is stored in stock Vlaard.</v>
      </c>
      <c r="J236" s="73">
        <f ca="1">OFFSET('Hijsmateriaal 1.4'!AC$6:AC$2926,M236+L236-3,0,1,1)/1000</f>
        <v>0.96</v>
      </c>
      <c r="K236" s="140">
        <f ca="1">(OFFSET('Hijsmateriaal 1.4'!Y$6:Y$2926,M236+L236-3,0,1,1))+365</f>
        <v>44770</v>
      </c>
      <c r="L236" s="121">
        <f>COUNTIF('Hijsmateriaal 1.4'!$D$6:$D$2926,'Lifting beams BOMS'!A236)</f>
        <v>5</v>
      </c>
      <c r="M236" s="124">
        <f>MATCH(A236,'Hijsmateriaal 1.4'!$D$6:$D$2926,0)</f>
        <v>1576</v>
      </c>
    </row>
    <row r="237" spans="1:22" s="34" customFormat="1" ht="20.149999999999999" hidden="1" customHeight="1" x14ac:dyDescent="0.25">
      <c r="A237" s="113" t="s">
        <v>2424</v>
      </c>
      <c r="B237" s="76">
        <f ca="1">OFFSET('Hijsmateriaal 1.4'!E$6:E$2926,M237+L237-2,0,1,1)</f>
        <v>2</v>
      </c>
      <c r="C237" s="32" t="str">
        <f ca="1">OFFSET('Hijsmateriaal 1.4'!L$6:L$2926,M237+L237-2,0,1,1)</f>
        <v>GN H14 (WB)</v>
      </c>
      <c r="D237" s="76">
        <f ca="1">OFFSET('Hijsmateriaal 1.4'!M$6:M$2926,M237+L237-2,0,1,1)</f>
        <v>500</v>
      </c>
      <c r="E237" s="1285" t="str">
        <f ca="1">CONCATENATE(OFFSET('Hijsmateriaal 1.4'!O$6:O$2926,M237+L237-2,0,1,1),"x",OFFSET('Hijsmateriaal 1.4'!P$6:P$2926,M237+L237-2,0,1,1),"x",OFFSET('Hijsmateriaal 1.4'!Q$6:Q$2926,M237+L237-2,0,1,1))</f>
        <v>180x257/258x669/672</v>
      </c>
      <c r="F237" s="1286"/>
      <c r="G237" s="37">
        <f ca="1">OFFSET('Hijsmateriaal 1.4'!AA$6:AA$2926,M237+L237-2,0,1,1)</f>
        <v>45706</v>
      </c>
      <c r="H237" s="76" t="str">
        <f ca="1">OFFSET('Hijsmateriaal 1.4'!AJ$6:AJ$2926,M237+L237-2,0,1,1)</f>
        <v>HL2035-2036</v>
      </c>
      <c r="I237" s="630" t="str">
        <f ca="1">IF(OFFSET('Hijsmateriaal 1.4'!W$6:W$2926,M237+L237-2,0,1,1)="","",OFFSET('Hijsmateriaal 1.4'!W$6:W$2926,M237+L237-2,0,1,1))</f>
        <v>ex HMC, reserved for CFXD</v>
      </c>
      <c r="J237" s="73">
        <f ca="1">OFFSET('Hijsmateriaal 1.4'!AC$6:AC$2926,M237+L237-3,0,1,1)/1000</f>
        <v>0.78</v>
      </c>
      <c r="K237" s="140">
        <f ca="1">(OFFSET('Hijsmateriaal 1.4'!Y$6:Y$2926,M237+L237-3,0,1,1))+365</f>
        <v>44545</v>
      </c>
      <c r="L237" s="121">
        <f>COUNTIF('Hijsmateriaal 1.4'!$D$6:$D$2926,'Lifting beams BOMS'!A237)</f>
        <v>3</v>
      </c>
      <c r="M237" s="124">
        <f>MATCH(A237,'Hijsmateriaal 1.4'!$D$6:$D$2926,0)</f>
        <v>1640</v>
      </c>
    </row>
    <row r="238" spans="1:22" s="34" customFormat="1" ht="20.149999999999999" hidden="1" customHeight="1" x14ac:dyDescent="0.25">
      <c r="A238" s="113" t="s">
        <v>2402</v>
      </c>
      <c r="B238" s="76">
        <f ca="1">OFFSET('Hijsmateriaal 1.4'!E$6:E$2926,M238+L238-2,0,1,1)</f>
        <v>4</v>
      </c>
      <c r="C238" s="32" t="str">
        <f ca="1">OFFSET('Hijsmateriaal 1.4'!L$6:L$2926,M238+L238-2,0,1,1)</f>
        <v>GN H14 (WB)</v>
      </c>
      <c r="D238" s="76">
        <f ca="1">OFFSET('Hijsmateriaal 1.4'!M$6:M$2926,M238+L238-2,0,1,1)</f>
        <v>500</v>
      </c>
      <c r="E238" s="1285" t="str">
        <f ca="1">CONCATENATE(OFFSET('Hijsmateriaal 1.4'!O$6:O$2926,M238+L238-2,0,1,1),"x",OFFSET('Hijsmateriaal 1.4'!P$6:P$2926,M238+L238-2,0,1,1),"x",OFFSET('Hijsmateriaal 1.4'!Q$6:Q$2926,M238+L238-2,0,1,1))</f>
        <v>180x260/267x630/708</v>
      </c>
      <c r="F238" s="1286"/>
      <c r="G238" s="37">
        <f ca="1">OFFSET('Hijsmateriaal 1.4'!AA$6:AA$2926,M238+L238-2,0,1,1)</f>
        <v>45070</v>
      </c>
      <c r="H238" s="76" t="str">
        <f ca="1">OFFSET('Hijsmateriaal 1.4'!AJ$6:AJ$2926,M238+L238-2,0,1,1)</f>
        <v>HL505-508</v>
      </c>
      <c r="I238" s="505" t="str">
        <f ca="1">IF(OFFSET('Hijsmateriaal 1.4'!W$6:W$2926,M238+L238-2,0,1,1)="","",OFFSET('Hijsmateriaal 1.4'!W$6:W$2926,M238+L238-2,0,1,1))</f>
        <v>HL 508 is ~8cm longer, spare pin in Stock</v>
      </c>
      <c r="J238" s="73">
        <f ca="1">OFFSET('Hijsmateriaal 1.4'!AC$6:AC$2926,M238+L238-3,0,1,1)/1000</f>
        <v>0.71899999999999997</v>
      </c>
      <c r="K238" s="140">
        <f ca="1">(OFFSET('Hijsmateriaal 1.4'!Y$6:Y$2926,M238+L238-3,0,1,1))+365</f>
        <v>44336</v>
      </c>
      <c r="L238" s="121">
        <f>COUNTIF('Hijsmateriaal 1.4'!$D$6:$D$2926,'Lifting beams BOMS'!A238)</f>
        <v>5</v>
      </c>
      <c r="M238" s="124">
        <f>MATCH(A238,'Hijsmateriaal 1.4'!$D$6:$D$2926,0)</f>
        <v>1628</v>
      </c>
    </row>
    <row r="239" spans="1:22" s="34" customFormat="1" ht="30" hidden="1" customHeight="1" x14ac:dyDescent="0.25">
      <c r="A239" s="864" t="s">
        <v>2414</v>
      </c>
      <c r="B239" s="863">
        <v>2</v>
      </c>
      <c r="C239" s="865" t="str">
        <f ca="1">OFFSET('Hijsmateriaal 1.4'!L$6:L$2926,M239+L239-2,0,1,1)</f>
        <v>GN H14 (WB)</v>
      </c>
      <c r="D239" s="863">
        <f ca="1">OFFSET('Hijsmateriaal 1.4'!M$6:M$2926,M239+L239-2,0,1,1)</f>
        <v>500</v>
      </c>
      <c r="E239" s="1346" t="str">
        <f ca="1">CONCATENATE(OFFSET('Hijsmateriaal 1.4'!O$6:O$2926,M239+L239-2,0,1,1),"x",OFFSET('Hijsmateriaal 1.4'!P$6:P$2926,M239+L239-2,0,1,1),"x",OFFSET('Hijsmateriaal 1.4'!Q$6:Q$2926,M239+L239-2,0,1,1))</f>
        <v>180x260/267x704/710</v>
      </c>
      <c r="F239" s="1347"/>
      <c r="G239" s="866">
        <f ca="1">OFFSET('Hijsmateriaal 1.4'!AA$6:AA$2926,M239+L239-2,0,1,1)</f>
        <v>45468</v>
      </c>
      <c r="H239" s="863" t="str">
        <f ca="1">OFFSET('Hijsmateriaal 1.4'!AJ$6:AJ$2926,M239+L239-2,0,1,1)</f>
        <v>HL1768-1771</v>
      </c>
      <c r="I239" s="1250" t="str">
        <f ca="1">IF(OFFSET('Hijsmateriaal 1.4'!W$6:W$2926,M239+L239-2,0,1,1)="","",OFFSET('Hijsmateriaal 1.4'!W$6:W$2926,M239+L239-2,0,1,1))</f>
        <v>HL 1768-1769 Reserved for Tapti, HL 1770+1771 Reserved for CFXD Vis Insp 17 Dec 2020</v>
      </c>
      <c r="J239" s="1251">
        <f ca="1">OFFSET('Hijsmateriaal 1.4'!AC$6:AC$2926,M239+L239-3,0,1,1)/1000</f>
        <v>0.71899999999999997</v>
      </c>
      <c r="K239" s="1252">
        <f ca="1">(OFFSET('Hijsmateriaal 1.4'!Y$6:Y$2926,M239+L239-3,0,1,1))+365</f>
        <v>44996</v>
      </c>
      <c r="L239" s="121">
        <f>COUNTIF('Hijsmateriaal 1.4'!$D$6:$D$2926,'Lifting beams BOMS'!A239)</f>
        <v>5</v>
      </c>
      <c r="M239" s="124">
        <f>MATCH(A239,'Hijsmateriaal 1.4'!$D$6:$D$2926,0)</f>
        <v>1634</v>
      </c>
    </row>
    <row r="240" spans="1:22" s="34" customFormat="1" ht="20.149999999999999" hidden="1" customHeight="1" x14ac:dyDescent="0.25">
      <c r="A240" s="113" t="s">
        <v>2395</v>
      </c>
      <c r="B240" s="76">
        <f ca="1">OFFSET('Hijsmateriaal 1.4'!E$6:E$2926,M240+L240-2,0,1,1)</f>
        <v>2</v>
      </c>
      <c r="C240" s="32" t="str">
        <f ca="1">OFFSET('Hijsmateriaal 1.4'!L$6:L$2926,M240+L240-2,0,1,1)</f>
        <v>GP P-6033 (WB)</v>
      </c>
      <c r="D240" s="76">
        <f ca="1">OFFSET('Hijsmateriaal 1.4'!M$6:M$2926,M240+L240-2,0,1,1)</f>
        <v>500</v>
      </c>
      <c r="E240" s="1285" t="str">
        <f ca="1">CONCATENATE(OFFSET('Hijsmateriaal 1.4'!O$6:O$2926,M240+L240-2,0,1,1),"x",OFFSET('Hijsmateriaal 1.4'!P$6:P$2926,M240+L240-2,0,1,1),"x",OFFSET('Hijsmateriaal 1.4'!Q$6:Q$2926,M240+L240-2,0,1,1))</f>
        <v>180x257/265x758/763</v>
      </c>
      <c r="F240" s="1286"/>
      <c r="G240" s="37">
        <f ca="1">OFFSET('Hijsmateriaal 1.4'!AA$6:AA$2926,M240+L240-2,0,1,1)</f>
        <v>45706</v>
      </c>
      <c r="H240" s="76" t="str">
        <f ca="1">OFFSET('Hijsmateriaal 1.4'!AJ$6:AJ$2926,M240+L240-2,0,1,1)</f>
        <v>HL501-504</v>
      </c>
      <c r="I240" s="630" t="str">
        <f ca="1">IF(OFFSET('Hijsmateriaal 1.4'!W$6:W$2926,M240+L240-2,0,1,1)="","",OFFSET('Hijsmateriaal 1.4'!W$6:W$2926,M240+L240-2,0,1,1))</f>
        <v>Reserved for CFXD</v>
      </c>
      <c r="J240" s="73">
        <f ca="1">OFFSET('Hijsmateriaal 1.4'!AC$6:AC$2926,M240+L240-3,0,1,1)/1000</f>
        <v>0.78</v>
      </c>
      <c r="K240" s="140">
        <f ca="1">(OFFSET('Hijsmateriaal 1.4'!Y$6:Y$2926,M240+L240-3,0,1,1))+365</f>
        <v>44547</v>
      </c>
      <c r="L240" s="121">
        <f>COUNTIF('Hijsmateriaal 1.4'!$D$6:$D$2926,'Lifting beams BOMS'!A240)</f>
        <v>5</v>
      </c>
      <c r="M240" s="124">
        <f>MATCH(A240,'Hijsmateriaal 1.4'!$D$6:$D$2926,0)</f>
        <v>1622</v>
      </c>
    </row>
    <row r="241" spans="1:16" s="34" customFormat="1" ht="20.149999999999999" hidden="1" customHeight="1" x14ac:dyDescent="0.25">
      <c r="A241" s="113" t="s">
        <v>2432</v>
      </c>
      <c r="B241" s="76">
        <f ca="1">OFFSET('Hijsmateriaal 1.4'!E$6:E$2926,M241+L241-2,0,1,1)</f>
        <v>2</v>
      </c>
      <c r="C241" s="32" t="str">
        <f ca="1">OFFSET('Hijsmateriaal 1.4'!L$6:L$2926,M241+L241-2,0,1,1)</f>
        <v>GN H14 (WB)</v>
      </c>
      <c r="D241" s="76">
        <f ca="1">OFFSET('Hijsmateriaal 1.4'!M$6:M$2926,M241+L241-2,0,1,1)</f>
        <v>500</v>
      </c>
      <c r="E241" s="1285" t="str">
        <f ca="1">CONCATENATE(OFFSET('Hijsmateriaal 1.4'!O$6:O$2926,M241+L241-2,0,1,1),"x",OFFSET('Hijsmateriaal 1.4'!P$6:P$2926,M241+L241-2,0,1,1),"x",OFFSET('Hijsmateriaal 1.4'!Q$6:Q$2926,M241+L241-2,0,1,1))</f>
        <v>180x256/261x658/667</v>
      </c>
      <c r="F241" s="1286"/>
      <c r="G241" s="37">
        <f ca="1">OFFSET('Hijsmateriaal 1.4'!AA$6:AA$2926,M241+L241-2,0,1,1)</f>
        <v>45070</v>
      </c>
      <c r="H241" s="76" t="str">
        <f ca="1">OFFSET('Hijsmateriaal 1.4'!AJ$6:AJ$2926,M241+L241-2,0,1,1)</f>
        <v>HL1090-1091</v>
      </c>
      <c r="I241" s="630" t="str">
        <f ca="1">IF(OFFSET('Hijsmateriaal 1.4'!W$6:W$2926,M241+L241-2,0,1,1)="","",OFFSET('Hijsmateriaal 1.4'!W$6:W$2926,M241+L241-2,0,1,1))</f>
        <v>Reserved for Tapti. Hydraulic shackles</v>
      </c>
      <c r="J241" s="73">
        <f ca="1">OFFSET('Hijsmateriaal 1.4'!AC$6:AC$2926,M241+L241-3,0,1,1)/1000</f>
        <v>0.78</v>
      </c>
      <c r="K241" s="140">
        <f ca="1">(OFFSET('Hijsmateriaal 1.4'!Y$6:Y$2926,M241+L241-3,0,1,1))+365</f>
        <v>44704</v>
      </c>
      <c r="L241" s="121">
        <f>COUNTIF('Hijsmateriaal 1.4'!$D$6:$D$2926,'Lifting beams BOMS'!A241)</f>
        <v>3</v>
      </c>
      <c r="M241" s="124">
        <f>MATCH(A241,'Hijsmateriaal 1.4'!$D$6:$D$2926,0)</f>
        <v>1644</v>
      </c>
    </row>
    <row r="242" spans="1:16" s="34" customFormat="1" ht="20.149999999999999" hidden="1" customHeight="1" x14ac:dyDescent="0.25">
      <c r="A242" s="113" t="s">
        <v>1686</v>
      </c>
      <c r="B242" s="76">
        <f ca="1">OFFSET('Hijsmateriaal 1.4'!E$6:E$2926,M242+L242-2,0,1,1)</f>
        <v>4</v>
      </c>
      <c r="C242" s="32" t="str">
        <f ca="1">OFFSET('Hijsmateriaal 1.4'!L$6:L$2926,M242+L242-2,0,1,1)</f>
        <v>GP P-6036 (H)</v>
      </c>
      <c r="D242" s="76">
        <f ca="1">OFFSET('Hijsmateriaal 1.4'!M$6:M$2926,M242+L242-2,0,1,1)</f>
        <v>400</v>
      </c>
      <c r="E242" s="1285" t="str">
        <f ca="1">CONCATENATE(OFFSET('Hijsmateriaal 1.4'!O$6:O$2926,M242+L242-2,0,1,1),"x",OFFSET('Hijsmateriaal 1.4'!P$6:P$2926,M242+L242-2,0,1,1),"x",OFFSET('Hijsmateriaal 1.4'!Q$6:Q$2926,M242+L242-2,0,1,1))</f>
        <v>175x220/233x665/675</v>
      </c>
      <c r="F242" s="1286"/>
      <c r="G242" s="37">
        <f ca="1">OFFSET('Hijsmateriaal 1.4'!AA$6:AA$2926,M242+L242-2,0,1,1)</f>
        <v>44648</v>
      </c>
      <c r="H242" s="76" t="str">
        <f ca="1">OFFSET('Hijsmateriaal 1.4'!AJ$6:AJ$2926,M242+L242-2,0,1,1)</f>
        <v>HL414-417</v>
      </c>
      <c r="I242" s="505" t="str">
        <f ca="1">IF(OFFSET('Hijsmateriaal 1.4'!W$6:W$2926,M242+L242-2,0,1,1)="","",OFFSET('Hijsmateriaal 1.4'!W$6:W$2926,M242+L242-2,0,1,1))</f>
        <v>Ex Taklift 4, shackles are lost??</v>
      </c>
      <c r="J242" s="73">
        <f ca="1">OFFSET('Hijsmateriaal 1.4'!AC$6:AC$2926,M242+L242-3,0,1,1)/1000</f>
        <v>0.56000000000000005</v>
      </c>
      <c r="K242" s="140">
        <f ca="1">(OFFSET('Hijsmateriaal 1.4'!Y$6:Y$2926,M242+L242-3,0,1,1))+365</f>
        <v>44336</v>
      </c>
      <c r="L242" s="121">
        <f>COUNTIF('Hijsmateriaal 1.4'!$D$6:$D$2926,'Lifting beams BOMS'!A242)</f>
        <v>5</v>
      </c>
      <c r="M242" s="124">
        <f>MATCH(A242,'Hijsmateriaal 1.4'!$D$6:$D$2926,0)</f>
        <v>1683</v>
      </c>
    </row>
    <row r="243" spans="1:16" s="34" customFormat="1" ht="20.149999999999999" hidden="1" customHeight="1" x14ac:dyDescent="0.25">
      <c r="A243" s="113" t="s">
        <v>2504</v>
      </c>
      <c r="B243" s="76">
        <f ca="1">OFFSET('Hijsmateriaal 1.4'!E$6:E$2926,M243+L243-2,0,1,1)</f>
        <v>4</v>
      </c>
      <c r="C243" s="32" t="str">
        <f ca="1">OFFSET('Hijsmateriaal 1.4'!L$6:L$2926,M243+L243-2,0,1,1)</f>
        <v>GN H-14 (WB)</v>
      </c>
      <c r="D243" s="76">
        <f ca="1">OFFSET('Hijsmateriaal 1.4'!M$6:M$2926,M243+L243-2,0,1,1)</f>
        <v>400</v>
      </c>
      <c r="E243" s="1285" t="str">
        <f ca="1">CONCATENATE(OFFSET('Hijsmateriaal 1.4'!O$6:O$2926,M243+L243-2,0,1,1),"x",OFFSET('Hijsmateriaal 1.4'!P$6:P$2926,M243+L243-2,0,1,1),"x",OFFSET('Hijsmateriaal 1.4'!Q$6:Q$2926,M243+L243-2,0,1,1))</f>
        <v>161x232/238x613/621</v>
      </c>
      <c r="F243" s="1286"/>
      <c r="G243" s="37">
        <f ca="1">OFFSET('Hijsmateriaal 1.4'!AA$6:AA$2926,M243+L243-2,0,1,1)</f>
        <v>45485</v>
      </c>
      <c r="H243" s="76" t="str">
        <f ca="1">OFFSET('Hijsmateriaal 1.4'!AJ$6:AJ$2926,M243+L243-2,0,1,1)</f>
        <v>HL1891-1894</v>
      </c>
      <c r="I243" s="505" t="str">
        <f ca="1">IF(OFFSET('Hijsmateriaal 1.4'!W$6:W$2926,M243+L243-2,0,1,1)="","",OFFSET('Hijsmateriaal 1.4'!W$6:W$2926,M243+L243-2,0,1,1))</f>
        <v>Shackles ex OWF</v>
      </c>
      <c r="J243" s="73">
        <f ca="1">OFFSET('Hijsmateriaal 1.4'!AC$6:AC$2926,M243+L243-3,0,1,1)/1000</f>
        <v>0.57099999999999995</v>
      </c>
      <c r="K243" s="140">
        <f ca="1">(OFFSET('Hijsmateriaal 1.4'!Y$6:Y$2926,M243+L243-3,0,1,1))+365</f>
        <v>44260</v>
      </c>
      <c r="L243" s="121">
        <f>COUNTIF('Hijsmateriaal 1.4'!$D$6:$D$2926,'Lifting beams BOMS'!A243)</f>
        <v>5</v>
      </c>
      <c r="M243" s="124">
        <f>MATCH(A243,'Hijsmateriaal 1.4'!$D$6:$D$2926,0)</f>
        <v>1695</v>
      </c>
    </row>
    <row r="244" spans="1:16" s="34" customFormat="1" ht="20.149999999999999" hidden="1" customHeight="1" x14ac:dyDescent="0.25">
      <c r="A244" s="113" t="s">
        <v>2495</v>
      </c>
      <c r="B244" s="863">
        <f ca="1">OFFSET('Hijsmateriaal 1.4'!E$6:E$2926,M244+L244-2,0,1,1)</f>
        <v>4</v>
      </c>
      <c r="C244" s="865" t="str">
        <f ca="1">OFFSET('Hijsmateriaal 1.4'!L$6:L$2926,M244+L244-2,0,1,1)</f>
        <v>GN H-14 (WB)</v>
      </c>
      <c r="D244" s="863">
        <f ca="1">OFFSET('Hijsmateriaal 1.4'!M$6:M$2926,M244+L244-2,0,1,1)</f>
        <v>400</v>
      </c>
      <c r="E244" s="1346" t="str">
        <f ca="1">CONCATENATE(OFFSET('Hijsmateriaal 1.4'!O$6:O$2926,M244+L244-2,0,1,1),"x",OFFSET('Hijsmateriaal 1.4'!P$6:P$2926,M244+L244-2,0,1,1),"x",OFFSET('Hijsmateriaal 1.4'!Q$6:Q$2926,M244+L244-2,0,1,1))</f>
        <v>160x233/236x613/618</v>
      </c>
      <c r="F244" s="1347"/>
      <c r="G244" s="866">
        <f ca="1">OFFSET('Hijsmateriaal 1.4'!AA$6:AA$2926,M244+L244-2,0,1,1)</f>
        <v>45453</v>
      </c>
      <c r="H244" s="863" t="str">
        <f ca="1">OFFSET('Hijsmateriaal 1.4'!AJ$6:AJ$2926,M244+L244-2,0,1,1)</f>
        <v>HL1887-1890</v>
      </c>
      <c r="I244" s="1154" t="str">
        <f ca="1">IF(OFFSET('Hijsmateriaal 1.4'!W$6:W$2926,M244+L244-2,0,1,1)="","",OFFSET('Hijsmateriaal 1.4'!W$6:W$2926,M244+L244-2,0,1,1))</f>
        <v>HL 1888+1889 Reserved for Tapti</v>
      </c>
      <c r="J244" s="73">
        <f ca="1">OFFSET('Hijsmateriaal 1.4'!AC$6:AC$2926,M244+L244-3,0,1,1)/1000</f>
        <v>0.57099999999999995</v>
      </c>
      <c r="K244" s="140">
        <f ca="1">(OFFSET('Hijsmateriaal 1.4'!Y$6:Y$2926,M244+L244-3,0,1,1))+365</f>
        <v>44021</v>
      </c>
      <c r="L244" s="121">
        <f>COUNTIF('Hijsmateriaal 1.4'!$D$6:$D$2926,'Lifting beams BOMS'!A244)</f>
        <v>5</v>
      </c>
      <c r="M244" s="124">
        <f>MATCH(A244,'Hijsmateriaal 1.4'!$D$6:$D$2926,0)</f>
        <v>1689</v>
      </c>
    </row>
    <row r="245" spans="1:16" s="34" customFormat="1" ht="20.149999999999999" hidden="1" customHeight="1" x14ac:dyDescent="0.25">
      <c r="A245" s="113" t="s">
        <v>2517</v>
      </c>
      <c r="B245" s="76">
        <f ca="1">OFFSET('Hijsmateriaal 1.4'!E$6:E$2926,M245+L245-2,0,1,1)</f>
        <v>8</v>
      </c>
      <c r="C245" s="32" t="str">
        <f ca="1">OFFSET('Hijsmateriaal 1.4'!L$6:L$2926,M245+L245-2,0,1,1)</f>
        <v>GN H-14 (WB)</v>
      </c>
      <c r="D245" s="76">
        <f ca="1">OFFSET('Hijsmateriaal 1.4'!M$6:M$2926,M245+L245-2,0,1,1)</f>
        <v>400</v>
      </c>
      <c r="E245" s="1285" t="str">
        <f ca="1">CONCATENATE(OFFSET('Hijsmateriaal 1.4'!O$6:O$2926,M245+L245-2,0,1,1),"x",OFFSET('Hijsmateriaal 1.4'!P$6:P$2926,M245+L245-2,0,1,1),"x",OFFSET('Hijsmateriaal 1.4'!Q$6:Q$2926,M245+L245-2,0,1,1))</f>
        <v>160x222/233x613/635</v>
      </c>
      <c r="F245" s="1286"/>
      <c r="G245" s="37">
        <f ca="1">OFFSET('Hijsmateriaal 1.4'!AA$6:AA$2926,M245+L245-2,0,1,1)</f>
        <v>46087</v>
      </c>
      <c r="H245" s="76" t="str">
        <f ca="1">OFFSET('Hijsmateriaal 1.4'!AJ$6:AJ$2926,M245+L245-2,0,1,1)</f>
        <v>HL1706-1713</v>
      </c>
      <c r="I245" s="505" t="str">
        <f ca="1">IF(OFFSET('Hijsmateriaal 1.4'!W$6:W$2926,M245+L245-2,0,1,1)="","",OFFSET('Hijsmateriaal 1.4'!W$6:W$2926,M245+L245-2,0,1,1))</f>
        <v>HL 1706-1707 Vis insp 17 Dec 2020, HL 1708-1711 Vis insp 5 Mar 2020</v>
      </c>
      <c r="J245" s="73">
        <f ca="1">OFFSET('Hijsmateriaal 1.4'!AC$6:AC$2926,M245+L245-3,0,1,1)/1000</f>
        <v>0.57099999999999995</v>
      </c>
      <c r="K245" s="140">
        <f ca="1">(OFFSET('Hijsmateriaal 1.4'!Y$6:Y$2926,M245+L245-3,0,1,1))+365</f>
        <v>44545</v>
      </c>
      <c r="L245" s="121">
        <f>COUNTIF('Hijsmateriaal 1.4'!$D$6:$D$2926,'Lifting beams BOMS'!A245)</f>
        <v>9</v>
      </c>
      <c r="M245" s="124">
        <f>MATCH(A245,'Hijsmateriaal 1.4'!$D$6:$D$2926,0)</f>
        <v>1701</v>
      </c>
    </row>
    <row r="246" spans="1:16" s="34" customFormat="1" ht="20.149999999999999" hidden="1" customHeight="1" x14ac:dyDescent="0.25">
      <c r="A246" s="113" t="s">
        <v>1214</v>
      </c>
      <c r="B246" s="76">
        <f ca="1">OFFSET('Hijsmateriaal 1.4'!E$6:E$2926,M246+L246-2,0,1,1)</f>
        <v>5</v>
      </c>
      <c r="C246" s="32" t="str">
        <f ca="1">OFFSET('Hijsmateriaal 1.4'!L$6:L$2926,M246+L246-2,0,1,1)</f>
        <v>GN H-14 (WB)</v>
      </c>
      <c r="D246" s="76">
        <f ca="1">OFFSET('Hijsmateriaal 1.4'!M$6:M$2926,M246+L246-2,0,1,1)</f>
        <v>400</v>
      </c>
      <c r="E246" s="1285" t="str">
        <f ca="1">CONCATENATE(OFFSET('Hijsmateriaal 1.4'!O$6:O$2926,M246+L246-2,0,1,1),"x",OFFSET('Hijsmateriaal 1.4'!P$6:P$2926,M246+L246-2,0,1,1),"x",OFFSET('Hijsmateriaal 1.4'!Q$6:Q$2926,M246+L246-2,0,1,1))</f>
        <v>159/160x220/236x627/638</v>
      </c>
      <c r="F246" s="1286"/>
      <c r="G246" s="37">
        <f ca="1">OFFSET('Hijsmateriaal 1.4'!AA$6:AA$2926,M246+L246-2,0,1,1)</f>
        <v>45706</v>
      </c>
      <c r="H246" s="76" t="str">
        <f ca="1">OFFSET('Hijsmateriaal 1.4'!AJ$6:AJ$2926,M246+L246-2,0,1,1)</f>
        <v>HL1689-1693</v>
      </c>
      <c r="I246" s="505" t="str">
        <f ca="1">IF(OFFSET('Hijsmateriaal 1.4'!W$6:W$2926,M246+L246-2,0,1,1)="","",OFFSET('Hijsmateriaal 1.4'!W$6:W$2926,M246+L246-2,0,1,1))</f>
        <v/>
      </c>
      <c r="J246" s="73">
        <f ca="1">OFFSET('Hijsmateriaal 1.4'!AC$6:AC$2926,M246+L246-3,0,1,1)/1000</f>
        <v>0.57099999999999995</v>
      </c>
      <c r="K246" s="140">
        <f ca="1">(OFFSET('Hijsmateriaal 1.4'!Y$6:Y$2926,M246+L246-3,0,1,1))+365</f>
        <v>44432</v>
      </c>
      <c r="L246" s="121">
        <f>COUNTIF('Hijsmateriaal 1.4'!$D$6:$D$2926,'Lifting beams BOMS'!A246)</f>
        <v>6</v>
      </c>
      <c r="M246" s="124">
        <f>MATCH(A246,'Hijsmateriaal 1.4'!$D$6:$D$2926,0)</f>
        <v>1718</v>
      </c>
      <c r="N246" s="65"/>
    </row>
    <row r="247" spans="1:16" s="35" customFormat="1" ht="20.149999999999999" hidden="1" customHeight="1" x14ac:dyDescent="0.25">
      <c r="A247" s="113" t="s">
        <v>1684</v>
      </c>
      <c r="B247" s="76">
        <f ca="1">OFFSET('Hijsmateriaal 1.4'!E$6:E$2926,M247+L247-2,0,1,1)</f>
        <v>4</v>
      </c>
      <c r="C247" s="32" t="str">
        <f ca="1">OFFSET('Hijsmateriaal 1.4'!L$6:L$2926,M247+L247-2,0,1,1)</f>
        <v>CR G-2160 (WB)</v>
      </c>
      <c r="D247" s="76">
        <f ca="1">OFFSET('Hijsmateriaal 1.4'!M$6:M$2926,M247+L247-2,0,1,1)</f>
        <v>400</v>
      </c>
      <c r="E247" s="1285" t="str">
        <f ca="1">CONCATENATE(OFFSET('Hijsmateriaal 1.4'!O$6:O$2926,M247+L247-2,0,1,1),"x",OFFSET('Hijsmateriaal 1.4'!P$6:P$2926,M247+L247-2,0,1,1),"x",OFFSET('Hijsmateriaal 1.4'!Q$6:Q$2926,M247+L247-2,0,1,1))</f>
        <v>159/160x202/215x575/578</v>
      </c>
      <c r="F247" s="1286"/>
      <c r="G247" s="37">
        <f ca="1">OFFSET('Hijsmateriaal 1.4'!AA$6:AA$2926,M247+L247-2,0,1,1)</f>
        <v>44882</v>
      </c>
      <c r="H247" s="76" t="str">
        <f ca="1">OFFSET('Hijsmateriaal 1.4'!AJ$6:AJ$2926,M247+L247-2,0,1,1)</f>
        <v>HL410-413</v>
      </c>
      <c r="I247" s="505" t="str">
        <f ca="1">IF(OFFSET('Hijsmateriaal 1.4'!W$6:W$2926,M247+L247-2,0,1,1)="","",OFFSET('Hijsmateriaal 1.4'!W$6:W$2926,M247+L247-2,0,1,1))</f>
        <v/>
      </c>
      <c r="J247" s="73">
        <f ca="1">OFFSET('Hijsmateriaal 1.4'!AC$6:AC$2926,M247+L247-3,0,1,1)/1000</f>
        <v>0.63500000000000001</v>
      </c>
      <c r="K247" s="140">
        <f ca="1">(OFFSET('Hijsmateriaal 1.4'!Y$6:Y$2926,M247+L247-3,0,1,1))+365</f>
        <v>44096</v>
      </c>
      <c r="L247" s="121">
        <f>COUNTIF('Hijsmateriaal 1.4'!$D$6:$D$2926,'Lifting beams BOMS'!A247)</f>
        <v>5</v>
      </c>
      <c r="M247" s="124">
        <f>MATCH(A247,'Hijsmateriaal 1.4'!$D$6:$D$2926,0)</f>
        <v>1725</v>
      </c>
      <c r="N247" s="65"/>
      <c r="O247" s="65"/>
      <c r="P247" s="65"/>
    </row>
    <row r="248" spans="1:16" s="35" customFormat="1" ht="20.149999999999999" hidden="1" customHeight="1" x14ac:dyDescent="0.25">
      <c r="A248" s="113" t="s">
        <v>2532</v>
      </c>
      <c r="B248" s="76">
        <f ca="1">OFFSET('Hijsmateriaal 1.4'!E$6:E$2926,M248+L248-2,0,1,1)</f>
        <v>2</v>
      </c>
      <c r="C248" s="32" t="str">
        <f ca="1">OFFSET('Hijsmateriaal 1.4'!L$6:L$2926,M248+L248-2,0,1,1)</f>
        <v>GN H-14 (WB)</v>
      </c>
      <c r="D248" s="76">
        <f ca="1">OFFSET('Hijsmateriaal 1.4'!M$6:M$2926,M248+L248-2,0,1,1)</f>
        <v>400</v>
      </c>
      <c r="E248" s="1285" t="str">
        <f ca="1">CONCATENATE(OFFSET('Hijsmateriaal 1.4'!O$6:O$2926,M248+L248-2,0,1,1),"x",OFFSET('Hijsmateriaal 1.4'!P$6:P$2926,M248+L248-2,0,1,1),"x",OFFSET('Hijsmateriaal 1.4'!Q$6:Q$2926,M248+L248-2,0,1,1))</f>
        <v>160x230x620</v>
      </c>
      <c r="F248" s="1286"/>
      <c r="G248" s="37">
        <f ca="1">OFFSET('Hijsmateriaal 1.4'!AA$6:AA$2926,M248+L248-2,0,1,1)</f>
        <v>45069</v>
      </c>
      <c r="H248" s="76" t="str">
        <f ca="1">OFFSET('Hijsmateriaal 1.4'!AJ$6:AJ$2926,M248+L248-2,0,1,1)</f>
        <v>HL1630-1631</v>
      </c>
      <c r="I248" s="630" t="str">
        <f ca="1">IF(OFFSET('Hijsmateriaal 1.4'!W$6:W$2926,M248+L248-2,0,1,1)="","",OFFSET('Hijsmateriaal 1.4'!W$6:W$2926,M248+L248-2,0,1,1))</f>
        <v>ex OWF 562 567, reserved for CFXD?</v>
      </c>
      <c r="J248" s="73">
        <f ca="1">OFFSET('Hijsmateriaal 1.4'!AC$6:AC$2926,M248+L248-3,0,1,1)/1000</f>
        <v>0.57099999999999995</v>
      </c>
      <c r="K248" s="140">
        <f ca="1">(OFFSET('Hijsmateriaal 1.4'!Y$6:Y$2926,M248+L248-3,0,1,1))+365</f>
        <v>44260</v>
      </c>
      <c r="L248" s="121">
        <f>COUNTIF('Hijsmateriaal 1.4'!$D$6:$D$2926,'Lifting beams BOMS'!A248)</f>
        <v>3</v>
      </c>
      <c r="M248" s="124">
        <f>MATCH(A248,'Hijsmateriaal 1.4'!$D$6:$D$2926,0)</f>
        <v>1711</v>
      </c>
      <c r="N248" s="65"/>
      <c r="O248" s="65"/>
      <c r="P248" s="65"/>
    </row>
    <row r="249" spans="1:16" s="35" customFormat="1" ht="20.149999999999999" hidden="1" customHeight="1" x14ac:dyDescent="0.25">
      <c r="A249" s="113" t="s">
        <v>2535</v>
      </c>
      <c r="B249" s="76">
        <f ca="1">OFFSET('Hijsmateriaal 1.4'!E$6:E$2926,M249+L249-2,0,1,1)</f>
        <v>1</v>
      </c>
      <c r="C249" s="32" t="str">
        <f ca="1">OFFSET('Hijsmateriaal 1.4'!L$6:L$2926,M249+L249-2,0,1,1)</f>
        <v>GN H-14 (WB)</v>
      </c>
      <c r="D249" s="76">
        <f ca="1">OFFSET('Hijsmateriaal 1.4'!M$6:M$2926,M249+L249-2,0,1,1)</f>
        <v>400</v>
      </c>
      <c r="E249" s="1285" t="str">
        <f ca="1">CONCATENATE(OFFSET('Hijsmateriaal 1.4'!O$6:O$2926,M249+L249-2,0,1,1),"x",OFFSET('Hijsmateriaal 1.4'!P$6:P$2926,M249+L249-2,0,1,1),"x",OFFSET('Hijsmateriaal 1.4'!Q$6:Q$2926,M249+L249-2,0,1,1))</f>
        <v>160x220x575</v>
      </c>
      <c r="F249" s="1286"/>
      <c r="G249" s="37">
        <f ca="1">OFFSET('Hijsmateriaal 1.4'!AA$6:AA$2926,M249+L249-2,0,1,1)</f>
        <v>44517</v>
      </c>
      <c r="H249" s="76" t="str">
        <f ca="1">OFFSET('Hijsmateriaal 1.4'!AJ$6:AJ$2926,M249+L249-2,0,1,1)</f>
        <v>HL1517</v>
      </c>
      <c r="I249" s="505" t="str">
        <f ca="1">IF(OFFSET('Hijsmateriaal 1.4'!W$6:W$2926,M249+L249-2,0,1,1)="","",OFFSET('Hijsmateriaal 1.4'!W$6:W$2926,M249+L249-2,0,1,1))</f>
        <v/>
      </c>
      <c r="J249" s="73">
        <f ca="1">OFFSET('Hijsmateriaal 1.4'!AC$6:AC$2926,M249+L249-3,0,1,1)/1000</f>
        <v>0.57099999999999995</v>
      </c>
      <c r="K249" s="140">
        <f ca="1">(OFFSET('Hijsmateriaal 1.4'!Y$6:Y$2926,M249+L249-3,0,1,1))+365</f>
        <v>43421</v>
      </c>
      <c r="L249" s="121">
        <f>COUNTIF('Hijsmateriaal 1.4'!$D$6:$D$2926,'Lifting beams BOMS'!A249)</f>
        <v>2</v>
      </c>
      <c r="M249" s="124">
        <f>MATCH(A249,'Hijsmateriaal 1.4'!$D$6:$D$2926,0)</f>
        <v>1715</v>
      </c>
      <c r="N249" s="65"/>
      <c r="O249" s="65"/>
      <c r="P249" s="65"/>
    </row>
    <row r="250" spans="1:16" s="36" customFormat="1" ht="19.5" hidden="1" customHeight="1" x14ac:dyDescent="0.25">
      <c r="A250" s="864" t="s">
        <v>2683</v>
      </c>
      <c r="B250" s="863">
        <f ca="1">OFFSET('Hijsmateriaal 1.4'!E$6:E$2926,M250+L250-2,0,1,1)</f>
        <v>2</v>
      </c>
      <c r="C250" s="865" t="str">
        <f ca="1">OFFSET('Hijsmateriaal 1.4'!L$6:L$2926,M250+L250-2,0,1,1)</f>
        <v>GP P-6036 (H)</v>
      </c>
      <c r="D250" s="863">
        <f ca="1">OFFSET('Hijsmateriaal 1.4'!M$6:M$2926,M250+L250-2,0,1,1)</f>
        <v>300</v>
      </c>
      <c r="E250" s="1346" t="str">
        <f ca="1">CONCATENATE(OFFSET('Hijsmateriaal 1.4'!O$6:O$2926,M250+L250-2,0,1,1),"x",OFFSET('Hijsmateriaal 1.4'!P$6:P$2926,M250+L250-2,0,1,1),"x",OFFSET('Hijsmateriaal 1.4'!Q$6:Q$2926,M250+L250-2,0,1,1))</f>
        <v>150x210x560/565</v>
      </c>
      <c r="F250" s="1347"/>
      <c r="G250" s="866">
        <f ca="1">OFFSET('Hijsmateriaal 1.4'!AA$6:AA$2926,M250+L250-2,0,1,1)</f>
        <v>44301</v>
      </c>
      <c r="H250" s="863" t="str">
        <f ca="1">OFFSET('Hijsmateriaal 1.4'!AJ$6:AJ$2926,M250+L250-2,0,1,1)</f>
        <v>HL30+33</v>
      </c>
      <c r="I250" s="1154" t="str">
        <f ca="1">IF(OFFSET('Hijsmateriaal 1.4'!W$6:W$2926,M250+L250-2,0,1,1)="","",OFFSET('Hijsmateriaal 1.4'!W$6:W$2926,M250+L250-2,0,1,1))</f>
        <v>Reserved for Tapti project</v>
      </c>
      <c r="J250" s="73">
        <f ca="1">OFFSET('Hijsmateriaal 1.4'!AC$6:AC$2926,M250+L250-3,0,1,1)/1000</f>
        <v>0.34</v>
      </c>
      <c r="K250" s="140">
        <f ca="1">(OFFSET('Hijsmateriaal 1.4'!Y$6:Y$2926,M250+L250-3,0,1,1))+365</f>
        <v>44336</v>
      </c>
      <c r="L250" s="121">
        <f>COUNTIF('Hijsmateriaal 1.4'!$D$6:$D$2926,'Lifting beams BOMS'!A250)</f>
        <v>3</v>
      </c>
      <c r="M250" s="124">
        <f>MATCH(A250,'Hijsmateriaal 1.4'!$D$6:$D$2926,0)</f>
        <v>1801</v>
      </c>
      <c r="N250" s="65"/>
      <c r="O250" s="65"/>
      <c r="P250" s="65"/>
    </row>
    <row r="251" spans="1:16" s="36" customFormat="1" ht="19.5" hidden="1" customHeight="1" x14ac:dyDescent="0.25">
      <c r="A251" s="864" t="s">
        <v>2690</v>
      </c>
      <c r="B251" s="863">
        <f ca="1">OFFSET('Hijsmateriaal 1.4'!E$6:E$2926,M251+L251-2,0,1,1)</f>
        <v>2</v>
      </c>
      <c r="C251" s="865" t="str">
        <f ca="1">OFFSET('Hijsmateriaal 1.4'!L$6:L$2926,M251+L251-2,0,1,1)</f>
        <v>GP P-6036 (H)</v>
      </c>
      <c r="D251" s="863">
        <f ca="1">OFFSET('Hijsmateriaal 1.4'!M$6:M$2926,M251+L251-2,0,1,1)</f>
        <v>300</v>
      </c>
      <c r="E251" s="1346" t="str">
        <f ca="1">CONCATENATE(OFFSET('Hijsmateriaal 1.4'!O$6:O$2926,M251+L251-2,0,1,1),"x",OFFSET('Hijsmateriaal 1.4'!P$6:P$2926,M251+L251-2,0,1,1),"x",OFFSET('Hijsmateriaal 1.4'!Q$6:Q$2926,M251+L251-2,0,1,1))</f>
        <v>150x200/205x556/560</v>
      </c>
      <c r="F251" s="1347"/>
      <c r="G251" s="866">
        <f ca="1">OFFSET('Hijsmateriaal 1.4'!AA$6:AA$2926,M251+L251-2,0,1,1)</f>
        <v>42914</v>
      </c>
      <c r="H251" s="863" t="str">
        <f ca="1">OFFSET('Hijsmateriaal 1.4'!AJ$6:AJ$2926,M251+L251-2,0,1,1)</f>
        <v>HL31+32</v>
      </c>
      <c r="I251" s="1154" t="str">
        <f ca="1">IF(OFFSET('Hijsmateriaal 1.4'!W$6:W$2926,M251+L251-2,0,1,1)="","",OFFSET('Hijsmateriaal 1.4'!W$6:W$2926,M251+L251-2,0,1,1))</f>
        <v xml:space="preserve">HL 32 Reserved for Tapti. HL 31 Missing. </v>
      </c>
      <c r="J251" s="73">
        <f ca="1">OFFSET('Hijsmateriaal 1.4'!AC$6:AC$2926,M251+L251-3,0,1,1)/1000</f>
        <v>0.34</v>
      </c>
      <c r="K251" s="140">
        <f ca="1">(OFFSET('Hijsmateriaal 1.4'!Y$6:Y$2926,M251+L251-3,0,1,1))+365</f>
        <v>42718</v>
      </c>
      <c r="L251" s="121">
        <f>COUNTIF('Hijsmateriaal 1.4'!$D$6:$D$2926,'Lifting beams BOMS'!A251)</f>
        <v>3</v>
      </c>
      <c r="M251" s="124">
        <f>MATCH(A251,'Hijsmateriaal 1.4'!$D$6:$D$2926,0)</f>
        <v>1805</v>
      </c>
      <c r="N251" s="65"/>
      <c r="O251" s="65"/>
      <c r="P251" s="65"/>
    </row>
    <row r="252" spans="1:16" s="35" customFormat="1" ht="20.149999999999999" hidden="1" customHeight="1" x14ac:dyDescent="0.25">
      <c r="A252" s="864" t="s">
        <v>2699</v>
      </c>
      <c r="B252" s="863">
        <f ca="1">OFFSET('Hijsmateriaal 1.4'!E$6:E$2926,M252+L252-2,0,1,1)</f>
        <v>4</v>
      </c>
      <c r="C252" s="865" t="str">
        <f ca="1">OFFSET('Hijsmateriaal 1.4'!L$6:L$2926,M252+L252-2,0,1,1)</f>
        <v>GP P-6036 (H)</v>
      </c>
      <c r="D252" s="863">
        <f ca="1">OFFSET('Hijsmateriaal 1.4'!M$6:M$2926,M252+L252-2,0,1,1)</f>
        <v>300</v>
      </c>
      <c r="E252" s="1346" t="str">
        <f ca="1">CONCATENATE(OFFSET('Hijsmateriaal 1.4'!O$6:O$2926,M252+L252-2,0,1,1),"x",OFFSET('Hijsmateriaal 1.4'!P$6:P$2926,M252+L252-2,0,1,1),"x",OFFSET('Hijsmateriaal 1.4'!Q$6:Q$2926,M252+L252-2,0,1,1))</f>
        <v>148x204/209x612/650</v>
      </c>
      <c r="F252" s="1347"/>
      <c r="G252" s="866" t="str">
        <f ca="1">OFFSET('Hijsmateriaal 1.4'!AA$6:AA$2926,M252+L252-2,0,1,1)</f>
        <v>27-01-27</v>
      </c>
      <c r="H252" s="863" t="str">
        <f ca="1">OFFSET('Hijsmateriaal 1.4'!AJ$6:AJ$2926,M252+L252-2,0,1,1)</f>
        <v>HL855-858</v>
      </c>
      <c r="I252" s="1154" t="str">
        <f ca="1">IF(OFFSET('Hijsmateriaal 1.4'!W$6:W$2926,M252+L252-2,0,1,1)="","",OFFSET('Hijsmateriaal 1.4'!W$6:W$2926,M252+L252-2,0,1,1))</f>
        <v>Reserved for Tapti</v>
      </c>
      <c r="J252" s="73">
        <f ca="1">OFFSET('Hijsmateriaal 1.4'!AC$6:AC$2926,M252+L252-3,0,1,1)/1000</f>
        <v>0.34</v>
      </c>
      <c r="K252" s="140">
        <f ca="1">(OFFSET('Hijsmateriaal 1.4'!Y$6:Y$2926,M252+L252-3,0,1,1))+365</f>
        <v>44770</v>
      </c>
      <c r="L252" s="121">
        <f>COUNTIF('Hijsmateriaal 1.4'!$D$6:$D$2926,'Lifting beams BOMS'!A252)</f>
        <v>5</v>
      </c>
      <c r="M252" s="124">
        <f>MATCH(A252,'Hijsmateriaal 1.4'!$D$6:$D$2926,0)</f>
        <v>1809</v>
      </c>
      <c r="N252" s="65"/>
      <c r="O252" s="65"/>
      <c r="P252" s="65"/>
    </row>
    <row r="253" spans="1:16" s="35" customFormat="1" ht="20.149999999999999" hidden="1" customHeight="1" x14ac:dyDescent="0.25">
      <c r="A253" s="113" t="s">
        <v>367</v>
      </c>
      <c r="B253" s="76">
        <f ca="1">OFFSET('Hijsmateriaal 1.4'!E$6:E$2926,M253+L253-2,0,1,1)</f>
        <v>4</v>
      </c>
      <c r="C253" s="32" t="str">
        <f ca="1">OFFSET('Hijsmateriaal 1.4'!L$6:L$2926,M253+L253-2,0,1,1)</f>
        <v>GN H14 (WB)</v>
      </c>
      <c r="D253" s="76">
        <f ca="1">OFFSET('Hijsmateriaal 1.4'!M$6:M$2926,M253+L253-2,0,1,1)</f>
        <v>300</v>
      </c>
      <c r="E253" s="1285" t="str">
        <f ca="1">CONCATENATE(OFFSET('Hijsmateriaal 1.4'!O$6:O$2926,M253+L253-2,0,1,1),"x",OFFSET('Hijsmateriaal 1.4'!P$6:P$2926,M253+L253-2,0,1,1),"x",OFFSET('Hijsmateriaal 1.4'!Q$6:Q$2926,M253+L253-2,0,1,1))</f>
        <v>134x189/195x602/608</v>
      </c>
      <c r="F253" s="1286"/>
      <c r="G253" s="37">
        <f ca="1">OFFSET('Hijsmateriaal 1.4'!AA$6:AA$2926,M253+L253-2,0,1,1)</f>
        <v>46724</v>
      </c>
      <c r="H253" s="76" t="str">
        <f ca="1">OFFSET('Hijsmateriaal 1.4'!AJ$6:AJ$2926,M253+L253-2,0,1,1)</f>
        <v>HL2325-2328</v>
      </c>
      <c r="I253" s="505" t="str">
        <f ca="1">IF(OFFSET('Hijsmateriaal 1.4'!W$6:W$2926,M253+L253-2,0,1,1)="","",OFFSET('Hijsmateriaal 1.4'!W$6:W$2926,M253+L253-2,0,1,1))</f>
        <v>UOS.021397-16  -19</v>
      </c>
      <c r="J253" s="73">
        <f ca="1">OFFSET('Hijsmateriaal 1.4'!AC$6:AC$2926,M253+L253-3,0,1,1)/1000</f>
        <v>0.35</v>
      </c>
      <c r="K253" s="140">
        <f ca="1">(OFFSET('Hijsmateriaal 1.4'!Y$6:Y$2926,M253+L253-3,0,1,1))+365</f>
        <v>44898</v>
      </c>
      <c r="L253" s="121">
        <f>COUNTIF('Hijsmateriaal 1.4'!$D$6:$D$2926,'Lifting beams BOMS'!A253)</f>
        <v>5</v>
      </c>
      <c r="M253" s="124">
        <f>MATCH(A253,'Hijsmateriaal 1.4'!$D$6:$D$2926,0)</f>
        <v>1743</v>
      </c>
      <c r="N253" s="65"/>
      <c r="O253" s="65"/>
      <c r="P253" s="65"/>
    </row>
    <row r="254" spans="1:16" s="35" customFormat="1" ht="20.149999999999999" hidden="1" customHeight="1" x14ac:dyDescent="0.25">
      <c r="A254" s="113" t="s">
        <v>2618</v>
      </c>
      <c r="B254" s="76">
        <f ca="1">OFFSET('Hijsmateriaal 1.4'!E$6:E$2926,M254+L254-2,0,1,1)</f>
        <v>7</v>
      </c>
      <c r="C254" s="32" t="str">
        <f ca="1">OFFSET('Hijsmateriaal 1.4'!L$6:L$2926,M254+L254-2,0,1,1)</f>
        <v>GP P-6033 (WB)</v>
      </c>
      <c r="D254" s="76">
        <f ca="1">OFFSET('Hijsmateriaal 1.4'!M$6:M$2926,M254+L254-2,0,1,1)</f>
        <v>300</v>
      </c>
      <c r="E254" s="1285" t="str">
        <f ca="1">CONCATENATE(OFFSET('Hijsmateriaal 1.4'!O$6:O$2926,M254+L254-2,0,1,1),"x",OFFSET('Hijsmateriaal 1.4'!P$6:P$2926,M254+L254-2,0,1,1),"x",OFFSET('Hijsmateriaal 1.4'!Q$6:Q$2926,M254+L254-2,0,1,1))</f>
        <v>133/136x185/196x581/622</v>
      </c>
      <c r="F254" s="1286"/>
      <c r="G254" s="37">
        <f ca="1">OFFSET('Hijsmateriaal 1.4'!AA$6:AA$2926,M254+L254-2,0,1,1)</f>
        <v>45280</v>
      </c>
      <c r="H254" s="76" t="str">
        <f ca="1">OFFSET('Hijsmateriaal 1.4'!AJ$6:AJ$2926,M254+L254-2,0,1,1)</f>
        <v>HL1101-1107</v>
      </c>
      <c r="I254" s="862" t="str">
        <f ca="1">IF(OFFSET('Hijsmateriaal 1.4'!W$6:W$2926,M254+L254-2,0,1,1)="","",OFFSET('Hijsmateriaal 1.4'!W$6:W$2926,M254+L254-2,0,1,1))</f>
        <v>Ex TL4, HL 1102, 1105 reserved for CFXD</v>
      </c>
      <c r="J254" s="73">
        <f ca="1">OFFSET('Hijsmateriaal 1.4'!AC$6:AC$2926,M254+L254-3,0,1,1)/1000</f>
        <v>0.35</v>
      </c>
      <c r="K254" s="140">
        <f ca="1">(OFFSET('Hijsmateriaal 1.4'!Y$6:Y$2926,M254+L254-3,0,1,1))+365</f>
        <v>44898</v>
      </c>
      <c r="L254" s="121">
        <f>COUNTIF('Hijsmateriaal 1.4'!$D$6:$D$2926,'Lifting beams BOMS'!A254)</f>
        <v>8</v>
      </c>
      <c r="M254" s="124">
        <f>MATCH(A254,'Hijsmateriaal 1.4'!$D$6:$D$2926,0)</f>
        <v>1765</v>
      </c>
      <c r="N254" s="65"/>
      <c r="O254" s="65"/>
      <c r="P254" s="65"/>
    </row>
    <row r="255" spans="1:16" s="35" customFormat="1" ht="20.149999999999999" hidden="1" customHeight="1" x14ac:dyDescent="0.25">
      <c r="A255" s="864" t="s">
        <v>2671</v>
      </c>
      <c r="B255" s="863">
        <f ca="1">OFFSET('Hijsmateriaal 1.4'!E$6:E$2926,M255+L255-2,0,1,1)</f>
        <v>6</v>
      </c>
      <c r="C255" s="865" t="str">
        <f ca="1">OFFSET('Hijsmateriaal 1.4'!L$6:L$2926,M255+L255-2,0,1,1)</f>
        <v>GN H14 (WB)</v>
      </c>
      <c r="D255" s="863">
        <f ca="1">OFFSET('Hijsmateriaal 1.4'!M$6:M$2926,M255+L255-2,0,1,1)</f>
        <v>300</v>
      </c>
      <c r="E255" s="1346" t="str">
        <f ca="1">CONCATENATE(OFFSET('Hijsmateriaal 1.4'!O$6:O$2926,M255+L255-2,0,1,1),"x",OFFSET('Hijsmateriaal 1.4'!P$6:P$2926,M255+L255-2,0,1,1),"x",OFFSET('Hijsmateriaal 1.4'!Q$6:Q$2926,M255+L255-2,0,1,1))</f>
        <v>133/134x182/197x600/605</v>
      </c>
      <c r="F255" s="1347"/>
      <c r="G255" s="866">
        <f ca="1">OFFSET('Hijsmateriaal 1.4'!AA$6:AA$2926,M255+L255-2,0,1,1)</f>
        <v>45441</v>
      </c>
      <c r="H255" s="863" t="str">
        <f ca="1">OFFSET('Hijsmateriaal 1.4'!AJ$6:AJ$2926,M255+L255-2,0,1,1)</f>
        <v>HL1772-1777</v>
      </c>
      <c r="I255" s="1154" t="str">
        <f ca="1">IF(OFFSET('Hijsmateriaal 1.4'!W$6:W$2926,M255+L255-2,0,1,1)="","",OFFSET('Hijsmateriaal 1.4'!W$6:W$2926,M255+L255-2,0,1,1))</f>
        <v xml:space="preserve">Reserved for Tapti. ex HMC. </v>
      </c>
      <c r="J255" s="73">
        <f ca="1">OFFSET('Hijsmateriaal 1.4'!AC$6:AC$2926,M255+L255-3,0,1,1)/1000</f>
        <v>0.36799999999999999</v>
      </c>
      <c r="K255" s="140">
        <f ca="1">(OFFSET('Hijsmateriaal 1.4'!Y$6:Y$2926,M255+L255-3,0,1,1))+365</f>
        <v>44309</v>
      </c>
      <c r="L255" s="121">
        <f>COUNTIF('Hijsmateriaal 1.4'!$D$6:$D$2926,'Lifting beams BOMS'!A255)</f>
        <v>7</v>
      </c>
      <c r="M255" s="124">
        <f>MATCH(A255,'Hijsmateriaal 1.4'!$D$6:$D$2926,0)</f>
        <v>1793</v>
      </c>
      <c r="N255" s="65"/>
      <c r="O255" s="65"/>
      <c r="P255" s="65"/>
    </row>
    <row r="256" spans="1:16" s="35" customFormat="1" ht="20.149999999999999" hidden="1" customHeight="1" x14ac:dyDescent="0.25">
      <c r="A256" s="864" t="s">
        <v>2649</v>
      </c>
      <c r="B256" s="863">
        <f ca="1">OFFSET('Hijsmateriaal 1.4'!E$6:E$2926,M256+L256-2,0,1,1)</f>
        <v>1</v>
      </c>
      <c r="C256" s="865" t="str">
        <f ca="1">OFFSET('Hijsmateriaal 1.4'!L$6:L$2926,M256+L256-2,0,1,1)</f>
        <v>GP P-6033 (WB)</v>
      </c>
      <c r="D256" s="863">
        <f ca="1">OFFSET('Hijsmateriaal 1.4'!M$6:M$2926,M256+L256-2,0,1,1)</f>
        <v>300</v>
      </c>
      <c r="E256" s="1346" t="str">
        <f ca="1">CONCATENATE(OFFSET('Hijsmateriaal 1.4'!O$6:O$2926,M256+L256-2,0,1,1),"x",OFFSET('Hijsmateriaal 1.4'!P$6:P$2926,M256+L256-2,0,1,1),"x",OFFSET('Hijsmateriaal 1.4'!Q$6:Q$2926,M256+L256-2,0,1,1))</f>
        <v>134x192x622</v>
      </c>
      <c r="F256" s="1347"/>
      <c r="G256" s="866">
        <f ca="1">OFFSET('Hijsmateriaal 1.4'!AA$6:AA$2926,M256+L256-2,0,1,1)</f>
        <v>46034</v>
      </c>
      <c r="H256" s="863" t="str">
        <f ca="1">OFFSET('Hijsmateriaal 1.4'!AJ$6:AJ$2926,M256+L256-2,0,1,1)</f>
        <v>HL1092</v>
      </c>
      <c r="I256" s="1154" t="str">
        <f ca="1">IF(OFFSET('Hijsmateriaal 1.4'!W$6:W$2926,M256+L256-2,0,1,1)="","",OFFSET('Hijsmateriaal 1.4'!W$6:W$2926,M256+L256-2,0,1,1))</f>
        <v>Ex Hydr. Shackle. All other shackles of this set are on the TL7</v>
      </c>
      <c r="J256" s="73">
        <f ca="1">OFFSET('Hijsmateriaal 1.4'!AC$6:AC$2926,M256+L256-3,0,1,1)/1000</f>
        <v>0.35</v>
      </c>
      <c r="K256" s="140">
        <f ca="1">(OFFSET('Hijsmateriaal 1.4'!Y$6:Y$2926,M256+L256-3,0,1,1))+365</f>
        <v>44572</v>
      </c>
      <c r="L256" s="121">
        <f>COUNTIF('Hijsmateriaal 1.4'!$D$6:$D$2926,'Lifting beams BOMS'!A256)</f>
        <v>2</v>
      </c>
      <c r="M256" s="124">
        <f>MATCH(A256,'Hijsmateriaal 1.4'!$D$6:$D$2926,0)</f>
        <v>1780</v>
      </c>
      <c r="N256" s="65"/>
      <c r="O256" s="65"/>
      <c r="P256" s="65"/>
    </row>
    <row r="257" spans="1:16" s="35" customFormat="1" ht="20.149999999999999" hidden="1" customHeight="1" x14ac:dyDescent="0.25">
      <c r="A257" s="864" t="s">
        <v>2639</v>
      </c>
      <c r="B257" s="863">
        <f ca="1">OFFSET('Hijsmateriaal 1.4'!E$6:E$2926,M257+L257-2,0,1,1)</f>
        <v>4</v>
      </c>
      <c r="C257" s="865" t="str">
        <f ca="1">OFFSET('Hijsmateriaal 1.4'!L$6:L$2926,M257+L257-2,0,1,1)</f>
        <v>GP P-6033 (WB)</v>
      </c>
      <c r="D257" s="863">
        <f ca="1">OFFSET('Hijsmateriaal 1.4'!M$6:M$2926,M257+L257-2,0,1,1)</f>
        <v>300</v>
      </c>
      <c r="E257" s="1346" t="str">
        <f ca="1">CONCATENATE(OFFSET('Hijsmateriaal 1.4'!O$6:O$2926,M257+L257-2,0,1,1),"x",OFFSET('Hijsmateriaal 1.4'!P$6:P$2926,M257+L257-2,0,1,1),"x",OFFSET('Hijsmateriaal 1.4'!Q$6:Q$2926,M257+L257-2,0,1,1))</f>
        <v>134x188/189x575/577</v>
      </c>
      <c r="F257" s="1347"/>
      <c r="G257" s="866">
        <f ca="1">OFFSET('Hijsmateriaal 1.4'!AA$6:AA$2926,M257+L257-2,0,1,1)</f>
        <v>44522</v>
      </c>
      <c r="H257" s="863" t="str">
        <f ca="1">OFFSET('Hijsmateriaal 1.4'!AJ$6:AJ$2926,M257+L257-2,0,1,1)</f>
        <v>HL1097-1100</v>
      </c>
      <c r="I257" s="1154" t="str">
        <f ca="1">IF(OFFSET('Hijsmateriaal 1.4'!W$6:W$2926,M257+L257-2,0,1,1)="","",OFFSET('Hijsmateriaal 1.4'!W$6:W$2926,M257+L257-2,0,1,1))</f>
        <v>Reserved for Tapti</v>
      </c>
      <c r="J257" s="73">
        <f ca="1">OFFSET('Hijsmateriaal 1.4'!AC$6:AC$2926,M257+L257-3,0,1,1)/1000</f>
        <v>0.35</v>
      </c>
      <c r="K257" s="140">
        <f ca="1">(OFFSET('Hijsmateriaal 1.4'!Y$6:Y$2926,M257+L257-3,0,1,1))+365</f>
        <v>44309</v>
      </c>
      <c r="L257" s="121">
        <f>COUNTIF('Hijsmateriaal 1.4'!$D$6:$D$2926,'Lifting beams BOMS'!A257)</f>
        <v>5</v>
      </c>
      <c r="M257" s="124">
        <f>MATCH(A257,'Hijsmateriaal 1.4'!$D$6:$D$2926,0)</f>
        <v>1774</v>
      </c>
      <c r="N257" s="65"/>
      <c r="O257" s="65"/>
      <c r="P257" s="65"/>
    </row>
    <row r="258" spans="1:16" s="35" customFormat="1" ht="20.149999999999999" hidden="1" customHeight="1" x14ac:dyDescent="0.25">
      <c r="A258" s="864" t="s">
        <v>2740</v>
      </c>
      <c r="B258" s="863">
        <f ca="1">OFFSET('Hijsmateriaal 1.4'!E$6:E$2926,M258+L258-2,0,1,1)</f>
        <v>4</v>
      </c>
      <c r="C258" s="865" t="str">
        <f ca="1">OFFSET('Hijsmateriaal 1.4'!L$6:L$2926,M258+L258-2,0,1,1)</f>
        <v>GN H14 (WB)</v>
      </c>
      <c r="D258" s="863">
        <f ca="1">OFFSET('Hijsmateriaal 1.4'!M$6:M$2926,M258+L258-2,0,1,1)</f>
        <v>300</v>
      </c>
      <c r="E258" s="1346" t="str">
        <f ca="1">CONCATENATE(OFFSET('Hijsmateriaal 1.4'!O$6:O$2926,M258+L258-2,0,1,1),"x",OFFSET('Hijsmateriaal 1.4'!P$6:P$2926,M258+L258-2,0,1,1),"x",OFFSET('Hijsmateriaal 1.4'!Q$6:Q$2926,M258+L258-2,0,1,1))</f>
        <v>134x172/191x579/591</v>
      </c>
      <c r="F258" s="1347"/>
      <c r="G258" s="866">
        <f ca="1">OFFSET('Hijsmateriaal 1.4'!AA$6:AA$2926,M258+L258-2,0,1,1)</f>
        <v>45280</v>
      </c>
      <c r="H258" s="863" t="str">
        <f ca="1">OFFSET('Hijsmateriaal 1.4'!AJ$6:AJ$2926,M258+L258-2,0,1,1)</f>
        <v>HL494-497</v>
      </c>
      <c r="I258" s="1154" t="str">
        <f ca="1">IF(OFFSET('Hijsmateriaal 1.4'!W$6:W$2926,M258+L258-2,0,1,1)="","",OFFSET('Hijsmateriaal 1.4'!W$6:W$2926,M258+L258-2,0,1,1))</f>
        <v>Reserved for Tapti</v>
      </c>
      <c r="J258" s="73">
        <f ca="1">OFFSET('Hijsmateriaal 1.4'!AC$6:AC$2926,M258+L258-3,0,1,1)/1000</f>
        <v>0.35</v>
      </c>
      <c r="K258" s="140">
        <f ca="1">(OFFSET('Hijsmateriaal 1.4'!Y$6:Y$2926,M258+L258-3,0,1,1))+365</f>
        <v>44260</v>
      </c>
      <c r="L258" s="121">
        <f>COUNTIF('Hijsmateriaal 1.4'!$D$6:$D$2926,'Lifting beams BOMS'!A258)</f>
        <v>5</v>
      </c>
      <c r="M258" s="124">
        <f>MATCH(A258,'Hijsmateriaal 1.4'!$D$6:$D$2926,0)</f>
        <v>1833</v>
      </c>
      <c r="N258" s="65"/>
      <c r="O258" s="65"/>
      <c r="P258" s="65"/>
    </row>
    <row r="259" spans="1:16" s="35" customFormat="1" ht="20.149999999999999" hidden="1" customHeight="1" x14ac:dyDescent="0.25">
      <c r="A259" s="864" t="s">
        <v>2730</v>
      </c>
      <c r="B259" s="863">
        <f ca="1">OFFSET('Hijsmateriaal 1.4'!E$6:E$2926,M259+L259-2,0,1,1)</f>
        <v>4</v>
      </c>
      <c r="C259" s="865" t="str">
        <f ca="1">OFFSET('Hijsmateriaal 1.4'!L$6:L$2926,M259+L259-2,0,1,1)</f>
        <v>GN H14 (WB)</v>
      </c>
      <c r="D259" s="863">
        <f ca="1">OFFSET('Hijsmateriaal 1.4'!M$6:M$2926,M259+L259-2,0,1,1)</f>
        <v>300</v>
      </c>
      <c r="E259" s="1346" t="str">
        <f ca="1">CONCATENATE(OFFSET('Hijsmateriaal 1.4'!O$6:O$2926,M259+L259-2,0,1,1),"x",OFFSET('Hijsmateriaal 1.4'!P$6:P$2926,M259+L259-2,0,1,1),"x",OFFSET('Hijsmateriaal 1.4'!Q$6:Q$2926,M259+L259-2,0,1,1))</f>
        <v>134/135x178/197x576/586</v>
      </c>
      <c r="F259" s="1347"/>
      <c r="G259" s="866">
        <f ca="1">OFFSET('Hijsmateriaal 1.4'!AA$6:AA$2926,M259+L259-2,0,1,1)</f>
        <v>45280</v>
      </c>
      <c r="H259" s="863" t="str">
        <f ca="1">OFFSET('Hijsmateriaal 1.4'!AJ$6:AJ$2926,M259+L259-2,0,1,1)</f>
        <v>HL807-810</v>
      </c>
      <c r="I259" s="1154" t="str">
        <f ca="1">IF(OFFSET('Hijsmateriaal 1.4'!W$6:W$2926,M259+L259-2,0,1,1)="","",OFFSET('Hijsmateriaal 1.4'!W$6:W$2926,M259+L259-2,0,1,1))</f>
        <v>Reserved for Tapti</v>
      </c>
      <c r="J259" s="73">
        <f ca="1">OFFSET('Hijsmateriaal 1.4'!AC$6:AC$2926,M259+L259-3,0,1,1)/1000</f>
        <v>0.35</v>
      </c>
      <c r="K259" s="140">
        <f ca="1">(OFFSET('Hijsmateriaal 1.4'!Y$6:Y$2926,M259+L259-3,0,1,1))+365</f>
        <v>44260</v>
      </c>
      <c r="L259" s="121">
        <f>COUNTIF('Hijsmateriaal 1.4'!$D$6:$D$2926,'Lifting beams BOMS'!A259)</f>
        <v>5</v>
      </c>
      <c r="M259" s="124">
        <f>MATCH(A259,'Hijsmateriaal 1.4'!$D$6:$D$2926,0)</f>
        <v>1827</v>
      </c>
      <c r="N259" s="65"/>
      <c r="O259" s="65"/>
      <c r="P259" s="65"/>
    </row>
    <row r="260" spans="1:16" s="35" customFormat="1" ht="20.149999999999999" hidden="1" customHeight="1" x14ac:dyDescent="0.25">
      <c r="A260" s="113" t="s">
        <v>1216</v>
      </c>
      <c r="B260" s="76">
        <f ca="1">OFFSET('Hijsmateriaal 1.4'!E$6:E$2926,M260+L260-2,0,1,1)</f>
        <v>2</v>
      </c>
      <c r="C260" s="32" t="str">
        <f ca="1">OFFSET('Hijsmateriaal 1.4'!L$6:L$2926,M260+L260-2,0,1,1)</f>
        <v>GN H14 (WB)</v>
      </c>
      <c r="D260" s="76">
        <f ca="1">OFFSET('Hijsmateriaal 1.4'!M$6:M$2926,M260+L260-2,0,1,1)</f>
        <v>300</v>
      </c>
      <c r="E260" s="1285" t="str">
        <f ca="1">CONCATENATE(OFFSET('Hijsmateriaal 1.4'!O$6:O$2926,M260+L260-2,0,1,1),"x",OFFSET('Hijsmateriaal 1.4'!P$6:P$2926,M260+L260-2,0,1,1),"x",OFFSET('Hijsmateriaal 1.4'!Q$6:Q$2926,M260+L260-2,0,1,1))</f>
        <v>134x197/200x600/603</v>
      </c>
      <c r="F260" s="1286"/>
      <c r="G260" s="37">
        <f ca="1">OFFSET('Hijsmateriaal 1.4'!AA$6:AA$2926,M260+L260-2,0,1,1)</f>
        <v>46724</v>
      </c>
      <c r="H260" s="76" t="str">
        <f ca="1">OFFSET('Hijsmateriaal 1.4'!AJ$6:AJ$2926,M260+L260-2,0,1,1)</f>
        <v>HL1540-1541</v>
      </c>
      <c r="I260" s="129" t="str">
        <f ca="1">IF(OFFSET('Hijsmateriaal 1.4'!W$6:W$2926,M260+L260-2,0,1,1)="","",OFFSET('Hijsmateriaal 1.4'!W$6:W$2926,M260+L260-2,0,1,1))</f>
        <v xml:space="preserve">UOS. 021397-14 UOS. 021397-15 </v>
      </c>
      <c r="J260" s="73">
        <f ca="1">OFFSET('Hijsmateriaal 1.4'!AC$6:AC$2926,M260+L260-3,0,1,1)/1000</f>
        <v>0.36799999999999999</v>
      </c>
      <c r="K260" s="140">
        <f ca="1">(OFFSET('Hijsmateriaal 1.4'!Y$6:Y$2926,M260+L260-3,0,1,1))+365</f>
        <v>44898</v>
      </c>
      <c r="L260" s="121">
        <f>COUNTIF('Hijsmateriaal 1.4'!$D$6:$D$2926,'Lifting beams BOMS'!A260)</f>
        <v>3</v>
      </c>
      <c r="M260" s="124">
        <f>MATCH(A260,'Hijsmateriaal 1.4'!$D$6:$D$2926,0)</f>
        <v>1749</v>
      </c>
      <c r="N260" s="65"/>
      <c r="O260" s="65"/>
      <c r="P260" s="65"/>
    </row>
    <row r="261" spans="1:16" s="35" customFormat="1" ht="20.149999999999999" hidden="1" customHeight="1" x14ac:dyDescent="0.25">
      <c r="A261" s="864" t="s">
        <v>2709</v>
      </c>
      <c r="B261" s="863">
        <f ca="1">OFFSET('Hijsmateriaal 1.4'!E$6:E$2926,M261+L261-2,0,1,1)</f>
        <v>4</v>
      </c>
      <c r="C261" s="865" t="str">
        <f ca="1">OFFSET('Hijsmateriaal 1.4'!L$6:L$2926,M261+L261-2,0,1,1)</f>
        <v>CR G-2160 (WB)</v>
      </c>
      <c r="D261" s="863">
        <f ca="1">OFFSET('Hijsmateriaal 1.4'!M$6:M$2926,M261+L261-2,0,1,1)</f>
        <v>300</v>
      </c>
      <c r="E261" s="1346" t="str">
        <f ca="1">CONCATENATE(OFFSET('Hijsmateriaal 1.4'!O$6:O$2926,M261+L261-2,0,1,1),"x",OFFSET('Hijsmateriaal 1.4'!P$6:P$2926,M261+L261-2,0,1,1),"x",OFFSET('Hijsmateriaal 1.4'!Q$6:Q$2926,M261+L261-2,0,1,1))</f>
        <v>131/133x185/196x576/636</v>
      </c>
      <c r="F261" s="1347"/>
      <c r="G261" s="866">
        <f ca="1">OFFSET('Hijsmateriaal 1.4'!AA$6:AA$2926,M261+L261-2,0,1,1)</f>
        <v>44887</v>
      </c>
      <c r="H261" s="863" t="str">
        <f ca="1">OFFSET('Hijsmateriaal 1.4'!AJ$6:AJ$2926,M261+L261-2,0,1,1)</f>
        <v>HL320-323</v>
      </c>
      <c r="I261" s="1154" t="str">
        <f ca="1">IF(OFFSET('Hijsmateriaal 1.4'!W$6:W$2926,M261+L261-2,0,1,1)="","",OFFSET('Hijsmateriaal 1.4'!W$6:W$2926,M261+L261-2,0,1,1))</f>
        <v>Reserved for Tapti</v>
      </c>
      <c r="J261" s="73">
        <f ca="1">OFFSET('Hijsmateriaal 1.4'!AC$6:AC$2926,M261+L261-3,0,1,1)/1000</f>
        <v>0.35</v>
      </c>
      <c r="K261" s="140">
        <f ca="1">(OFFSET('Hijsmateriaal 1.4'!Y$6:Y$2926,M261+L261-3,0,1,1))+365</f>
        <v>44309</v>
      </c>
      <c r="L261" s="121">
        <f>COUNTIF('Hijsmateriaal 1.4'!$D$6:$D$2926,'Lifting beams BOMS'!A261)</f>
        <v>5</v>
      </c>
      <c r="M261" s="124">
        <f>MATCH(A261,'Hijsmateriaal 1.4'!$D$6:$D$2926,0)</f>
        <v>1815</v>
      </c>
      <c r="N261" s="65"/>
      <c r="O261" s="65"/>
      <c r="P261" s="65"/>
    </row>
    <row r="262" spans="1:16" s="36" customFormat="1" ht="20.149999999999999" hidden="1" customHeight="1" x14ac:dyDescent="0.25">
      <c r="A262" s="864" t="s">
        <v>2760</v>
      </c>
      <c r="B262" s="863">
        <f ca="1">OFFSET('Hijsmateriaal 1.4'!E$6:E$2926,M262+L262-2,0,1,1)</f>
        <v>3</v>
      </c>
      <c r="C262" s="865" t="str">
        <f ca="1">OFFSET('Hijsmateriaal 1.4'!L$6:L$2926,M262+L262-2,0,1,1)</f>
        <v>CR G-2160 (WB)</v>
      </c>
      <c r="D262" s="863">
        <f ca="1">OFFSET('Hijsmateriaal 1.4'!M$6:M$2926,M262+L262-2,0,1,1)</f>
        <v>300</v>
      </c>
      <c r="E262" s="1346" t="str">
        <f ca="1">CONCATENATE(OFFSET('Hijsmateriaal 1.4'!O$6:O$2926,M262+L262-2,0,1,1),"x",OFFSET('Hijsmateriaal 1.4'!P$6:P$2926,M262+L262-2,0,1,1),"x",OFFSET('Hijsmateriaal 1.4'!Q$6:Q$2926,M262+L262-2,0,1,1))</f>
        <v>133/134x182/186x583/624</v>
      </c>
      <c r="F262" s="1347"/>
      <c r="G262" s="866">
        <f ca="1">OFFSET('Hijsmateriaal 1.4'!AA$6:AA$2926,M262+L262-2,0,1,1)</f>
        <v>46085</v>
      </c>
      <c r="H262" s="863" t="str">
        <f ca="1">OFFSET('Hijsmateriaal 1.4'!AJ$6:AJ$2926,M262+L262-2,0,1,1)</f>
        <v>HL303-304</v>
      </c>
      <c r="I262" s="1154" t="str">
        <f ca="1">IF(OFFSET('Hijsmateriaal 1.4'!W$6:W$2926,M262+L262-2,0,1,1)="","",OFFSET('Hijsmateriaal 1.4'!W$6:W$2926,M262+L262-2,0,1,1))</f>
        <v>HL 303+304 Reserved for Tapti, HL 302 is not certified</v>
      </c>
      <c r="J262" s="73">
        <f ca="1">OFFSET('Hijsmateriaal 1.4'!AC$6:AC$2926,M262+L262-3,0,1,1)/1000</f>
        <v>0.35</v>
      </c>
      <c r="K262" s="140">
        <f ca="1">(OFFSET('Hijsmateriaal 1.4'!Y$6:Y$2926,M262+L262-3,0,1,1))+365</f>
        <v>44253</v>
      </c>
      <c r="L262" s="121">
        <f>COUNTIF('Hijsmateriaal 1.4'!$D$6:$D$2926,'Lifting beams BOMS'!A262)</f>
        <v>4</v>
      </c>
      <c r="M262" s="124">
        <f>MATCH(A262,'Hijsmateriaal 1.4'!$D$6:$D$2926,0)</f>
        <v>1845</v>
      </c>
      <c r="N262" s="65"/>
      <c r="O262" s="65"/>
      <c r="P262" s="65"/>
    </row>
    <row r="263" spans="1:16" s="36" customFormat="1" ht="20.149999999999999" hidden="1" customHeight="1" x14ac:dyDescent="0.25">
      <c r="A263" s="864" t="s">
        <v>2794</v>
      </c>
      <c r="B263" s="863">
        <f ca="1">OFFSET('Hijsmateriaal 1.4'!E$6:E$2926,M263+L263-2,0,1,1)</f>
        <v>4</v>
      </c>
      <c r="C263" s="865" t="str">
        <f ca="1">OFFSET('Hijsmateriaal 1.4'!L$6:L$2926,M263+L263-2,0,1,1)</f>
        <v>GN H14 (WB)</v>
      </c>
      <c r="D263" s="863">
        <f ca="1">OFFSET('Hijsmateriaal 1.4'!M$6:M$2926,M263+L263-2,0,1,1)</f>
        <v>250</v>
      </c>
      <c r="E263" s="1346" t="str">
        <f ca="1">CONCATENATE(OFFSET('Hijsmateriaal 1.4'!O$6:O$2926,M263+L263-2,0,1,1),"x",OFFSET('Hijsmateriaal 1.4'!P$6:P$2926,M263+L263-2,0,1,1),"x",OFFSET('Hijsmateriaal 1.4'!Q$6:Q$2926,M263+L263-2,0,1,1))</f>
        <v>127x220x520</v>
      </c>
      <c r="F263" s="1347"/>
      <c r="G263" s="866" t="str">
        <f ca="1">OFFSET('Hijsmateriaal 1.4'!AA$6:AA$2926,M263+L263-2,0,1,1)</f>
        <v>new</v>
      </c>
      <c r="H263" s="863" t="str">
        <f ca="1">OFFSET('Hijsmateriaal 1.4'!AJ$6:AJ$2926,M263+L263-2,0,1,1)</f>
        <v>HL2290-2293</v>
      </c>
      <c r="I263" s="1154" t="str">
        <f ca="1">IF(OFFSET('Hijsmateriaal 1.4'!W$6:W$2926,M263+L263-2,0,1,1)="","",OFFSET('Hijsmateriaal 1.4'!W$6:W$2926,M263+L263-2,0,1,1))</f>
        <v>Reserved for Tapti</v>
      </c>
      <c r="J263" s="73">
        <f ca="1">OFFSET('Hijsmateriaal 1.4'!AC$6:AC$2926,M263+L263-3,0,1,1)/1000</f>
        <v>0.255</v>
      </c>
      <c r="K263" s="140" t="e">
        <f ca="1">(OFFSET('Hijsmateriaal 1.4'!Y$6:Y$2926,M263+L263-3,0,1,1))+365</f>
        <v>#VALUE!</v>
      </c>
      <c r="L263" s="121">
        <f>COUNTIF('Hijsmateriaal 1.4'!$D$6:$D$2926,'Lifting beams BOMS'!A263)</f>
        <v>5</v>
      </c>
      <c r="M263" s="124">
        <f>MATCH(A263,'Hijsmateriaal 1.4'!$D$6:$D$2926,0)</f>
        <v>1916</v>
      </c>
      <c r="N263" s="65"/>
      <c r="O263" s="65"/>
      <c r="P263" s="65"/>
    </row>
    <row r="264" spans="1:16" s="36" customFormat="1" ht="20.149999999999999" hidden="1" customHeight="1" x14ac:dyDescent="0.25">
      <c r="A264" s="113" t="s">
        <v>2889</v>
      </c>
      <c r="B264" s="76">
        <f ca="1">OFFSET('Hijsmateriaal 1.4'!E$6:E$2926,M264+L264-2,0,1,1)</f>
        <v>4</v>
      </c>
      <c r="C264" s="32" t="str">
        <f ca="1">OFFSET('Hijsmateriaal 1.4'!L$6:L$2926,M264+L264-2,0,1,1)</f>
        <v>GN H14 (WB)</v>
      </c>
      <c r="D264" s="76">
        <f ca="1">OFFSET('Hijsmateriaal 1.4'!M$6:M$2926,M264+L264-2,0,1,1)</f>
        <v>250</v>
      </c>
      <c r="E264" s="1285" t="str">
        <f ca="1">CONCATENATE(OFFSET('Hijsmateriaal 1.4'!O$6:O$2926,M264+L264-2,0,1,1),"x",OFFSET('Hijsmateriaal 1.4'!P$6:P$2926,M264+L264-2,0,1,1),"x",OFFSET('Hijsmateriaal 1.4'!Q$6:Q$2926,M264+L264-2,0,1,1))</f>
        <v>120/121x178/180x553/557</v>
      </c>
      <c r="F264" s="1286"/>
      <c r="G264" s="37">
        <f ca="1">OFFSET('Hijsmateriaal 1.4'!AA$6:AA$2926,M264+L264-2,0,1,1)</f>
        <v>46091</v>
      </c>
      <c r="H264" s="76" t="str">
        <f ca="1">OFFSET('Hijsmateriaal 1.4'!AJ$6:AJ$2926,M264+L264-2,0,1,1)</f>
        <v>HL2134-2137</v>
      </c>
      <c r="I264" s="618" t="str">
        <f ca="1">IF(OFFSET('Hijsmateriaal 1.4'!W$6:W$2926,M264+L264-2,0,1,1)="","",OFFSET('Hijsmateriaal 1.4'!W$6:W$2926,M264+L264-2,0,1,1))</f>
        <v/>
      </c>
      <c r="J264" s="73">
        <f ca="1">OFFSET('Hijsmateriaal 1.4'!AC$6:AC$2926,M264+L264-3,0,1,1)/1000</f>
        <v>0.255</v>
      </c>
      <c r="K264" s="140">
        <f ca="1">(OFFSET('Hijsmateriaal 1.4'!Y$6:Y$2926,M264+L264-3,0,1,1))+365</f>
        <v>44630</v>
      </c>
      <c r="L264" s="121">
        <f>COUNTIF('Hijsmateriaal 1.4'!$D$6:$D$2926,'Lifting beams BOMS'!A264)</f>
        <v>5</v>
      </c>
      <c r="M264" s="124">
        <f>MATCH(A264,'Hijsmateriaal 1.4'!$D$6:$D$2926,0)</f>
        <v>1942</v>
      </c>
      <c r="N264" s="65"/>
      <c r="O264" s="65"/>
      <c r="P264" s="65"/>
    </row>
    <row r="265" spans="1:16" s="36" customFormat="1" ht="30" hidden="1" customHeight="1" x14ac:dyDescent="0.25">
      <c r="A265" s="113" t="s">
        <v>2881</v>
      </c>
      <c r="B265" s="76">
        <f ca="1">OFFSET('Hijsmateriaal 1.4'!E$6:E$2926,M265+L265-2,0,1,1)</f>
        <v>4</v>
      </c>
      <c r="C265" s="32" t="str">
        <f ca="1">OFFSET('Hijsmateriaal 1.4'!L$6:L$2926,M265+L265-2,0,1,1)</f>
        <v>GN H14 (WB)</v>
      </c>
      <c r="D265" s="76">
        <f ca="1">OFFSET('Hijsmateriaal 1.4'!M$6:M$2926,M265+L265-2,0,1,1)</f>
        <v>250</v>
      </c>
      <c r="E265" s="1285" t="str">
        <f ca="1">CONCATENATE(OFFSET('Hijsmateriaal 1.4'!O$6:O$2926,M265+L265-2,0,1,1),"x",OFFSET('Hijsmateriaal 1.4'!P$6:P$2926,M265+L265-2,0,1,1),"x",OFFSET('Hijsmateriaal 1.4'!Q$6:Q$2926,M265+L265-2,0,1,1))</f>
        <v>120/121x172/181x552/557</v>
      </c>
      <c r="F265" s="1286"/>
      <c r="G265" s="37">
        <f ca="1">OFFSET('Hijsmateriaal 1.4'!AA$6:AA$2926,M265+L265-2,0,1,1)</f>
        <v>46091</v>
      </c>
      <c r="H265" s="76" t="str">
        <f ca="1">OFFSET('Hijsmateriaal 1.4'!AJ$6:AJ$2926,M265+L265-2,0,1,1)</f>
        <v>HL2130-2133</v>
      </c>
      <c r="I265" s="631" t="str">
        <f ca="1">IF(OFFSET('Hijsmateriaal 1.4'!W$6:W$2926,M265+L265-2,0,1,1)="","",OFFSET('Hijsmateriaal 1.4'!W$6:W$2926,M265+L265-2,0,1,1))</f>
        <v>HL 2130 Reserved for Kakinada 98/2</v>
      </c>
      <c r="J265" s="73">
        <f ca="1">OFFSET('Hijsmateriaal 1.4'!AC$6:AC$2926,M265+L265-3,0,1,1)/1000</f>
        <v>0.255</v>
      </c>
      <c r="K265" s="140">
        <f ca="1">(OFFSET('Hijsmateriaal 1.4'!Y$6:Y$2926,M265+L265-3,0,1,1))+365</f>
        <v>44630</v>
      </c>
      <c r="L265" s="121">
        <f>COUNTIF('Hijsmateriaal 1.4'!$D$6:$D$2926,'Lifting beams BOMS'!A265)</f>
        <v>5</v>
      </c>
      <c r="M265" s="124">
        <f>MATCH(A265,'Hijsmateriaal 1.4'!$D$6:$D$2926,0)</f>
        <v>1936</v>
      </c>
      <c r="N265" s="65"/>
      <c r="O265" s="65"/>
      <c r="P265" s="65"/>
    </row>
    <row r="266" spans="1:16" s="36" customFormat="1" ht="30" hidden="1" customHeight="1" x14ac:dyDescent="0.25">
      <c r="A266" s="864" t="s">
        <v>2873</v>
      </c>
      <c r="B266" s="863">
        <f ca="1">OFFSET('Hijsmateriaal 1.4'!E$6:E$2926,M266+L266-2,0,1,1)</f>
        <v>3</v>
      </c>
      <c r="C266" s="865" t="str">
        <f ca="1">OFFSET('Hijsmateriaal 1.4'!L$6:L$2926,M266+L266-2,0,1,1)</f>
        <v>GN H14 (WB)</v>
      </c>
      <c r="D266" s="863">
        <f ca="1">OFFSET('Hijsmateriaal 1.4'!M$6:M$2926,M266+L266-2,0,1,1)</f>
        <v>250</v>
      </c>
      <c r="E266" s="1346" t="str">
        <f ca="1">CONCATENATE(OFFSET('Hijsmateriaal 1.4'!O$6:O$2926,M266+L266-2,0,1,1),"x",OFFSET('Hijsmateriaal 1.4'!P$6:P$2926,M266+L266-2,0,1,1),"x",OFFSET('Hijsmateriaal 1.4'!Q$6:Q$2926,M266+L266-2,0,1,1))</f>
        <v>120x178x559</v>
      </c>
      <c r="F266" s="1347"/>
      <c r="G266" s="866">
        <f ca="1">OFFSET('Hijsmateriaal 1.4'!AA$6:AA$2926,M266+L266-2,0,1,1)</f>
        <v>45441</v>
      </c>
      <c r="H266" s="863" t="str">
        <f ca="1">OFFSET('Hijsmateriaal 1.4'!AJ$6:AJ$2926,M266+L266-2,0,1,1)</f>
        <v>HL1792-1795</v>
      </c>
      <c r="I266" s="1154" t="str">
        <f ca="1">IF(OFFSET('Hijsmateriaal 1.4'!W$6:W$2926,M266+L266-2,0,1,1)="","",OFFSET('Hijsmateriaal 1.4'!W$6:W$2926,M266+L266-2,0,1,1))</f>
        <v>HK 1792+1793 Reserved for Tapti.</v>
      </c>
      <c r="J266" s="73">
        <f ca="1">OFFSET('Hijsmateriaal 1.4'!AC$6:AC$2926,M266+L266-3,0,1,1)/1000</f>
        <v>0.255</v>
      </c>
      <c r="K266" s="140">
        <f ca="1">(OFFSET('Hijsmateriaal 1.4'!Y$6:Y$2926,M266+L266-3,0,1,1))+365</f>
        <v>44551</v>
      </c>
      <c r="L266" s="121">
        <f>COUNTIF('Hijsmateriaal 1.4'!$D$6:$D$2926,'Lifting beams BOMS'!A266)</f>
        <v>5</v>
      </c>
      <c r="M266" s="124">
        <f>MATCH(A266,'Hijsmateriaal 1.4'!$D$6:$D$2926,0)</f>
        <v>1930</v>
      </c>
      <c r="N266" s="65"/>
      <c r="O266" s="65"/>
      <c r="P266" s="65"/>
    </row>
    <row r="267" spans="1:16" s="36" customFormat="1" ht="20.149999999999999" hidden="1" customHeight="1" x14ac:dyDescent="0.25">
      <c r="A267" s="113" t="s">
        <v>2842</v>
      </c>
      <c r="B267" s="76">
        <f ca="1">OFFSET('Hijsmateriaal 1.4'!E$6:E$2926,M267+L267-2,0,1,1)</f>
        <v>4</v>
      </c>
      <c r="C267" s="32" t="str">
        <f ca="1">OFFSET('Hijsmateriaal 1.4'!L$6:L$2926,M267+L267-2,0,1,1)</f>
        <v>GP P-6036 (H)</v>
      </c>
      <c r="D267" s="76">
        <f ca="1">OFFSET('Hijsmateriaal 1.4'!M$6:M$2926,M267+L267-2,0,1,1)</f>
        <v>250</v>
      </c>
      <c r="E267" s="1285" t="str">
        <f ca="1">CONCATENATE(OFFSET('Hijsmateriaal 1.4'!O$6:O$2926,M267+L267-2,0,1,1),"x",OFFSET('Hijsmateriaal 1.4'!P$6:P$2926,M267+L267-2,0,1,1),"x",OFFSET('Hijsmateriaal 1.4'!Q$6:Q$2926,M267+L267-2,0,1,1))</f>
        <v>140x204/207x560/568</v>
      </c>
      <c r="F267" s="1286"/>
      <c r="G267" s="37">
        <f ca="1">OFFSET('Hijsmateriaal 1.4'!AA$6:AA$2926,M267+L267-2,0,1,1)</f>
        <v>45280</v>
      </c>
      <c r="H267" s="76" t="str">
        <f ca="1">OFFSET('Hijsmateriaal 1.4'!AJ$6:AJ$2926,M267+L267-2,0,1,1)</f>
        <v>HL250-253</v>
      </c>
      <c r="I267" s="603" t="str">
        <f ca="1">IF(OFFSET('Hijsmateriaal 1.4'!W$6:W$2926,M267+L267-2,0,1,1)="","",OFFSET('Hijsmateriaal 1.4'!W$6:W$2926,M267+L267-2,0,1,1))</f>
        <v/>
      </c>
      <c r="J267" s="73">
        <f ca="1">OFFSET('Hijsmateriaal 1.4'!AC$6:AC$2926,M267+L267-3,0,1,1)/1000</f>
        <v>0.28499999999999998</v>
      </c>
      <c r="K267" s="140">
        <f ca="1">(OFFSET('Hijsmateriaal 1.4'!Y$6:Y$2926,M267+L267-3,0,1,1))+365</f>
        <v>44336</v>
      </c>
      <c r="L267" s="121">
        <f>COUNTIF('Hijsmateriaal 1.4'!$D$6:$D$2926,'Lifting beams BOMS'!A267)</f>
        <v>5</v>
      </c>
      <c r="M267" s="124">
        <f>MATCH(A267,'Hijsmateriaal 1.4'!$D$6:$D$2926,0)</f>
        <v>1910</v>
      </c>
      <c r="N267" s="65"/>
      <c r="O267" s="65"/>
      <c r="P267" s="65"/>
    </row>
    <row r="268" spans="1:16" s="36" customFormat="1" ht="20.149999999999999" hidden="1" customHeight="1" x14ac:dyDescent="0.25">
      <c r="A268" s="864" t="s">
        <v>2920</v>
      </c>
      <c r="B268" s="863">
        <f ca="1">OFFSET('Hijsmateriaal 1.4'!E$6:E$2926,M268+L268-2,0,1,1)</f>
        <v>4</v>
      </c>
      <c r="C268" s="865" t="str">
        <f ca="1">OFFSET('Hijsmateriaal 1.4'!L$6:L$2926,M268+L268-2,0,1,1)</f>
        <v>GN H14 (WB)</v>
      </c>
      <c r="D268" s="863">
        <f ca="1">OFFSET('Hijsmateriaal 1.4'!M$6:M$2926,M268+L268-2,0,1,1)</f>
        <v>200</v>
      </c>
      <c r="E268" s="1346" t="str">
        <f ca="1">CONCATENATE(OFFSET('Hijsmateriaal 1.4'!O$6:O$2926,M268+L268-2,0,1,1),"x",OFFSET('Hijsmateriaal 1.4'!P$6:P$2926,M268+L268-2,0,1,1),"x",OFFSET('Hijsmateriaal 1.4'!Q$6:Q$2926,M268+L268-2,0,1,1))</f>
        <v>104/105x157/160x493/500</v>
      </c>
      <c r="F268" s="1347"/>
      <c r="G268" s="866">
        <f ca="1">OFFSET('Hijsmateriaal 1.4'!AA$6:AA$2926,M268+L268-2,0,1,1)</f>
        <v>45810</v>
      </c>
      <c r="H268" s="863" t="str">
        <f ca="1">OFFSET('Hijsmateriaal 1.4'!AJ$6:AJ$2926,M268+L268-2,0,1,1)</f>
        <v>HL1714-1717</v>
      </c>
      <c r="I268" s="1154" t="str">
        <f ca="1">IF(OFFSET('Hijsmateriaal 1.4'!W$6:W$2926,M268+L268-2,0,1,1)="","",OFFSET('Hijsmateriaal 1.4'!W$6:W$2926,M268+L268-2,0,1,1))</f>
        <v>Reserved for Tapti. ex HMC</v>
      </c>
      <c r="J268" s="73">
        <f ca="1">OFFSET('Hijsmateriaal 1.4'!AC$6:AC$2926,M268+L268-3,0,1,1)/1000</f>
        <v>0.23</v>
      </c>
      <c r="K268" s="140">
        <f ca="1">(OFFSET('Hijsmateriaal 1.4'!Y$6:Y$2926,M268+L268-3,0,1,1))+365</f>
        <v>43979</v>
      </c>
      <c r="L268" s="121">
        <f>COUNTIF('Hijsmateriaal 1.4'!$D$6:$D$2926,'Lifting beams BOMS'!A268)</f>
        <v>5</v>
      </c>
      <c r="M268" s="124">
        <f>MATCH(A268,'Hijsmateriaal 1.4'!$D$6:$D$2926,0)</f>
        <v>1972</v>
      </c>
      <c r="N268" s="65"/>
      <c r="O268" s="65"/>
      <c r="P268" s="65"/>
    </row>
    <row r="269" spans="1:16" s="36" customFormat="1" ht="20.149999999999999" hidden="1" customHeight="1" x14ac:dyDescent="0.25">
      <c r="A269" s="864" t="s">
        <v>2927</v>
      </c>
      <c r="B269" s="863">
        <f ca="1">OFFSET('Hijsmateriaal 1.4'!E$6:E$2926,M269+L269-2,0,1,1)</f>
        <v>4</v>
      </c>
      <c r="C269" s="865" t="str">
        <f ca="1">OFFSET('Hijsmateriaal 1.4'!L$6:L$2926,M269+L269-2,0,1,1)</f>
        <v>GN H14 (WB)</v>
      </c>
      <c r="D269" s="863">
        <f ca="1">OFFSET('Hijsmateriaal 1.4'!M$6:M$2926,M269+L269-2,0,1,1)</f>
        <v>200</v>
      </c>
      <c r="E269" s="1346" t="str">
        <f ca="1">CONCATENATE(OFFSET('Hijsmateriaal 1.4'!O$6:O$2926,M269+L269-2,0,1,1),"x",OFFSET('Hijsmateriaal 1.4'!P$6:P$2926,M269+L269-2,0,1,1),"x",OFFSET('Hijsmateriaal 1.4'!Q$6:Q$2926,M269+L269-2,0,1,1))</f>
        <v>105x155/159x487/500</v>
      </c>
      <c r="F269" s="1347"/>
      <c r="G269" s="866">
        <f ca="1">OFFSET('Hijsmateriaal 1.4'!AA$6:AA$2926,M269+L269-2,0,1,1)</f>
        <v>45810</v>
      </c>
      <c r="H269" s="863" t="str">
        <f ca="1">OFFSET('Hijsmateriaal 1.4'!AJ$6:AJ$2926,M269+L269-2,0,1,1)</f>
        <v>HL1685-1688</v>
      </c>
      <c r="I269" s="1154" t="str">
        <f ca="1">IF(OFFSET('Hijsmateriaal 1.4'!W$6:W$2926,M269+L269-2,0,1,1)="","",OFFSET('Hijsmateriaal 1.4'!W$6:W$2926,M269+L269-2,0,1,1))</f>
        <v>Reserved for Tapti</v>
      </c>
      <c r="J269" s="73">
        <f ca="1">OFFSET('Hijsmateriaal 1.4'!AC$6:AC$2926,M269+L269-3,0,1,1)/1000</f>
        <v>0.183</v>
      </c>
      <c r="K269" s="140">
        <f ca="1">(OFFSET('Hijsmateriaal 1.4'!Y$6:Y$2926,M269+L269-3,0,1,1))+365</f>
        <v>43979</v>
      </c>
      <c r="L269" s="121">
        <f>COUNTIF('Hijsmateriaal 1.4'!$D$6:$D$2926,'Lifting beams BOMS'!A269)</f>
        <v>5</v>
      </c>
      <c r="M269" s="124">
        <f>MATCH(A269,'Hijsmateriaal 1.4'!$D$6:$D$2926,0)</f>
        <v>1978</v>
      </c>
      <c r="N269" s="65"/>
      <c r="O269" s="65"/>
      <c r="P269" s="65"/>
    </row>
    <row r="270" spans="1:16" s="36" customFormat="1" ht="39" hidden="1" customHeight="1" x14ac:dyDescent="0.25">
      <c r="A270" s="113" t="s">
        <v>1702</v>
      </c>
      <c r="B270" s="76">
        <f ca="1">OFFSET('Hijsmateriaal 1.4'!E$6:E$2926,M270+L270-2,0,1,1)</f>
        <v>4</v>
      </c>
      <c r="C270" s="135" t="str">
        <f ca="1">OFFSET('Hijsmateriaal 1.4'!L$6:L$2926,M270+L270-2,0,1,1)</f>
        <v>2x GN H14 (WB) + 1 x CR G-2160 (WB) + 1 x GP P6033 (WB)</v>
      </c>
      <c r="D270" s="76">
        <f ca="1">OFFSET('Hijsmateriaal 1.4'!M$6:M$2926,M270+L270-2,0,1,1)</f>
        <v>200</v>
      </c>
      <c r="E270" s="1285" t="str">
        <f ca="1">CONCATENATE(OFFSET('Hijsmateriaal 1.4'!O$6:O$2926,M270+L270-2,0,1,1),"x",OFFSET('Hijsmateriaal 1.4'!P$6:P$2926,M270+L270-2,0,1,1),"x",OFFSET('Hijsmateriaal 1.4'!Q$6:Q$2926,M270+L270-2,0,1,1))</f>
        <v>104/105x150/158x481/500</v>
      </c>
      <c r="F270" s="1286"/>
      <c r="G270" s="37">
        <f ca="1">OFFSET('Hijsmateriaal 1.4'!AA$6:AA$2926,M270+L270-2,0,1,1)</f>
        <v>44340</v>
      </c>
      <c r="H270" s="76" t="str">
        <f ca="1">OFFSET('Hijsmateriaal 1.4'!AJ$6:AJ$2926,M270+L270-2,0,1,1)</f>
        <v>HL545-548</v>
      </c>
      <c r="I270" s="631" t="str">
        <f ca="1">IF(OFFSET('Hijsmateriaal 1.4'!W$6:W$2926,M270+L270-2,0,1,1)="","",OFFSET('Hijsmateriaal 1.4'!W$6:W$2926,M270+L270-2,0,1,1))</f>
        <v>Reserved for Kincardine</v>
      </c>
      <c r="J270" s="73">
        <f ca="1">OFFSET('Hijsmateriaal 1.4'!AC$6:AC$2926,M270+L270-3,0,1,1)/1000</f>
        <v>0.22700000000000001</v>
      </c>
      <c r="K270" s="140">
        <f ca="1">(OFFSET('Hijsmateriaal 1.4'!Y$6:Y$2926,M270+L270-3,0,1,1))+365</f>
        <v>43244</v>
      </c>
      <c r="L270" s="121">
        <f>COUNTIF('Hijsmateriaal 1.4'!$D$6:$D$2926,'Lifting beams BOMS'!A270)</f>
        <v>5</v>
      </c>
      <c r="M270" s="124">
        <f>MATCH(A270,'Hijsmateriaal 1.4'!$D$6:$D$2926,0)</f>
        <v>1996</v>
      </c>
      <c r="N270" s="74"/>
      <c r="O270" s="74"/>
      <c r="P270" s="74"/>
    </row>
    <row r="271" spans="1:16" s="36" customFormat="1" ht="20.149999999999999" hidden="1" customHeight="1" x14ac:dyDescent="0.25">
      <c r="A271" s="113" t="s">
        <v>2986</v>
      </c>
      <c r="B271" s="76">
        <f ca="1">OFFSET('Hijsmateriaal 1.4'!E$6:E$2926,M271+L271-2,0,1,1)</f>
        <v>3</v>
      </c>
      <c r="C271" s="32" t="str">
        <f ca="1">OFFSET('Hijsmateriaal 1.4'!L$6:L$2926,M271+L271-2,0,1,1)</f>
        <v>GP P-6036 (H)</v>
      </c>
      <c r="D271" s="76">
        <f ca="1">OFFSET('Hijsmateriaal 1.4'!M$6:M$2926,M271+L271-2,0,1,1)</f>
        <v>200</v>
      </c>
      <c r="E271" s="1285" t="str">
        <f ca="1">CONCATENATE(OFFSET('Hijsmateriaal 1.4'!O$6:O$2926,M271+L271-2,0,1,1),"x",OFFSET('Hijsmateriaal 1.4'!P$6:P$2926,M271+L271-2,0,1,1),"x",OFFSET('Hijsmateriaal 1.4'!Q$6:Q$2926,M271+L271-2,0,1,1))</f>
        <v>129/130x180/183x514/515</v>
      </c>
      <c r="F271" s="1286"/>
      <c r="G271" s="37">
        <f ca="1">OFFSET('Hijsmateriaal 1.4'!AA$6:AA$2926,M271+L271-2,0,1,1)</f>
        <v>45554</v>
      </c>
      <c r="H271" s="76" t="str">
        <f ca="1">OFFSET('Hijsmateriaal 1.4'!AJ$6:AJ$2926,M271+L271-2,0,1,1)</f>
        <v>HL1086-1088</v>
      </c>
      <c r="I271" s="505" t="str">
        <f ca="1">IF(OFFSET('Hijsmateriaal 1.4'!W$6:W$2926,M271+L271-2,0,1,1)="","",OFFSET('Hijsmateriaal 1.4'!W$6:W$2926,M271+L271-2,0,1,1))</f>
        <v/>
      </c>
      <c r="J271" s="73">
        <f ca="1">OFFSET('Hijsmateriaal 1.4'!AC$6:AC$2926,M271+L271-3,0,1,1)/1000</f>
        <v>0.23499999999999999</v>
      </c>
      <c r="K271" s="140">
        <f ca="1">(OFFSET('Hijsmateriaal 1.4'!Y$6:Y$2926,M271+L271-3,0,1,1))+365</f>
        <v>44092</v>
      </c>
      <c r="L271" s="121">
        <f>COUNTIF('Hijsmateriaal 1.4'!$D$6:$D$2926,'Lifting beams BOMS'!A271)</f>
        <v>4</v>
      </c>
      <c r="M271" s="124">
        <f>MATCH(A271,'Hijsmateriaal 1.4'!$D$6:$D$2926,0)</f>
        <v>2014</v>
      </c>
      <c r="N271" s="74"/>
      <c r="O271" s="74"/>
      <c r="P271" s="74"/>
    </row>
    <row r="272" spans="1:16" s="36" customFormat="1" ht="20.149999999999999" hidden="1" customHeight="1" x14ac:dyDescent="0.25">
      <c r="A272" s="113" t="s">
        <v>3019</v>
      </c>
      <c r="B272" s="76">
        <f ca="1">OFFSET('Hijsmateriaal 1.4'!E$6:E$2926,M272+L272-2,0,1,1)</f>
        <v>2</v>
      </c>
      <c r="C272" s="32" t="str">
        <f ca="1">OFFSET('Hijsmateriaal 1.4'!L$6:L$2926,M272+L272-2,0,1,1)</f>
        <v>GP P-6036 (H)</v>
      </c>
      <c r="D272" s="76">
        <f ca="1">OFFSET('Hijsmateriaal 1.4'!M$6:M$2926,M272+L272-2,0,1,1)</f>
        <v>200</v>
      </c>
      <c r="E272" s="1285" t="str">
        <f ca="1">CONCATENATE(OFFSET('Hijsmateriaal 1.4'!O$6:O$2926,M272+L272-2,0,1,1),"x",OFFSET('Hijsmateriaal 1.4'!P$6:P$2926,M272+L272-2,0,1,1),"x",OFFSET('Hijsmateriaal 1.4'!Q$6:Q$2926,M272+L272-2,0,1,1))</f>
        <v>129/130x171/176x470/485</v>
      </c>
      <c r="F272" s="1286"/>
      <c r="G272" s="37">
        <f ca="1">OFFSET('Hijsmateriaal 1.4'!AA$6:AA$2926,M272+L272-2,0,1,1)</f>
        <v>41597</v>
      </c>
      <c r="H272" s="76" t="str">
        <f ca="1">OFFSET('Hijsmateriaal 1.4'!AJ$6:AJ$2926,M272+L272-2,0,1,1)</f>
        <v>HL924-925</v>
      </c>
      <c r="I272" s="505" t="str">
        <f ca="1">IF(OFFSET('Hijsmateriaal 1.4'!W$6:W$2926,M272+L272-2,0,1,1)="","",OFFSET('Hijsmateriaal 1.4'!W$6:W$2926,M272+L272-2,0,1,1))</f>
        <v/>
      </c>
      <c r="J272" s="73">
        <f ca="1">OFFSET('Hijsmateriaal 1.4'!AC$6:AC$2926,M272+L272-3,0,1,1)/1000</f>
        <v>0.23499999999999999</v>
      </c>
      <c r="K272" s="140">
        <f ca="1">(OFFSET('Hijsmateriaal 1.4'!Y$6:Y$2926,M272+L272-3,0,1,1))+365</f>
        <v>40963</v>
      </c>
      <c r="L272" s="121">
        <f>COUNTIF('Hijsmateriaal 1.4'!$D$6:$D$2926,'Lifting beams BOMS'!A272)</f>
        <v>3</v>
      </c>
      <c r="M272" s="124">
        <f>MATCH(A272,'Hijsmateriaal 1.4'!$D$6:$D$2926,0)</f>
        <v>2038</v>
      </c>
      <c r="N272" s="74"/>
      <c r="O272" s="74"/>
      <c r="P272" s="74"/>
    </row>
    <row r="273" spans="1:16" s="36" customFormat="1" ht="20.149999999999999" hidden="1" customHeight="1" x14ac:dyDescent="0.25">
      <c r="A273" s="113" t="s">
        <v>1161</v>
      </c>
      <c r="B273" s="76">
        <f ca="1">OFFSET('Hijsmateriaal 1.4'!E$6:E$2926,M273+L273-2,0,1,1)</f>
        <v>4</v>
      </c>
      <c r="C273" s="32" t="str">
        <f ca="1">OFFSET('Hijsmateriaal 1.4'!L$6:L$2926,M273+L273-2,0,1,1)</f>
        <v>GP P-6036 (H)</v>
      </c>
      <c r="D273" s="76">
        <f ca="1">OFFSET('Hijsmateriaal 1.4'!M$6:M$2926,M273+L273-2,0,1,1)</f>
        <v>200</v>
      </c>
      <c r="E273" s="1285" t="str">
        <f ca="1">CONCATENATE(OFFSET('Hijsmateriaal 1.4'!O$6:O$2926,M273+L273-2,0,1,1),"x",OFFSET('Hijsmateriaal 1.4'!P$6:P$2926,M273+L273-2,0,1,1),"x",OFFSET('Hijsmateriaal 1.4'!Q$6:Q$2926,M273+L273-2,0,1,1))</f>
        <v>129/130x163/177x462/488</v>
      </c>
      <c r="F273" s="1286"/>
      <c r="G273" s="37">
        <f ca="1">OFFSET('Hijsmateriaal 1.4'!AA$6:AA$2926,M273+L273-2,0,1,1)</f>
        <v>42840</v>
      </c>
      <c r="H273" s="76" t="str">
        <f ca="1">OFFSET('Hijsmateriaal 1.4'!AJ$6:AJ$2926,M273+L273-2,0,1,1)</f>
        <v>HL226-230</v>
      </c>
      <c r="I273" s="505" t="str">
        <f ca="1">IF(OFFSET('Hijsmateriaal 1.4'!W$6:W$2926,M273+L273-2,0,1,1)="","",OFFSET('Hijsmateriaal 1.4'!W$6:W$2926,M273+L273-2,0,1,1))</f>
        <v>HL 230 is missing</v>
      </c>
      <c r="J273" s="73">
        <f ca="1">OFFSET('Hijsmateriaal 1.4'!AC$6:AC$2926,M273+L273-3,0,1,1)/1000</f>
        <v>0.23499999999999999</v>
      </c>
      <c r="K273" s="140">
        <f ca="1">(OFFSET('Hijsmateriaal 1.4'!Y$6:Y$2926,M273+L273-3,0,1,1))+365</f>
        <v>42718</v>
      </c>
      <c r="L273" s="121">
        <f>COUNTIF('Hijsmateriaal 1.4'!$D$6:$D$2926,'Lifting beams BOMS'!A273)</f>
        <v>6</v>
      </c>
      <c r="M273" s="124">
        <f>MATCH(A273,'Hijsmateriaal 1.4'!$D$6:$D$2926,0)</f>
        <v>2025</v>
      </c>
      <c r="N273" s="74"/>
      <c r="O273" s="74"/>
      <c r="P273" s="74"/>
    </row>
    <row r="274" spans="1:16" s="36" customFormat="1" ht="20.149999999999999" hidden="1" customHeight="1" thickBot="1" x14ac:dyDescent="0.3">
      <c r="A274" s="113" t="s">
        <v>1704</v>
      </c>
      <c r="B274" s="76">
        <f ca="1">OFFSET('Hijsmateriaal 1.4'!E$6:E$2926,M274+L274-2,0,1,1)</f>
        <v>4</v>
      </c>
      <c r="C274" s="32" t="str">
        <f ca="1">OFFSET('Hijsmateriaal 1.4'!L$6:L$2926,M274+L274-2,0,1,1)</f>
        <v>GP P-6036 (H)</v>
      </c>
      <c r="D274" s="76">
        <f ca="1">OFFSET('Hijsmateriaal 1.4'!M$6:M$2926,M274+L274-2,0,1,1)</f>
        <v>200</v>
      </c>
      <c r="E274" s="1285" t="str">
        <f ca="1">CONCATENATE(OFFSET('Hijsmateriaal 1.4'!O$6:O$2926,M274+L274-2,0,1,1),"x",OFFSET('Hijsmateriaal 1.4'!P$6:P$2926,M274+L274-2,0,1,1),"x",OFFSET('Hijsmateriaal 1.4'!Q$6:Q$2926,M274+L274-2,0,1,1))</f>
        <v>128x173/178x460/515</v>
      </c>
      <c r="F274" s="1286"/>
      <c r="G274" s="37">
        <f ca="1">OFFSET('Hijsmateriaal 1.4'!AA$6:AA$2926,M274+L274-2,0,1,1)</f>
        <v>45280</v>
      </c>
      <c r="H274" s="76" t="str">
        <f ca="1">OFFSET('Hijsmateriaal 1.4'!AJ$6:AJ$2926,M274+L274-2,0,1,1)</f>
        <v>HL230-232+1089</v>
      </c>
      <c r="I274" s="632" t="str">
        <f ca="1">IF(OFFSET('Hijsmateriaal 1.4'!W$6:W$2926,M274+L274-2,0,1,1)="","",OFFSET('Hijsmateriaal 1.4'!W$6:W$2926,M274+L274-2,0,1,1))</f>
        <v>Ex Taklift 4, required for98/2 proj.</v>
      </c>
      <c r="J274" s="73">
        <f ca="1">OFFSET('Hijsmateriaal 1.4'!AC$6:AC$2926,M274+L274-3,0,1,1)/1000</f>
        <v>0.23499999999999999</v>
      </c>
      <c r="K274" s="140">
        <f ca="1">(OFFSET('Hijsmateriaal 1.4'!Y$6:Y$2926,M274+L274-3,0,1,1))+365</f>
        <v>44336</v>
      </c>
      <c r="L274" s="121">
        <f>COUNTIF('Hijsmateriaal 1.4'!$D$6:$D$2926,'Lifting beams BOMS'!A274)</f>
        <v>5</v>
      </c>
      <c r="M274" s="124">
        <f>MATCH(A274,'Hijsmateriaal 1.4'!$D$6:$D$2926,0)</f>
        <v>2032</v>
      </c>
      <c r="N274" s="74"/>
      <c r="O274" s="74"/>
      <c r="P274" s="74"/>
    </row>
    <row r="275" spans="1:16" ht="24" hidden="1" customHeight="1" x14ac:dyDescent="0.25">
      <c r="A275" s="1307" t="s">
        <v>3873</v>
      </c>
      <c r="B275" s="1308"/>
      <c r="C275" s="1308"/>
      <c r="D275" s="1308"/>
      <c r="E275" s="1308"/>
      <c r="F275" s="1308"/>
      <c r="G275" s="1308"/>
      <c r="H275" s="1308"/>
      <c r="I275" s="1308"/>
      <c r="J275" s="137"/>
      <c r="K275" s="138"/>
    </row>
    <row r="276" spans="1:16" ht="24" hidden="1" customHeight="1" x14ac:dyDescent="0.25">
      <c r="A276" s="1318"/>
      <c r="B276" s="1319"/>
      <c r="C276" s="1319"/>
      <c r="D276" s="1319"/>
      <c r="E276" s="1319"/>
      <c r="F276" s="1319"/>
      <c r="G276" s="1319"/>
      <c r="H276" s="1319"/>
      <c r="I276" s="570" t="s">
        <v>3919</v>
      </c>
      <c r="J276" s="1323"/>
      <c r="K276" s="97"/>
      <c r="L276" s="521"/>
      <c r="M276" s="521"/>
      <c r="N276" s="41"/>
      <c r="O276" s="41"/>
    </row>
    <row r="277" spans="1:16" ht="24" hidden="1" customHeight="1" x14ac:dyDescent="0.25">
      <c r="A277" s="878" t="str">
        <f>A4</f>
        <v>Location:</v>
      </c>
      <c r="B277" s="61" t="str">
        <f>B4</f>
        <v>Vlaardingen</v>
      </c>
      <c r="C277" s="62"/>
      <c r="D277" s="62"/>
      <c r="E277" s="879" t="str">
        <f>E4</f>
        <v xml:space="preserve"> Date:</v>
      </c>
      <c r="F277" s="1306">
        <f ca="1">F4</f>
        <v>44925.93602951389</v>
      </c>
      <c r="G277" s="1306"/>
      <c r="H277" s="62"/>
      <c r="I277" s="693" t="str">
        <f>I228</f>
        <v xml:space="preserve">  ( Visual inspection required )</v>
      </c>
      <c r="J277" s="1323"/>
      <c r="K277" s="139"/>
    </row>
    <row r="278" spans="1:16" ht="21" hidden="1" customHeight="1" x14ac:dyDescent="0.25">
      <c r="A278" s="1303" t="s">
        <v>3932</v>
      </c>
      <c r="B278" s="1304"/>
      <c r="C278" s="1304"/>
      <c r="D278" s="1304"/>
      <c r="E278" s="1304"/>
      <c r="F278" s="1304"/>
      <c r="G278" s="1304"/>
      <c r="H278" s="1304"/>
      <c r="I278" s="1348"/>
      <c r="J278" s="1348"/>
      <c r="K278" s="1305"/>
    </row>
    <row r="279" spans="1:16" s="36" customFormat="1" ht="30" hidden="1" customHeight="1" x14ac:dyDescent="0.25">
      <c r="A279" s="113" t="s">
        <v>2990</v>
      </c>
      <c r="B279" s="76">
        <f ca="1">OFFSET('Hijsmateriaal 1.4'!E$6:E$2926,M279+L279-2,0,1,1)</f>
        <v>4</v>
      </c>
      <c r="C279" s="135" t="str">
        <f ca="1">OFFSET('Hijsmateriaal 1.4'!L$6:L$2926,M279+L279-2,0,1,1)</f>
        <v>2 x GP P-6036 (H) + 2 x GN H10 (H)</v>
      </c>
      <c r="D279" s="76">
        <f ca="1">OFFSET('Hijsmateriaal 1.4'!M$6:M$2926,M279+L279-2,0,1,1)</f>
        <v>150</v>
      </c>
      <c r="E279" s="1285" t="str">
        <f ca="1">CONCATENATE(OFFSET('Hijsmateriaal 1.4'!O$6:O$2926,M279+L279-2,0,1,1),"x",OFFSET('Hijsmateriaal 1.4'!P$6:P$2926,M279+L279-2,0,1,1),"x",OFFSET('Hijsmateriaal 1.4'!Q$6:Q$2926,M279+L279-2,0,1,1))</f>
        <v>107/108x170/176x405/412</v>
      </c>
      <c r="F279" s="1286"/>
      <c r="G279" s="37">
        <f ca="1">OFFSET('Hijsmateriaal 1.4'!AA$6:AA$2926,M279+L279-2,0,1,1)</f>
        <v>45554</v>
      </c>
      <c r="H279" s="76" t="str">
        <f ca="1">OFFSET('Hijsmateriaal 1.4'!AJ$6:AJ$2926,M279+L279-2,0,1,1)</f>
        <v>HL9-10+398-399</v>
      </c>
      <c r="I279" s="630" t="str">
        <f ca="1">IF(OFFSET('Hijsmateriaal 1.4'!W$6:W$2926,M279+L279-2,0,1,1)="","",OFFSET('Hijsmateriaal 1.4'!W$6:W$2926,M279+L279-2,0,1,1))</f>
        <v/>
      </c>
      <c r="J279" s="73">
        <f ca="1">OFFSET('Hijsmateriaal 1.4'!AC$6:AC$2926,M279+L279-3,0,1,1)/1000</f>
        <v>0.16</v>
      </c>
      <c r="K279" s="140">
        <f ca="1">(OFFSET('Hijsmateriaal 1.4'!Y$6:Y$2926,M279+L279-3,0,1,1))+365</f>
        <v>44092</v>
      </c>
      <c r="L279" s="121">
        <f>COUNTIF('Hijsmateriaal 1.4'!$D$6:$D$2926,'Lifting beams BOMS'!A279)</f>
        <v>5</v>
      </c>
      <c r="M279" s="124">
        <f>MATCH(A279,'Hijsmateriaal 1.4'!$D$6:$D$2926,0)</f>
        <v>2081</v>
      </c>
      <c r="N279" s="74"/>
      <c r="O279" s="74"/>
      <c r="P279" s="74"/>
    </row>
    <row r="280" spans="1:16" s="36" customFormat="1" ht="20.149999999999999" hidden="1" customHeight="1" x14ac:dyDescent="0.25">
      <c r="A280" s="113" t="s">
        <v>1591</v>
      </c>
      <c r="B280" s="76">
        <f ca="1">OFFSET('Hijsmateriaal 1.4'!E$6:E$2926,M280+L280-2,0,1,1)</f>
        <v>4</v>
      </c>
      <c r="C280" s="32" t="str">
        <f ca="1">OFFSET('Hijsmateriaal 1.4'!L$6:L$2926,M280+L280-2,0,1,1)</f>
        <v>GP P-6036 (H)</v>
      </c>
      <c r="D280" s="76">
        <f ca="1">OFFSET('Hijsmateriaal 1.4'!M$6:M$2926,M280+L280-2,0,1,1)</f>
        <v>150</v>
      </c>
      <c r="E280" s="1285" t="str">
        <f ca="1">CONCATENATE(OFFSET('Hijsmateriaal 1.4'!O$6:O$2926,M280+L280-2,0,1,1),"x",OFFSET('Hijsmateriaal 1.4'!P$6:P$2926,M280+L280-2,0,1,1),"x",OFFSET('Hijsmateriaal 1.4'!Q$6:Q$2926,M280+L280-2,0,1,1))</f>
        <v>105/108x170/175x419/425</v>
      </c>
      <c r="F280" s="1286"/>
      <c r="G280" s="37">
        <f ca="1">OFFSET('Hijsmateriaal 1.4'!AA$6:AA$2926,M280+L280-2,0,1,1)</f>
        <v>45554</v>
      </c>
      <c r="H280" s="76" t="str">
        <f ca="1">OFFSET('Hijsmateriaal 1.4'!AJ$6:AJ$2926,M280+L280-2,0,1,1)</f>
        <v>HL140-142+1181</v>
      </c>
      <c r="I280" s="505" t="str">
        <f ca="1">IF(OFFSET('Hijsmateriaal 1.4'!W$6:W$2926,M280+L280-2,0,1,1)="","",OFFSET('Hijsmateriaal 1.4'!W$6:W$2926,M280+L280-2,0,1,1))</f>
        <v/>
      </c>
      <c r="J280" s="73">
        <f ca="1">OFFSET('Hijsmateriaal 1.4'!AC$6:AC$2926,M280+L280-3,0,1,1)/1000</f>
        <v>0.16</v>
      </c>
      <c r="K280" s="140">
        <f ca="1">(OFFSET('Hijsmateriaal 1.4'!Y$6:Y$2926,M280+L280-3,0,1,1))+365</f>
        <v>44092</v>
      </c>
      <c r="L280" s="121">
        <f>COUNTIF('Hijsmateriaal 1.4'!$D$6:$D$2926,'Lifting beams BOMS'!A280)</f>
        <v>5</v>
      </c>
      <c r="M280" s="124">
        <f>MATCH(A280,'Hijsmateriaal 1.4'!$D$6:$D$2926,0)</f>
        <v>2087</v>
      </c>
      <c r="N280" s="74"/>
      <c r="O280" s="74"/>
      <c r="P280" s="74"/>
    </row>
    <row r="281" spans="1:16" s="36" customFormat="1" ht="20.149999999999999" hidden="1" customHeight="1" x14ac:dyDescent="0.25">
      <c r="A281" s="113" t="s">
        <v>783</v>
      </c>
      <c r="B281" s="76">
        <f ca="1">OFFSET('Hijsmateriaal 1.4'!E$6:E$2926,M281+L281-2,0,1,1)</f>
        <v>4</v>
      </c>
      <c r="C281" s="32" t="str">
        <f ca="1">OFFSET('Hijsmateriaal 1.4'!L$6:L$2926,M281+L281-2,0,1,1)</f>
        <v>GN   H14 (WB)</v>
      </c>
      <c r="D281" s="76">
        <f ca="1">OFFSET('Hijsmateriaal 1.4'!M$6:M$2926,M281+L281-2,0,1,1)</f>
        <v>150</v>
      </c>
      <c r="E281" s="1285" t="str">
        <f ca="1">CONCATENATE(OFFSET('Hijsmateriaal 1.4'!O$6:O$2926,M281+L281-2,0,1,1),"x",OFFSET('Hijsmateriaal 1.4'!P$6:P$2926,M281+L281-2,0,1,1),"x",OFFSET('Hijsmateriaal 1.4'!Q$6:Q$2926,M281+L281-2,0,1,1))</f>
        <v>95x150/154x414</v>
      </c>
      <c r="F281" s="1286"/>
      <c r="G281" s="37">
        <f ca="1">OFFSET('Hijsmateriaal 1.4'!AA$6:AA$2926,M281+L281-2,0,1,1)</f>
        <v>45109</v>
      </c>
      <c r="H281" s="76" t="str">
        <f ca="1">OFFSET('Hijsmateriaal 1.4'!AJ$6:AJ$2926,M281+L281-2,0,1,1)</f>
        <v>HL1858-1861</v>
      </c>
      <c r="I281" s="505" t="str">
        <f ca="1">IF(OFFSET('Hijsmateriaal 1.4'!W$6:W$2926,M281+L281-2,0,1,1)="","",OFFSET('Hijsmateriaal 1.4'!W$6:W$2926,M281+L281-2,0,1,1))</f>
        <v/>
      </c>
      <c r="J281" s="73">
        <f ca="1">OFFSET('Hijsmateriaal 1.4'!AC$6:AC$2926,M281+L281-3,0,1,1)/1000</f>
        <v>0.115</v>
      </c>
      <c r="K281" s="140">
        <f ca="1">(OFFSET('Hijsmateriaal 1.4'!Y$6:Y$2926,M281+L281-3,0,1,1))+365</f>
        <v>44013</v>
      </c>
      <c r="L281" s="121">
        <f>COUNTIF('Hijsmateriaal 1.4'!$D$6:$D$2926,'Lifting beams BOMS'!A281)</f>
        <v>5</v>
      </c>
      <c r="M281" s="124">
        <f>MATCH(A281,'Hijsmateriaal 1.4'!$D$6:$D$2926,0)</f>
        <v>2057</v>
      </c>
      <c r="N281" s="74"/>
      <c r="O281" s="74"/>
      <c r="P281" s="74"/>
    </row>
    <row r="282" spans="1:16" s="36" customFormat="1" ht="20.149999999999999" hidden="1" customHeight="1" x14ac:dyDescent="0.25">
      <c r="A282" s="113" t="s">
        <v>3087</v>
      </c>
      <c r="B282" s="76">
        <f ca="1">OFFSET('Hijsmateriaal 1.4'!E$6:E$2926,M282+L282-2,0,1,1)</f>
        <v>5</v>
      </c>
      <c r="C282" s="32" t="str">
        <f ca="1">OFFSET('Hijsmateriaal 1.4'!L$6:L$2926,M282+L282-2,0,1,1)</f>
        <v>GN H14 (WB)</v>
      </c>
      <c r="D282" s="76">
        <f ca="1">OFFSET('Hijsmateriaal 1.4'!M$6:M$2926,M282+L282-2,0,1,1)</f>
        <v>125</v>
      </c>
      <c r="E282" s="1285" t="str">
        <f ca="1">CONCATENATE(OFFSET('Hijsmateriaal 1.4'!O$6:O$2926,M282+L282-2,0,1,1),"x",OFFSET('Hijsmateriaal 1.4'!P$6:P$2926,M282+L282-2,0,1,1),"x",OFFSET('Hijsmateriaal 1.4'!Q$6:Q$2926,M282+L282-2,0,1,1))</f>
        <v>78/81x135/143x368/374</v>
      </c>
      <c r="F282" s="1286"/>
      <c r="G282" s="37">
        <f ca="1">OFFSET('Hijsmateriaal 1.4'!AA$6:AA$2926,M282+L282-2,0,1,1)</f>
        <v>45994</v>
      </c>
      <c r="H282" s="76" t="str">
        <f ca="1">OFFSET('Hijsmateriaal 1.4'!AJ$6:AJ$2926,M282+L282-2,0,1,1)</f>
        <v>HL1831-1835</v>
      </c>
      <c r="I282" s="505" t="str">
        <f ca="1">IF(OFFSET('Hijsmateriaal 1.4'!W$6:W$2926,M282+L282-2,0,1,1)="","",OFFSET('Hijsmateriaal 1.4'!W$6:W$2926,M282+L282-2,0,1,1))</f>
        <v/>
      </c>
      <c r="J282" s="73">
        <f ca="1">OFFSET('Hijsmateriaal 1.4'!AC$6:AC$2926,M282+L282-3,0,1,1)/1000</f>
        <v>8.4000000000000005E-2</v>
      </c>
      <c r="K282" s="140">
        <f ca="1">(OFFSET('Hijsmateriaal 1.4'!Y$6:Y$2926,M282+L282-3,0,1,1))+365</f>
        <v>44898</v>
      </c>
      <c r="L282" s="121">
        <f>COUNTIF('Hijsmateriaal 1.4'!$D$6:$D$2926,'Lifting beams BOMS'!A282)</f>
        <v>6</v>
      </c>
      <c r="M282" s="124">
        <f>MATCH(A282,'Hijsmateriaal 1.4'!$D$6:$D$2926,0)</f>
        <v>2099</v>
      </c>
      <c r="N282" s="74"/>
      <c r="O282" s="74"/>
      <c r="P282" s="74"/>
    </row>
    <row r="283" spans="1:16" s="35" customFormat="1" ht="20.149999999999999" hidden="1" customHeight="1" x14ac:dyDescent="0.25">
      <c r="A283" s="113" t="s">
        <v>1551</v>
      </c>
      <c r="B283" s="76">
        <f ca="1">OFFSET('Hijsmateriaal 1.4'!E$6:E$2926,M283+L283-2,0,1,1)</f>
        <v>4</v>
      </c>
      <c r="C283" s="32" t="str">
        <f ca="1">OFFSET('Hijsmateriaal 1.4'!L$6:L$2926,M283+L283-2,0,1,1)</f>
        <v>GN H14 (WB)</v>
      </c>
      <c r="D283" s="76">
        <f ca="1">OFFSET('Hijsmateriaal 1.4'!M$6:M$2926,M283+L283-2,0,1,1)</f>
        <v>125</v>
      </c>
      <c r="E283" s="1285" t="str">
        <f ca="1">CONCATENATE(OFFSET('Hijsmateriaal 1.4'!O$6:O$2926,M283+L283-2,0,1,1),"x",OFFSET('Hijsmateriaal 1.4'!P$6:P$2926,M283+L283-2,0,1,1),"x",OFFSET('Hijsmateriaal 1.4'!Q$6:Q$2926,M283+L283-2,0,1,1))</f>
        <v>80x134/138x361/363</v>
      </c>
      <c r="F283" s="1286"/>
      <c r="G283" s="37">
        <f ca="1">OFFSET('Hijsmateriaal 1.4'!AA$6:AA$2926,M283+L283-2,0,1,1)</f>
        <v>44517</v>
      </c>
      <c r="H283" s="76" t="str">
        <f ca="1">OFFSET('Hijsmateriaal 1.4'!AJ$6:AJ$2926,M283+L283-2,0,1,1)</f>
        <v>HL831-834</v>
      </c>
      <c r="I283" s="505" t="str">
        <f ca="1">IF(OFFSET('Hijsmateriaal 1.4'!W$6:W$2926,M283+L283-2,0,1,1)="","",OFFSET('Hijsmateriaal 1.4'!W$6:W$2926,M283+L283-2,0,1,1))</f>
        <v/>
      </c>
      <c r="J283" s="73">
        <f ca="1">OFFSET('Hijsmateriaal 1.4'!AC$6:AC$2926,M283+L283-3,0,1,1)/1000</f>
        <v>8.4000000000000005E-2</v>
      </c>
      <c r="K283" s="140">
        <f ca="1">(OFFSET('Hijsmateriaal 1.4'!Y$6:Y$2926,M283+L283-3,0,1,1))+365</f>
        <v>44309</v>
      </c>
      <c r="L283" s="121">
        <f>COUNTIF('Hijsmateriaal 1.4'!$D$6:$D$2926,'Lifting beams BOMS'!A283)</f>
        <v>5</v>
      </c>
      <c r="M283" s="124">
        <f>MATCH(A283,'Hijsmateriaal 1.4'!$D$6:$D$2926,0)</f>
        <v>2110</v>
      </c>
      <c r="N283" s="74"/>
      <c r="O283" s="74"/>
      <c r="P283" s="74"/>
    </row>
    <row r="284" spans="1:16" s="35" customFormat="1" ht="20.149999999999999" hidden="1" customHeight="1" x14ac:dyDescent="0.25">
      <c r="A284" s="113" t="s">
        <v>3148</v>
      </c>
      <c r="B284" s="76">
        <f ca="1">OFFSET('Hijsmateriaal 1.4'!E$6:E$2926,M284+L284-2,0,1,1)</f>
        <v>30</v>
      </c>
      <c r="C284" s="32" t="str">
        <f ca="1">OFFSET('Hijsmateriaal 1.4'!L$6:L$2926,M284+L284-2,0,1,1)</f>
        <v>GN-H10 ROV</v>
      </c>
      <c r="D284" s="76">
        <f ca="1">OFFSET('Hijsmateriaal 1.4'!M$6:M$2926,M284+L284-2,0,1,1)</f>
        <v>120</v>
      </c>
      <c r="E284" s="1285" t="str">
        <f ca="1">CONCATENATE(OFFSET('Hijsmateriaal 1.4'!O$6:O$2926,M284+L284-2,0,1,1),"x",OFFSET('Hijsmateriaal 1.4'!P$6:P$2926,M284+L284-2,0,1,1),"x",OFFSET('Hijsmateriaal 1.4'!Q$6:Q$2926,M284+L284-2,0,1,1))</f>
        <v>84x127x338</v>
      </c>
      <c r="F284" s="1286"/>
      <c r="G284" s="37" t="str">
        <f ca="1">OFFSET('Hijsmateriaal 1.4'!AA$6:AA$2926,M284+L284-2,0,1,1)</f>
        <v>-</v>
      </c>
      <c r="H284" s="76" t="str">
        <f ca="1">OFFSET('Hijsmateriaal 1.4'!AJ$6:AJ$2926,M284+L284-2,0,1,1)</f>
        <v>HL2205-2234</v>
      </c>
      <c r="I284" s="632" t="str">
        <f ca="1">IF(OFFSET('Hijsmateriaal 1.4'!W$6:W$2926,M284+L284-2,0,1,1)="","",OFFSET('Hijsmateriaal 1.4'!W$6:W$2926,M284+L284-2,0,1,1))</f>
        <v>For 98/2 project</v>
      </c>
      <c r="J284" s="73">
        <f ca="1">OFFSET('Hijsmateriaal 1.4'!AC$6:AC$2926,M284+L284-3,0,1,1)/1000</f>
        <v>8.4000000000000005E-2</v>
      </c>
      <c r="K284" s="140">
        <f ca="1">(OFFSET('Hijsmateriaal 1.4'!Y$6:Y$2926,M284+L284-3,0,1,1))+365</f>
        <v>44545</v>
      </c>
      <c r="L284" s="121">
        <f>COUNTIF('Hijsmateriaal 1.4'!$D$6:$D$2926,'Lifting beams BOMS'!A284)</f>
        <v>31</v>
      </c>
      <c r="M284" s="124">
        <f>MATCH(A284,'Hijsmateriaal 1.4'!$D$6:$D$2926,0)</f>
        <v>2139</v>
      </c>
      <c r="N284" s="74"/>
      <c r="O284" s="74"/>
      <c r="P284" s="74"/>
    </row>
    <row r="285" spans="1:16" s="35" customFormat="1" ht="30" hidden="1" customHeight="1" x14ac:dyDescent="0.25">
      <c r="A285" s="113" t="s">
        <v>3154</v>
      </c>
      <c r="B285" s="76">
        <f ca="1">OFFSET('Hijsmateriaal 1.4'!E$6:E$2926,M285+L285-2,0,1,1)</f>
        <v>4</v>
      </c>
      <c r="C285" s="577" t="str">
        <f ca="1">OFFSET('Hijsmateriaal 1.4'!L$6:L$2926,M285+L285-2,0,1,1)</f>
        <v>SUPER GN-H10 (H)</v>
      </c>
      <c r="D285" s="76">
        <f ca="1">OFFSET('Hijsmateriaal 1.4'!M$6:M$2926,M285+L285-2,0,1,1)</f>
        <v>120</v>
      </c>
      <c r="E285" s="1285" t="str">
        <f ca="1">CONCATENATE(OFFSET('Hijsmateriaal 1.4'!O$6:O$2926,M285+L285-2,0,1,1),"x",OFFSET('Hijsmateriaal 1.4'!P$6:P$2926,M285+L285-2,0,1,1),"x",OFFSET('Hijsmateriaal 1.4'!Q$6:Q$2926,M285+L285-2,0,1,1))</f>
        <v>83/84x127/128x338</v>
      </c>
      <c r="F285" s="1286"/>
      <c r="G285" s="37">
        <f ca="1">OFFSET('Hijsmateriaal 1.4'!AA$6:AA$2926,M285+L285-2,0,1,1)</f>
        <v>45706</v>
      </c>
      <c r="H285" s="76" t="str">
        <f ca="1">OFFSET('Hijsmateriaal 1.4'!AJ$6:AJ$2926,M285+L285-2,0,1,1)</f>
        <v>HL2019-2022</v>
      </c>
      <c r="I285" s="578" t="str">
        <f ca="1">IF(OFFSET('Hijsmateriaal 1.4'!W$6:W$2926,M285+L285-2,0,1,1)="","",OFFSET('Hijsmateriaal 1.4'!W$6:W$2926,M285+L285-2,0,1,1))</f>
        <v>NOTE! SUPER GN-H10, same dimensions as GN-H9 85t, ex OWF</v>
      </c>
      <c r="J285" s="73">
        <f ca="1">OFFSET('Hijsmateriaal 1.4'!AC$6:AC$2926,M285+L285-3,0,1,1)/1000</f>
        <v>7.0000000000000007E-2</v>
      </c>
      <c r="K285" s="140">
        <f ca="1">(OFFSET('Hijsmateriaal 1.4'!Y$6:Y$2926,M285+L285-3,0,1,1))+365</f>
        <v>44244</v>
      </c>
      <c r="L285" s="121">
        <f>COUNTIF('Hijsmateriaal 1.4'!$D$6:$D$2926,'Lifting beams BOMS'!A285)</f>
        <v>5</v>
      </c>
      <c r="M285" s="124">
        <f>MATCH(A285,'Hijsmateriaal 1.4'!$D$6:$D$2926,0)</f>
        <v>2171</v>
      </c>
      <c r="N285" s="74"/>
      <c r="O285" s="74"/>
      <c r="P285" s="74"/>
    </row>
    <row r="286" spans="1:16" s="35" customFormat="1" ht="30" hidden="1" customHeight="1" x14ac:dyDescent="0.25">
      <c r="A286" s="113" t="s">
        <v>1162</v>
      </c>
      <c r="B286" s="76">
        <f ca="1">OFFSET('Hijsmateriaal 1.4'!E$6:E$2926,M286+L286-2,0,1,1)</f>
        <v>4</v>
      </c>
      <c r="C286" s="135" t="str">
        <f ca="1">OFFSET('Hijsmateriaal 1.4'!L$6:L$2926,M286+L286-2,0,1,1)</f>
        <v>GP P-6036 (H) + 2 x GN H10 (H)</v>
      </c>
      <c r="D286" s="76">
        <f ca="1">OFFSET('Hijsmateriaal 1.4'!M$6:M$2926,M286+L286-2,0,1,1)</f>
        <v>120</v>
      </c>
      <c r="E286" s="1285" t="str">
        <f ca="1">CONCATENATE(OFFSET('Hijsmateriaal 1.4'!O$6:O$2926,M286+L286-2,0,1,1),"x",OFFSET('Hijsmateriaal 1.4'!P$6:P$2926,M286+L286-2,0,1,1),"x",OFFSET('Hijsmateriaal 1.4'!Q$6:Q$2926,M286+L286-2,0,1,1))</f>
        <v>93/95x147/152x381/385</v>
      </c>
      <c r="F286" s="1286"/>
      <c r="G286" s="37">
        <f ca="1">OFFSET('Hijsmateriaal 1.4'!AA$6:AA$2926,M286+L286-2,0,1,1)</f>
        <v>44882</v>
      </c>
      <c r="H286" s="76" t="str">
        <f ca="1">OFFSET('Hijsmateriaal 1.4'!AJ$6:AJ$2926,M286+L286-2,0,1,1)</f>
        <v>HL5-8</v>
      </c>
      <c r="I286" s="505" t="str">
        <f ca="1">IF(OFFSET('Hijsmateriaal 1.4'!W$6:W$2926,M286+L286-2,0,1,1)="","",OFFSET('Hijsmateriaal 1.4'!W$6:W$2926,M286+L286-2,0,1,1))</f>
        <v/>
      </c>
      <c r="J286" s="73">
        <f ca="1">OFFSET('Hijsmateriaal 1.4'!AC$6:AC$2926,M286+L286-3,0,1,1)/1000</f>
        <v>0.11</v>
      </c>
      <c r="K286" s="140">
        <f ca="1">(OFFSET('Hijsmateriaal 1.4'!Y$6:Y$2926,M286+L286-3,0,1,1))+365</f>
        <v>44096</v>
      </c>
      <c r="L286" s="121">
        <f>COUNTIF('Hijsmateriaal 1.4'!$D$6:$D$2926,'Lifting beams BOMS'!A286)</f>
        <v>5</v>
      </c>
      <c r="M286" s="124">
        <f>MATCH(A286,'Hijsmateriaal 1.4'!$D$6:$D$2926,0)</f>
        <v>2177</v>
      </c>
      <c r="N286" s="74"/>
      <c r="O286" s="74"/>
      <c r="P286" s="74"/>
    </row>
    <row r="287" spans="1:16" s="35" customFormat="1" ht="30" hidden="1" customHeight="1" x14ac:dyDescent="0.25">
      <c r="A287" s="113" t="s">
        <v>3239</v>
      </c>
      <c r="B287" s="76">
        <f ca="1">OFFSET('Hijsmateriaal 1.4'!E$6:E$2926,M287+L287-2,0,1,1)</f>
        <v>6</v>
      </c>
      <c r="C287" s="577" t="str">
        <f ca="1">OFFSET('Hijsmateriaal 1.4'!L$6:L$2926,M287+L287-2,0,1,1)</f>
        <v>SUPER GP G-5263 (H)</v>
      </c>
      <c r="D287" s="76">
        <f ca="1">OFFSET('Hijsmateriaal 1.4'!M$6:M$2926,M287+L287-2,0,1,1)</f>
        <v>85</v>
      </c>
      <c r="E287" s="1285" t="str">
        <f ca="1">CONCATENATE(OFFSET('Hijsmateriaal 1.4'!O$6:O$2926,M287+L287-2,0,1,1),"x",OFFSET('Hijsmateriaal 1.4'!P$6:P$2926,M287+L287-2,0,1,1),"x",OFFSET('Hijsmateriaal 1.4'!Q$6:Q$2926,M287+L287-2,0,1,1))</f>
        <v>70x104/107x265/267</v>
      </c>
      <c r="F287" s="1286"/>
      <c r="G287" s="37">
        <f ca="1">OFFSET('Hijsmateriaal 1.4'!AA$6:AA$2926,M287+L287-2,0,1,1)</f>
        <v>45893</v>
      </c>
      <c r="H287" s="76" t="str">
        <f ca="1">OFFSET('Hijsmateriaal 1.4'!AJ$6:AJ$2926,M287+L287-2,0,1,1)</f>
        <v>SV27440-27445</v>
      </c>
      <c r="I287" s="578" t="str">
        <f ca="1">IF(OFFSET('Hijsmateriaal 1.4'!W$6:W$2926,M287+L287-2,0,1,1)="","",OFFSET('Hijsmateriaal 1.4'!W$6:W$2926,M287+L287-2,0,1,1))</f>
        <v>NOTE! SUPER GP-G-5263 shackle dimensions same as 55t G-4163 Standard shackle</v>
      </c>
      <c r="J287" s="73">
        <f ca="1">OFFSET('Hijsmateriaal 1.4'!AC$6:AC$2926,M287+L287-3,0,1,1)/1000</f>
        <v>4.2000000000000003E-2</v>
      </c>
      <c r="K287" s="140">
        <f ca="1">(OFFSET('Hijsmateriaal 1.4'!Y$6:Y$2926,M287+L287-3,0,1,1))+365</f>
        <v>44432</v>
      </c>
      <c r="L287" s="121">
        <f>COUNTIF('Hijsmateriaal 1.4'!$D$6:$D$2926,'Lifting beams BOMS'!A287)</f>
        <v>7</v>
      </c>
      <c r="M287" s="124">
        <f>MATCH(A287,'Hijsmateriaal 1.4'!$D$6:$D$2926,0)</f>
        <v>2222</v>
      </c>
      <c r="N287" s="74"/>
      <c r="O287" s="74"/>
      <c r="P287" s="74"/>
    </row>
    <row r="288" spans="1:16" s="35" customFormat="1" ht="30" hidden="1" customHeight="1" x14ac:dyDescent="0.25">
      <c r="A288" s="113" t="s">
        <v>3255</v>
      </c>
      <c r="B288" s="76">
        <f ca="1">OFFSET('Hijsmateriaal 1.4'!E$6:E$2926,M288+L288-2,0,1,1)</f>
        <v>6</v>
      </c>
      <c r="C288" s="577" t="str">
        <f ca="1">OFFSET('Hijsmateriaal 1.4'!L$6:L$2926,M288+L288-2,0,1,1)</f>
        <v>SUPER GP G-5263 (H)</v>
      </c>
      <c r="D288" s="76">
        <f ca="1">OFFSET('Hijsmateriaal 1.4'!M$6:M$2926,M288+L288-2,0,1,1)</f>
        <v>85</v>
      </c>
      <c r="E288" s="1285" t="str">
        <f ca="1">CONCATENATE(OFFSET('Hijsmateriaal 1.4'!O$6:O$2926,M288+L288-2,0,1,1),"x",OFFSET('Hijsmateriaal 1.4'!P$6:P$2926,M288+L288-2,0,1,1),"x",OFFSET('Hijsmateriaal 1.4'!Q$6:Q$2926,M288+L288-2,0,1,1))</f>
        <v>70x104/107x266/268</v>
      </c>
      <c r="F288" s="1286"/>
      <c r="G288" s="37">
        <f ca="1">OFFSET('Hijsmateriaal 1.4'!AA$6:AA$2926,M288+L288-2,0,1,1)</f>
        <v>45893</v>
      </c>
      <c r="H288" s="76" t="str">
        <f ca="1">OFFSET('Hijsmateriaal 1.4'!AJ$6:AJ$2926,M288+L288-2,0,1,1)</f>
        <v>SV27447-27452</v>
      </c>
      <c r="I288" s="578" t="str">
        <f ca="1">IF(OFFSET('Hijsmateriaal 1.4'!W$6:W$2926,M288+L288-2,0,1,1)="","",OFFSET('Hijsmateriaal 1.4'!W$6:W$2926,M288+L288-2,0,1,1))</f>
        <v>NOTE! SUPER GP-G-5263 shackle dimensions same as 55t G-4163 Standard shackle</v>
      </c>
      <c r="J288" s="73">
        <f ca="1">OFFSET('Hijsmateriaal 1.4'!AC$6:AC$2926,M288+L288-3,0,1,1)/1000</f>
        <v>4.2000000000000003E-2</v>
      </c>
      <c r="K288" s="140">
        <f ca="1">(OFFSET('Hijsmateriaal 1.4'!Y$6:Y$2926,M288+L288-3,0,1,1))+365</f>
        <v>44432</v>
      </c>
      <c r="L288" s="121">
        <f>COUNTIF('Hijsmateriaal 1.4'!$D$6:$D$2926,'Lifting beams BOMS'!A288)</f>
        <v>7</v>
      </c>
      <c r="M288" s="124">
        <f>MATCH(A288,'Hijsmateriaal 1.4'!$D$6:$D$2926,0)</f>
        <v>2230</v>
      </c>
      <c r="N288" s="74"/>
      <c r="O288" s="74"/>
      <c r="P288" s="74"/>
    </row>
    <row r="289" spans="1:16" s="35" customFormat="1" ht="20.149999999999999" hidden="1" customHeight="1" x14ac:dyDescent="0.25">
      <c r="A289" s="113" t="s">
        <v>3212</v>
      </c>
      <c r="B289" s="76">
        <f ca="1">OFFSET('Hijsmateriaal 1.4'!E$6:E$2926,M289+L289-2,0,1,1)</f>
        <v>12</v>
      </c>
      <c r="C289" s="135" t="str">
        <f ca="1">OFFSET('Hijsmateriaal 1.4'!L$6:L$2926,M289+L289-2,0,1,1)</f>
        <v>GP G-4163 (H)</v>
      </c>
      <c r="D289" s="76">
        <f ca="1">OFFSET('Hijsmateriaal 1.4'!M$6:M$2926,M289+L289-2,0,1,1)</f>
        <v>85</v>
      </c>
      <c r="E289" s="1285" t="str">
        <f ca="1">CONCATENATE(OFFSET('Hijsmateriaal 1.4'!O$6:O$2926,M289+L289-2,0,1,1),"x",OFFSET('Hijsmateriaal 1.4'!P$6:P$2926,M289+L289-2,0,1,1),"x",OFFSET('Hijsmateriaal 1.4'!Q$6:Q$2926,M289+L289-2,0,1,1))</f>
        <v>81/86x125/129x331/336</v>
      </c>
      <c r="F289" s="1286"/>
      <c r="G289" s="37">
        <f ca="1">OFFSET('Hijsmateriaal 1.4'!AA$6:AA$2926,M289+L289-2,0,1,1)</f>
        <v>45075</v>
      </c>
      <c r="H289" s="76" t="str">
        <f ca="1">OFFSET('Hijsmateriaal 1.4'!AJ$6:AJ$2926,M289+L289-2,0,1,1)</f>
        <v>SV23482-23501</v>
      </c>
      <c r="I289" s="505" t="str">
        <f ca="1">IF(OFFSET('Hijsmateriaal 1.4'!W$6:W$2926,M289+L289-2,0,1,1)="","",OFFSET('Hijsmateriaal 1.4'!W$6:W$2926,M289+L289-2,0,1,1))</f>
        <v>Ex Subsea project</v>
      </c>
      <c r="J289" s="73">
        <f ca="1">OFFSET('Hijsmateriaal 1.4'!AC$6:AC$2926,M289+L289-3,0,1,1)/1000</f>
        <v>6.2E-2</v>
      </c>
      <c r="K289" s="140">
        <f ca="1">(OFFSET('Hijsmateriaal 1.4'!Y$6:Y$2926,M289+L289-3,0,1,1))+365</f>
        <v>44257</v>
      </c>
      <c r="L289" s="121">
        <f>COUNTIF('Hijsmateriaal 1.4'!$D$6:$D$2926,'Lifting beams BOMS'!A289)</f>
        <v>13</v>
      </c>
      <c r="M289" s="124">
        <f>MATCH(A289,'Hijsmateriaal 1.4'!$D$6:$D$2926,0)</f>
        <v>2208</v>
      </c>
      <c r="N289" s="74"/>
      <c r="O289" s="74"/>
      <c r="P289" s="74"/>
    </row>
    <row r="290" spans="1:16" s="36" customFormat="1" ht="20.149999999999999" hidden="1" customHeight="1" x14ac:dyDescent="0.25">
      <c r="A290" s="113" t="s">
        <v>3296</v>
      </c>
      <c r="B290" s="76">
        <f ca="1">OFFSET('Hijsmateriaal 1.4'!E$6:E$2926,M290+L290-2,0,1,1)</f>
        <v>3</v>
      </c>
      <c r="C290" s="32" t="str">
        <f ca="1">OFFSET('Hijsmateriaal 1.4'!L$6:L$2926,M290+L290-2,0,1,1)</f>
        <v>GP G-4163 (H)</v>
      </c>
      <c r="D290" s="76">
        <f ca="1">OFFSET('Hijsmateriaal 1.4'!M$6:M$2926,M290+L290-2,0,1,1)</f>
        <v>85</v>
      </c>
      <c r="E290" s="1285" t="str">
        <f ca="1">CONCATENATE(OFFSET('Hijsmateriaal 1.4'!O$6:O$2926,M290+L290-2,0,1,1),"x",OFFSET('Hijsmateriaal 1.4'!P$6:P$2926,M290+L290-2,0,1,1),"x",OFFSET('Hijsmateriaal 1.4'!Q$6:Q$2926,M290+L290-2,0,1,1))</f>
        <v>80/83x125/133x330/340</v>
      </c>
      <c r="F290" s="1286"/>
      <c r="G290" s="37">
        <f ca="1">OFFSET('Hijsmateriaal 1.4'!AA$6:AA$2926,M290+L290-2,0,1,1)</f>
        <v>44374</v>
      </c>
      <c r="H290" s="76" t="str">
        <f ca="1">OFFSET('Hijsmateriaal 1.4'!AJ$6:AJ$2926,M290+L290-2,0,1,1)</f>
        <v>HL260-267</v>
      </c>
      <c r="I290" s="505" t="str">
        <f ca="1">IF(OFFSET('Hijsmateriaal 1.4'!W$6:W$2926,M290+L290-2,0,1,1)="","",OFFSET('Hijsmateriaal 1.4'!W$6:W$2926,M290+L290-2,0,1,1))</f>
        <v>HL 263, 265 &amp; 266 are lost</v>
      </c>
      <c r="J290" s="73">
        <f ca="1">OFFSET('Hijsmateriaal 1.4'!AC$6:AC$2926,M290+L290-3,0,1,1)/1000</f>
        <v>6.2240000000000004E-2</v>
      </c>
      <c r="K290" s="140">
        <f ca="1">(OFFSET('Hijsmateriaal 1.4'!Y$6:Y$2926,M290+L290-3,0,1,1))+365</f>
        <v>43278</v>
      </c>
      <c r="L290" s="121">
        <f>COUNTIF('Hijsmateriaal 1.4'!$D$6:$D$2926,'Lifting beams BOMS'!A290)</f>
        <v>9</v>
      </c>
      <c r="M290" s="124">
        <f>MATCH(A290,'Hijsmateriaal 1.4'!$D$6:$D$2926,0)</f>
        <v>2254</v>
      </c>
      <c r="N290" s="74"/>
      <c r="O290" s="74"/>
      <c r="P290" s="74"/>
    </row>
    <row r="291" spans="1:16" s="36" customFormat="1" ht="20.149999999999999" hidden="1" customHeight="1" x14ac:dyDescent="0.25">
      <c r="A291" s="113" t="s">
        <v>2987</v>
      </c>
      <c r="B291" s="76">
        <f ca="1">OFFSET('Hijsmateriaal 1.4'!E$6:E$2926,M291+L291-2,0,1,1)</f>
        <v>4</v>
      </c>
      <c r="C291" s="32" t="str">
        <f ca="1">OFFSET('Hijsmateriaal 1.4'!L$6:L$2926,M291+L291-2,0,1,1)</f>
        <v>LeBeon (WB)</v>
      </c>
      <c r="D291" s="76">
        <f ca="1">OFFSET('Hijsmateriaal 1.4'!M$6:M$2926,M291+L291-2,0,1,1)</f>
        <v>75</v>
      </c>
      <c r="E291" s="1285" t="str">
        <f ca="1">CONCATENATE(OFFSET('Hijsmateriaal 1.4'!O$6:O$2926,M291+L291-2,0,1,1),"x",OFFSET('Hijsmateriaal 1.4'!P$6:P$2926,M291+L291-2,0,1,1),"x",OFFSET('Hijsmateriaal 1.4'!Q$6:Q$2926,M291+L291-2,0,1,1))</f>
        <v>70x105/111x299/302</v>
      </c>
      <c r="F291" s="1286"/>
      <c r="G291" s="37">
        <f ca="1">OFFSET('Hijsmateriaal 1.4'!AA$6:AA$2926,M291+L291-2,0,1,1)</f>
        <v>42840</v>
      </c>
      <c r="H291" s="76" t="str">
        <f ca="1">OFFSET('Hijsmateriaal 1.4'!AJ$6:AJ$2926,M291+L291-2,0,1,1)</f>
        <v>HL617-620</v>
      </c>
      <c r="I291" s="505" t="str">
        <f ca="1">IF(OFFSET('Hijsmateriaal 1.4'!W$6:W$2926,M291+L291-2,0,1,1)="","",OFFSET('Hijsmateriaal 1.4'!W$6:W$2926,M291+L291-2,0,1,1))</f>
        <v/>
      </c>
      <c r="J291" s="73">
        <f ca="1">OFFSET('Hijsmateriaal 1.4'!AC$6:AC$2926,M291+L291-3,0,1,1)/1000</f>
        <v>7.0000000000000007E-2</v>
      </c>
      <c r="K291" s="140">
        <f ca="1">(OFFSET('Hijsmateriaal 1.4'!Y$6:Y$2926,M291+L291-3,0,1,1))+365</f>
        <v>42718</v>
      </c>
      <c r="L291" s="121">
        <f>COUNTIF('Hijsmateriaal 1.4'!$D$6:$D$2926,'Lifting beams BOMS'!A291)</f>
        <v>5</v>
      </c>
      <c r="M291" s="124">
        <f>MATCH(A291,'Hijsmateriaal 1.4'!$D$6:$D$2926,0)</f>
        <v>2322</v>
      </c>
      <c r="N291" s="74"/>
      <c r="O291" s="74"/>
      <c r="P291" s="74"/>
    </row>
    <row r="292" spans="1:16" s="36" customFormat="1" ht="20.149999999999999" hidden="1" customHeight="1" x14ac:dyDescent="0.25">
      <c r="A292" s="113" t="s">
        <v>3375</v>
      </c>
      <c r="B292" s="76">
        <f ca="1">OFFSET('Hijsmateriaal 1.4'!E$6:E$2926,M292+L292-2,0,1,1)</f>
        <v>4</v>
      </c>
      <c r="C292" s="32" t="str">
        <f ca="1">OFFSET('Hijsmateriaal 1.4'!L$6:L$2926,M292+L292-2,0,1,1)</f>
        <v>GP P-6033 (WB)</v>
      </c>
      <c r="D292" s="76">
        <f ca="1">OFFSET('Hijsmateriaal 1.4'!M$6:M$2926,M292+L292-2,0,1,1)</f>
        <v>75</v>
      </c>
      <c r="E292" s="1285" t="str">
        <f ca="1">CONCATENATE(OFFSET('Hijsmateriaal 1.4'!O$6:O$2926,M292+L292-2,0,1,1),"x",OFFSET('Hijsmateriaal 1.4'!P$6:P$2926,M292+L292-2,0,1,1),"x",OFFSET('Hijsmateriaal 1.4'!Q$6:Q$2926,M292+L292-2,0,1,1))</f>
        <v>70x110x290</v>
      </c>
      <c r="F292" s="1286"/>
      <c r="G292" s="37">
        <f ca="1">OFFSET('Hijsmateriaal 1.4'!AA$6:AA$2926,M292+L292-2,0,1,1)</f>
        <v>43360</v>
      </c>
      <c r="H292" s="76" t="str">
        <f ca="1">OFFSET('Hijsmateriaal 1.4'!AJ$6:AJ$2926,M292+L292-2,0,1,1)</f>
        <v>HL1335-1338</v>
      </c>
      <c r="I292" s="505" t="str">
        <f ca="1">IF(OFFSET('Hijsmateriaal 1.4'!W$6:W$2926,M292+L292-2,0,1,1)="","",OFFSET('Hijsmateriaal 1.4'!W$6:W$2926,M292+L292-2,0,1,1))</f>
        <v/>
      </c>
      <c r="J292" s="73">
        <f ca="1">OFFSET('Hijsmateriaal 1.4'!AC$6:AC$2926,M292+L292-3,0,1,1)/1000</f>
        <v>7.0000000000000007E-2</v>
      </c>
      <c r="K292" s="140">
        <f ca="1">(OFFSET('Hijsmateriaal 1.4'!Y$6:Y$2926,M292+L292-3,0,1,1))+365</f>
        <v>42718</v>
      </c>
      <c r="L292" s="121">
        <f>COUNTIF('Hijsmateriaal 1.4'!$D$6:$D$2926,'Lifting beams BOMS'!A292)</f>
        <v>5</v>
      </c>
      <c r="M292" s="124">
        <f>MATCH(A292,'Hijsmateriaal 1.4'!$D$6:$D$2926,0)</f>
        <v>2306</v>
      </c>
      <c r="N292" s="74"/>
      <c r="O292" s="74"/>
      <c r="P292" s="74"/>
    </row>
    <row r="293" spans="1:16" s="36" customFormat="1" ht="20.149999999999999" hidden="1" customHeight="1" x14ac:dyDescent="0.25">
      <c r="A293" s="113" t="s">
        <v>218</v>
      </c>
      <c r="B293" s="76">
        <f ca="1">OFFSET('Hijsmateriaal 1.4'!E$6:E$2926,M293+L293-2,0,1,1)</f>
        <v>8</v>
      </c>
      <c r="C293" s="32" t="str">
        <f ca="1">OFFSET('Hijsmateriaal 1.4'!L$6:L$2926,M293+L293-2,0,1,1)</f>
        <v>GP P-6033 (WB)</v>
      </c>
      <c r="D293" s="76">
        <f ca="1">OFFSET('Hijsmateriaal 1.4'!M$6:M$2926,M293+L293-2,0,1,1)</f>
        <v>75</v>
      </c>
      <c r="E293" s="1285" t="str">
        <f ca="1">CONCATENATE(OFFSET('Hijsmateriaal 1.4'!O$6:O$2926,M293+L293-2,0,1,1),"x",OFFSET('Hijsmateriaal 1.4'!P$6:P$2926,M293+L293-2,0,1,1),"x",OFFSET('Hijsmateriaal 1.4'!Q$6:Q$2926,M293+L293-2,0,1,1))</f>
        <v>70x110x290</v>
      </c>
      <c r="F293" s="1286"/>
      <c r="G293" s="37">
        <f ca="1">OFFSET('Hijsmateriaal 1.4'!AA$6:AA$2926,M293+L293-2,0,1,1)</f>
        <v>44034</v>
      </c>
      <c r="H293" s="76" t="str">
        <f ca="1">OFFSET('Hijsmateriaal 1.4'!AJ$6:AJ$2926,M293+L293-2,0,1,1)</f>
        <v>HL1501-1508</v>
      </c>
      <c r="I293" s="604" t="str">
        <f ca="1">IF(OFFSET('Hijsmateriaal 1.4'!W$6:W$2926,M293+L293-2,0,1,1)="","",OFFSET('Hijsmateriaal 1.4'!W$6:W$2926,M293+L293-2,0,1,1))</f>
        <v/>
      </c>
      <c r="J293" s="73">
        <f ca="1">OFFSET('Hijsmateriaal 1.4'!AC$6:AC$2926,M293+L293-3,0,1,1)/1000</f>
        <v>7.0000000000000007E-2</v>
      </c>
      <c r="K293" s="140">
        <f ca="1">(OFFSET('Hijsmateriaal 1.4'!Y$6:Y$2926,M293+L293-3,0,1,1))+365</f>
        <v>42551</v>
      </c>
      <c r="L293" s="121">
        <f>COUNTIF('Hijsmateriaal 1.4'!$D$6:$D$2926,'Lifting beams BOMS'!A293)</f>
        <v>9</v>
      </c>
      <c r="M293" s="124">
        <f>MATCH(A293,'Hijsmateriaal 1.4'!$D$6:$D$2926,0)</f>
        <v>2312</v>
      </c>
      <c r="N293" s="74"/>
      <c r="O293" s="74"/>
      <c r="P293" s="74"/>
    </row>
    <row r="294" spans="1:16" s="36" customFormat="1" ht="20.149999999999999" hidden="1" customHeight="1" x14ac:dyDescent="0.25">
      <c r="A294" s="113" t="s">
        <v>2672</v>
      </c>
      <c r="B294" s="76">
        <f ca="1">OFFSET('Hijsmateriaal 1.4'!E$6:E$2926,M294+L294-2,0,1,1)</f>
        <v>4</v>
      </c>
      <c r="C294" s="32" t="str">
        <f ca="1">OFFSET('Hijsmateriaal 1.4'!L$6:L$2926,M294+L294-2,0,1,1)</f>
        <v>GP G-4163 (H)</v>
      </c>
      <c r="D294" s="76">
        <f ca="1">OFFSET('Hijsmateriaal 1.4'!M$6:M$2926,M294+L294-2,0,1,1)</f>
        <v>55</v>
      </c>
      <c r="E294" s="1285" t="str">
        <f ca="1">CONCATENATE(OFFSET('Hijsmateriaal 1.4'!O$6:O$2926,M294+L294-2,0,1,1),"x",OFFSET('Hijsmateriaal 1.4'!P$6:P$2926,M294+L294-2,0,1,1),"x",OFFSET('Hijsmateriaal 1.4'!Q$6:Q$2926,M294+L294-2,0,1,1))</f>
        <v>70x103/110x265/272</v>
      </c>
      <c r="F294" s="1286"/>
      <c r="G294" s="37">
        <f ca="1">OFFSET('Hijsmateriaal 1.4'!AA$6:AA$2926,M294+L294-2,0,1,1)</f>
        <v>46724</v>
      </c>
      <c r="H294" s="76" t="str">
        <f ca="1">OFFSET('Hijsmateriaal 1.4'!AJ$6:AJ$2926,M294+L294-2,0,1,1)</f>
        <v>HL2403-2406</v>
      </c>
      <c r="I294" s="505" t="str">
        <f ca="1">IF(OFFSET('Hijsmateriaal 1.4'!W$6:W$2926,M294+L294-2,0,1,1)="","",OFFSET('Hijsmateriaal 1.4'!W$6:W$2926,M294+L294-2,0,1,1))</f>
        <v>Ordered by C. de Jonge for 98/2 FPSO project</v>
      </c>
      <c r="J294" s="73">
        <f ca="1">OFFSET('Hijsmateriaal 1.4'!AC$6:AC$2926,M294+L294-3,0,1,1)/1000</f>
        <v>4.1049999999999996E-2</v>
      </c>
      <c r="K294" s="140">
        <f ca="1">(OFFSET('Hijsmateriaal 1.4'!Y$6:Y$2926,M294+L294-3,0,1,1))+365</f>
        <v>44898</v>
      </c>
      <c r="L294" s="121">
        <f>COUNTIF('Hijsmateriaal 1.4'!$D$6:$D$2926,'Lifting beams BOMS'!A294)</f>
        <v>5</v>
      </c>
      <c r="M294" s="124">
        <f>MATCH(A294,'Hijsmateriaal 1.4'!$D$6:$D$2926,0)</f>
        <v>2394</v>
      </c>
      <c r="N294" s="74"/>
      <c r="O294" s="74"/>
      <c r="P294" s="74"/>
    </row>
    <row r="295" spans="1:16" s="36" customFormat="1" ht="20.149999999999999" hidden="1" customHeight="1" x14ac:dyDescent="0.25">
      <c r="A295" s="113" t="s">
        <v>3541</v>
      </c>
      <c r="B295" s="76">
        <f ca="1">OFFSET('Hijsmateriaal 1.4'!E$6:E$2926,M295+L295-2,0,1,1)</f>
        <v>8</v>
      </c>
      <c r="C295" s="32" t="str">
        <f ca="1">OFFSET('Hijsmateriaal 1.4'!L$6:L$2926,M295+L295-2,0,1,1)</f>
        <v>GP G-4163 (H)</v>
      </c>
      <c r="D295" s="76">
        <f ca="1">OFFSET('Hijsmateriaal 1.4'!M$6:M$2926,M295+L295-2,0,1,1)</f>
        <v>55</v>
      </c>
      <c r="E295" s="1285" t="str">
        <f ca="1">CONCATENATE(OFFSET('Hijsmateriaal 1.4'!O$6:O$2926,M295+L295-2,0,1,1),"x",OFFSET('Hijsmateriaal 1.4'!P$6:P$2926,M295+L295-2,0,1,1),"x",OFFSET('Hijsmateriaal 1.4'!Q$6:Q$2926,M295+L295-2,0,1,1))</f>
        <v>70x95/108x260/265</v>
      </c>
      <c r="F295" s="1286"/>
      <c r="G295" s="37">
        <f ca="1">OFFSET('Hijsmateriaal 1.4'!AA$6:AA$2926,M295+L295-2,0,1,1)</f>
        <v>44383</v>
      </c>
      <c r="H295" s="76" t="str">
        <f ca="1">OFFSET('Hijsmateriaal 1.4'!AJ$6:AJ$2926,M295+L295-2,0,1,1)</f>
        <v>SV25687-25694</v>
      </c>
      <c r="I295" s="604" t="str">
        <f ca="1">IF(OFFSET('Hijsmateriaal 1.4'!W$6:W$2926,M295+L295-2,0,1,1)="","",OFFSET('Hijsmateriaal 1.4'!W$6:W$2926,M295+L295-2,0,1,1))</f>
        <v>SV nrs</v>
      </c>
      <c r="J295" s="73">
        <f ca="1">OFFSET('Hijsmateriaal 1.4'!AC$6:AC$2926,M295+L295-3,0,1,1)/1000</f>
        <v>4.1049999999999996E-2</v>
      </c>
      <c r="K295" s="140">
        <f ca="1">(OFFSET('Hijsmateriaal 1.4'!Y$6:Y$2926,M295+L295-3,0,1,1))+365</f>
        <v>43287</v>
      </c>
      <c r="L295" s="121">
        <f>COUNTIF('Hijsmateriaal 1.4'!$D$6:$D$2926,'Lifting beams BOMS'!A295)</f>
        <v>9</v>
      </c>
      <c r="M295" s="124">
        <f>MATCH(A295,'Hijsmateriaal 1.4'!$D$6:$D$2926,0)</f>
        <v>2442</v>
      </c>
      <c r="N295" s="74"/>
      <c r="O295" s="74"/>
      <c r="P295" s="74"/>
    </row>
    <row r="296" spans="1:16" s="36" customFormat="1" ht="20.149999999999999" hidden="1" customHeight="1" x14ac:dyDescent="0.25">
      <c r="A296" s="113" t="s">
        <v>3488</v>
      </c>
      <c r="B296" s="76">
        <f ca="1">OFFSET('Hijsmateriaal 1.4'!E$6:E$2926,M296+L296-2,0,1,1)</f>
        <v>2</v>
      </c>
      <c r="C296" s="32" t="str">
        <f ca="1">OFFSET('Hijsmateriaal 1.4'!L$6:L$2926,M296+L296-2,0,1,1)</f>
        <v>GP G-4163 (H)</v>
      </c>
      <c r="D296" s="76">
        <f ca="1">OFFSET('Hijsmateriaal 1.4'!M$6:M$2926,M296+L296-2,0,1,1)</f>
        <v>55</v>
      </c>
      <c r="E296" s="1285" t="str">
        <f ca="1">CONCATENATE(OFFSET('Hijsmateriaal 1.4'!O$6:O$2926,M296+L296-2,0,1,1),"x",OFFSET('Hijsmateriaal 1.4'!P$6:P$2926,M296+L296-2,0,1,1),"x",OFFSET('Hijsmateriaal 1.4'!Q$6:Q$2926,M296+L296-2,0,1,1))</f>
        <v>70x105x267</v>
      </c>
      <c r="F296" s="1286"/>
      <c r="G296" s="37">
        <f ca="1">OFFSET('Hijsmateriaal 1.4'!AA$6:AA$2926,M296+L296-2,0,1,1)</f>
        <v>44340</v>
      </c>
      <c r="H296" s="76" t="str">
        <f ca="1">OFFSET('Hijsmateriaal 1.4'!AJ$6:AJ$2926,M296+L296-2,0,1,1)</f>
        <v>HL1185-1186</v>
      </c>
      <c r="I296" s="604" t="str">
        <f ca="1">IF(OFFSET('Hijsmateriaal 1.4'!W$6:W$2926,M296+L296-2,0,1,1)="","",OFFSET('Hijsmateriaal 1.4'!W$6:W$2926,M296+L296-2,0,1,1))</f>
        <v/>
      </c>
      <c r="J296" s="73">
        <f ca="1">OFFSET('Hijsmateriaal 1.4'!AC$6:AC$2926,M296+L296-3,0,1,1)/1000</f>
        <v>4.1049999999999996E-2</v>
      </c>
      <c r="K296" s="140">
        <f ca="1">(OFFSET('Hijsmateriaal 1.4'!Y$6:Y$2926,M296+L296-3,0,1,1))+365</f>
        <v>43244</v>
      </c>
      <c r="L296" s="121">
        <f>COUNTIF('Hijsmateriaal 1.4'!$D$6:$D$2926,'Lifting beams BOMS'!A296)</f>
        <v>3</v>
      </c>
      <c r="M296" s="124">
        <f>MATCH(A296,'Hijsmateriaal 1.4'!$D$6:$D$2926,0)</f>
        <v>2404</v>
      </c>
      <c r="N296" s="74"/>
      <c r="O296" s="74"/>
      <c r="P296" s="74"/>
    </row>
    <row r="297" spans="1:16" s="36" customFormat="1" ht="20.149999999999999" hidden="1" customHeight="1" x14ac:dyDescent="0.25">
      <c r="A297" s="113" t="s">
        <v>1167</v>
      </c>
      <c r="B297" s="76">
        <f ca="1">OFFSET('Hijsmateriaal 1.4'!E$6:E$2926,M297+L297-2,0,1,1)</f>
        <v>4</v>
      </c>
      <c r="C297" s="32" t="str">
        <f ca="1">OFFSET('Hijsmateriaal 1.4'!L$6:L$2926,M297+L297-2,0,1,1)</f>
        <v>GP G-4163 (H)</v>
      </c>
      <c r="D297" s="76">
        <f ca="1">OFFSET('Hijsmateriaal 1.4'!M$6:M$2926,M297+L297-2,0,1,1)</f>
        <v>55</v>
      </c>
      <c r="E297" s="1285" t="str">
        <f ca="1">CONCATENATE(OFFSET('Hijsmateriaal 1.4'!O$6:O$2926,M297+L297-2,0,1,1),"x",OFFSET('Hijsmateriaal 1.4'!P$6:P$2926,M297+L297-2,0,1,1),"x",OFFSET('Hijsmateriaal 1.4'!Q$6:Q$2926,M297+L297-2,0,1,1))</f>
        <v>70/71x103/110x265/272</v>
      </c>
      <c r="F297" s="1286"/>
      <c r="G297" s="37">
        <f ca="1">OFFSET('Hijsmateriaal 1.4'!AA$6:AA$2926,M297+L297-2,0,1,1)</f>
        <v>44340</v>
      </c>
      <c r="H297" s="76" t="str">
        <f ca="1">OFFSET('Hijsmateriaal 1.4'!AJ$6:AJ$2926,M297+L297-2,0,1,1)</f>
        <v>HL926-929</v>
      </c>
      <c r="I297" s="604" t="str">
        <f ca="1">IF(OFFSET('Hijsmateriaal 1.4'!W$6:W$2926,M297+L297-2,0,1,1)="","",OFFSET('Hijsmateriaal 1.4'!W$6:W$2926,M297+L297-2,0,1,1))</f>
        <v/>
      </c>
      <c r="J297" s="73">
        <f ca="1">OFFSET('Hijsmateriaal 1.4'!AC$6:AC$2926,M297+L297-3,0,1,1)/1000</f>
        <v>4.1049999999999996E-2</v>
      </c>
      <c r="K297" s="140">
        <f ca="1">(OFFSET('Hijsmateriaal 1.4'!Y$6:Y$2926,M297+L297-3,0,1,1))+365</f>
        <v>43244</v>
      </c>
      <c r="L297" s="121">
        <f>COUNTIF('Hijsmateriaal 1.4'!$D$6:$D$2926,'Lifting beams BOMS'!A297)</f>
        <v>5</v>
      </c>
      <c r="M297" s="124">
        <f>MATCH(A297,'Hijsmateriaal 1.4'!$D$6:$D$2926,0)</f>
        <v>2408</v>
      </c>
      <c r="N297" s="74"/>
      <c r="O297" s="74"/>
      <c r="P297" s="74"/>
    </row>
    <row r="298" spans="1:16" s="36" customFormat="1" ht="20.149999999999999" hidden="1" customHeight="1" x14ac:dyDescent="0.25">
      <c r="A298" s="113" t="s">
        <v>3505</v>
      </c>
      <c r="B298" s="76">
        <f ca="1">OFFSET('Hijsmateriaal 1.4'!E$6:E$2926,M298+L298-2,0,1,1)</f>
        <v>2</v>
      </c>
      <c r="C298" s="32" t="str">
        <f ca="1">OFFSET('Hijsmateriaal 1.4'!L$6:L$2926,M298+L298-2,0,1,1)</f>
        <v>GP G-4163 (H)</v>
      </c>
      <c r="D298" s="76">
        <f ca="1">OFFSET('Hijsmateriaal 1.4'!M$6:M$2926,M298+L298-2,0,1,1)</f>
        <v>55</v>
      </c>
      <c r="E298" s="1285" t="str">
        <f ca="1">CONCATENATE(OFFSET('Hijsmateriaal 1.4'!O$6:O$2926,M298+L298-2,0,1,1),"x",OFFSET('Hijsmateriaal 1.4'!P$6:P$2926,M298+L298-2,0,1,1),"x",OFFSET('Hijsmateriaal 1.4'!Q$6:Q$2926,M298+L298-2,0,1,1))</f>
        <v>70x105x267</v>
      </c>
      <c r="F298" s="1286"/>
      <c r="G298" s="37">
        <f ca="1">OFFSET('Hijsmateriaal 1.4'!AA$6:AA$2926,M298+L298-2,0,1,1)</f>
        <v>44340</v>
      </c>
      <c r="H298" s="76" t="str">
        <f ca="1">OFFSET('Hijsmateriaal 1.4'!AJ$6:AJ$2926,M298+L298-2,0,1,1)</f>
        <v>HL1155-1156</v>
      </c>
      <c r="I298" s="505" t="str">
        <f ca="1">IF(OFFSET('Hijsmateriaal 1.4'!W$6:W$2926,M298+L298-2,0,1,1)="","",OFFSET('Hijsmateriaal 1.4'!W$6:W$2926,M298+L298-2,0,1,1))</f>
        <v>HL nrs still to be stamped</v>
      </c>
      <c r="J298" s="73">
        <f ca="1">OFFSET('Hijsmateriaal 1.4'!AC$6:AC$2926,M298+L298-3,0,1,1)/1000</f>
        <v>4.1049999999999996E-2</v>
      </c>
      <c r="K298" s="140">
        <f ca="1">(OFFSET('Hijsmateriaal 1.4'!Y$6:Y$2926,M298+L298-3,0,1,1))+365</f>
        <v>43244</v>
      </c>
      <c r="L298" s="121">
        <f>COUNTIF('Hijsmateriaal 1.4'!$D$6:$D$2926,'Lifting beams BOMS'!A298)</f>
        <v>3</v>
      </c>
      <c r="M298" s="124">
        <f>MATCH(A298,'Hijsmateriaal 1.4'!$D$6:$D$2926,0)</f>
        <v>2420</v>
      </c>
      <c r="N298" s="74"/>
      <c r="O298" s="74"/>
      <c r="P298" s="74"/>
    </row>
    <row r="299" spans="1:16" s="36" customFormat="1" ht="20.149999999999999" hidden="1" customHeight="1" x14ac:dyDescent="0.25">
      <c r="A299" s="113" t="s">
        <v>3558</v>
      </c>
      <c r="B299" s="76">
        <f ca="1">OFFSET('Hijsmateriaal 1.4'!E$6:E$2926,M299+L299-2,0,1,1)</f>
        <v>9</v>
      </c>
      <c r="C299" s="32" t="str">
        <f ca="1">OFFSET('Hijsmateriaal 1.4'!L$6:L$2926,M299+L299-2,0,1,1)</f>
        <v>GN-H14 (WB)</v>
      </c>
      <c r="D299" s="76">
        <f ca="1">OFFSET('Hijsmateriaal 1.4'!M$6:M$2926,M299+L299-2,0,1,1)</f>
        <v>40</v>
      </c>
      <c r="E299" s="1285" t="str">
        <f ca="1">CONCATENATE(OFFSET('Hijsmateriaal 1.4'!O$6:O$2926,M299+L299-2,0,1,1),"x",OFFSET('Hijsmateriaal 1.4'!P$6:P$2926,M299+L299-2,0,1,1),"x",OFFSET('Hijsmateriaal 1.4'!Q$6:Q$2926,M299+L299-2,0,1,1))</f>
        <v>51x84/85x197/199</v>
      </c>
      <c r="F299" s="1286"/>
      <c r="G299" s="37">
        <f ca="1">OFFSET('Hijsmateriaal 1.4'!AA$6:AA$2926,M299+L299-2,0,1,1)</f>
        <v>45167</v>
      </c>
      <c r="H299" s="76" t="str">
        <f ca="1">OFFSET('Hijsmateriaal 1.4'!AJ$6:AJ$2926,M299+L299-2,0,1,1)</f>
        <v>HL1915-1923</v>
      </c>
      <c r="I299" s="505" t="str">
        <f ca="1">IF(OFFSET('Hijsmateriaal 1.4'!W$6:W$2926,M299+L299-2,0,1,1)="","",OFFSET('Hijsmateriaal 1.4'!W$6:W$2926,M299+L299-2,0,1,1))</f>
        <v/>
      </c>
      <c r="J299" s="73">
        <f ca="1">OFFSET('Hijsmateriaal 1.4'!AC$6:AC$2926,M299+L299-3,0,1,1)/1000</f>
        <v>2.1000000000000001E-2</v>
      </c>
      <c r="K299" s="140">
        <f ca="1">(OFFSET('Hijsmateriaal 1.4'!Y$6:Y$2926,M299+L299-3,0,1,1))+365</f>
        <v>44071</v>
      </c>
      <c r="L299" s="121">
        <f>COUNTIF('Hijsmateriaal 1.4'!$D$6:$D$2926,'Lifting beams BOMS'!A299)</f>
        <v>10</v>
      </c>
      <c r="M299" s="124">
        <f>MATCH(A299,'Hijsmateriaal 1.4'!$D$6:$D$2926,0)</f>
        <v>2456</v>
      </c>
      <c r="N299" s="74"/>
      <c r="O299" s="74"/>
      <c r="P299" s="74"/>
    </row>
    <row r="300" spans="1:16" s="36" customFormat="1" ht="20.149999999999999" hidden="1" customHeight="1" x14ac:dyDescent="0.25">
      <c r="A300" s="113" t="s">
        <v>2363</v>
      </c>
      <c r="B300" s="76">
        <f ca="1">OFFSET('Hijsmateriaal 1.4'!E$6:E$2926,M300+L300-2,0,1,1)</f>
        <v>4</v>
      </c>
      <c r="C300" s="32" t="str">
        <f ca="1">OFFSET('Hijsmateriaal 1.4'!L$6:L$2926,M300+L300-2,0,1,1)</f>
        <v>GN-H9 (H)</v>
      </c>
      <c r="D300" s="76">
        <f ca="1">OFFSET('Hijsmateriaal 1.4'!M$6:M$2926,M300+L300-2,0,1,1)</f>
        <v>35</v>
      </c>
      <c r="E300" s="1285" t="str">
        <f ca="1">CONCATENATE(OFFSET('Hijsmateriaal 1.4'!O$6:O$2926,M300+L300-2,0,1,1),"x",OFFSET('Hijsmateriaal 1.4'!P$6:P$2926,M300+L300-2,0,1,1),"x",OFFSET('Hijsmateriaal 1.4'!Q$6:Q$2926,M300+L300-2,0,1,1))</f>
        <v>57x83/86x196/200</v>
      </c>
      <c r="F300" s="1286"/>
      <c r="G300" s="37">
        <f ca="1">OFFSET('Hijsmateriaal 1.4'!AA$6:AA$2926,M300+L300-2,0,1,1)</f>
        <v>45196</v>
      </c>
      <c r="H300" s="76" t="str">
        <f ca="1">OFFSET('Hijsmateriaal 1.4'!AJ$6:AJ$2926,M300+L300-2,0,1,1)</f>
        <v>HL1995-1998</v>
      </c>
      <c r="I300" s="505" t="str">
        <f ca="1">IF(OFFSET('Hijsmateriaal 1.4'!W$6:W$2926,M300+L300-2,0,1,1)="","",OFFSET('Hijsmateriaal 1.4'!W$6:W$2926,M300+L300-2,0,1,1))</f>
        <v/>
      </c>
      <c r="J300" s="73">
        <f ca="1">OFFSET('Hijsmateriaal 1.4'!AC$6:AC$2926,M300+L300-3,0,1,1)/1000</f>
        <v>2.1000000000000001E-2</v>
      </c>
      <c r="K300" s="140">
        <f ca="1">(OFFSET('Hijsmateriaal 1.4'!Y$6:Y$2926,M300+L300-3,0,1,1))+365</f>
        <v>44100</v>
      </c>
      <c r="L300" s="121">
        <f>COUNTIF('Hijsmateriaal 1.4'!$D$6:$D$2926,'Lifting beams BOMS'!A300)</f>
        <v>5</v>
      </c>
      <c r="M300" s="124">
        <f>MATCH(A300,'Hijsmateriaal 1.4'!$D$6:$D$2926,0)</f>
        <v>2534</v>
      </c>
      <c r="N300" s="74"/>
      <c r="O300" s="74"/>
      <c r="P300" s="74"/>
    </row>
    <row r="301" spans="1:16" s="36" customFormat="1" ht="20.149999999999999" hidden="1" customHeight="1" x14ac:dyDescent="0.25">
      <c r="A301" s="113" t="s">
        <v>3640</v>
      </c>
      <c r="B301" s="76">
        <f ca="1">OFFSET('Hijsmateriaal 1.4'!E$6:E$2926,M301+L301-2,0,1,1)</f>
        <v>4</v>
      </c>
      <c r="C301" s="32" t="str">
        <f ca="1">OFFSET('Hijsmateriaal 1.4'!L$6:L$2926,M301+L301-2,0,1,1)</f>
        <v>GN-H9 (H)</v>
      </c>
      <c r="D301" s="76">
        <f ca="1">OFFSET('Hijsmateriaal 1.4'!M$6:M$2926,M301+L301-2,0,1,1)</f>
        <v>35</v>
      </c>
      <c r="E301" s="1285" t="str">
        <f ca="1">CONCATENATE(OFFSET('Hijsmateriaal 1.4'!O$6:O$2926,M301+L301-2,0,1,1),"x",OFFSET('Hijsmateriaal 1.4'!P$6:P$2926,M301+L301-2,0,1,1),"x",OFFSET('Hijsmateriaal 1.4'!Q$6:Q$2926,M301+L301-2,0,1,1))</f>
        <v>57x85/87x195/199</v>
      </c>
      <c r="F301" s="1286"/>
      <c r="G301" s="37">
        <f ca="1">OFFSET('Hijsmateriaal 1.4'!AA$6:AA$2926,M301+L301-2,0,1,1)</f>
        <v>45109</v>
      </c>
      <c r="H301" s="76" t="str">
        <f ca="1">OFFSET('Hijsmateriaal 1.4'!AJ$6:AJ$2926,M301+L301-2,0,1,1)</f>
        <v>HL1841-1844</v>
      </c>
      <c r="I301" s="505" t="str">
        <f ca="1">IF(OFFSET('Hijsmateriaal 1.4'!W$6:W$2926,M301+L301-2,0,1,1)="","",OFFSET('Hijsmateriaal 1.4'!W$6:W$2926,M301+L301-2,0,1,1))</f>
        <v/>
      </c>
      <c r="J301" s="73">
        <f ca="1">OFFSET('Hijsmateriaal 1.4'!AC$6:AC$2926,M301+L301-3,0,1,1)/1000</f>
        <v>2.1000000000000001E-2</v>
      </c>
      <c r="K301" s="140">
        <f ca="1">(OFFSET('Hijsmateriaal 1.4'!Y$6:Y$2926,M301+L301-3,0,1,1))+365</f>
        <v>44013</v>
      </c>
      <c r="L301" s="121">
        <f>COUNTIF('Hijsmateriaal 1.4'!$D$6:$D$2926,'Lifting beams BOMS'!A301)</f>
        <v>5</v>
      </c>
      <c r="M301" s="124">
        <f>MATCH(A301,'Hijsmateriaal 1.4'!$D$6:$D$2926,0)</f>
        <v>2528</v>
      </c>
      <c r="N301" s="74"/>
      <c r="O301" s="74"/>
      <c r="P301" s="74"/>
    </row>
    <row r="302" spans="1:16" s="36" customFormat="1" ht="20.149999999999999" hidden="1" customHeight="1" x14ac:dyDescent="0.25">
      <c r="A302" s="113" t="s">
        <v>3707</v>
      </c>
      <c r="B302" s="76">
        <f ca="1">OFFSET('Hijsmateriaal 1.4'!E$6:E$2926,M302+L302-2,0,1,1)</f>
        <v>7</v>
      </c>
      <c r="C302" s="32" t="str">
        <f ca="1">OFFSET('Hijsmateriaal 1.4'!L$6:L$2926,M302+L302-2,0,1,1)</f>
        <v>GP G-4163 (H)</v>
      </c>
      <c r="D302" s="76">
        <f ca="1">OFFSET('Hijsmateriaal 1.4'!M$6:M$2926,M302+L302-2,0,1,1)</f>
        <v>35</v>
      </c>
      <c r="E302" s="1285" t="str">
        <f ca="1">CONCATENATE(OFFSET('Hijsmateriaal 1.4'!O$6:O$2926,M302+L302-2,0,1,1),"x",OFFSET('Hijsmateriaal 1.4'!P$6:P$2926,M302+L302-2,0,1,1),"x",OFFSET('Hijsmateriaal 1.4'!Q$6:Q$2926,M302+L302-2,0,1,1))</f>
        <v>57x83x197</v>
      </c>
      <c r="F302" s="1286"/>
      <c r="G302" s="37" t="str">
        <f ca="1">OFFSET('Hijsmateriaal 1.4'!AA$6:AA$2926,M302+L302-2,0,1,1)</f>
        <v>24-05-2021`</v>
      </c>
      <c r="H302" s="76" t="str">
        <f ca="1">OFFSET('Hijsmateriaal 1.4'!AJ$6:AJ$2926,M302+L302-2,0,1,1)</f>
        <v>SV25247-25258</v>
      </c>
      <c r="I302" s="505" t="str">
        <f ca="1">IF(OFFSET('Hijsmateriaal 1.4'!W$6:W$2926,M302+L302-2,0,1,1)="","",OFFSET('Hijsmateriaal 1.4'!W$6:W$2926,M302+L302-2,0,1,1))</f>
        <v>EKH certif.</v>
      </c>
      <c r="J302" s="73">
        <f ca="1">OFFSET('Hijsmateriaal 1.4'!AC$6:AC$2926,M302+L302-3,0,1,1)/1000</f>
        <v>2.0649999999999998E-2</v>
      </c>
      <c r="K302" s="140">
        <f ca="1">(OFFSET('Hijsmateriaal 1.4'!Y$6:Y$2926,M302+L302-3,0,1,1))+365</f>
        <v>43244</v>
      </c>
      <c r="L302" s="121">
        <f>COUNTIF('Hijsmateriaal 1.4'!$D$6:$D$2926,'Lifting beams BOMS'!A302)</f>
        <v>8</v>
      </c>
      <c r="M302" s="124">
        <f>MATCH(A302,'Hijsmateriaal 1.4'!$D$6:$D$2926,0)</f>
        <v>2578</v>
      </c>
      <c r="N302" s="74"/>
      <c r="O302" s="74"/>
      <c r="P302" s="74"/>
    </row>
    <row r="303" spans="1:16" s="36" customFormat="1" ht="20.149999999999999" hidden="1" customHeight="1" x14ac:dyDescent="0.25">
      <c r="A303" s="113" t="s">
        <v>3697</v>
      </c>
      <c r="B303" s="76">
        <f ca="1">OFFSET('Hijsmateriaal 1.4'!E$6:E$2926,M303+L303-2,0,1,1)</f>
        <v>6</v>
      </c>
      <c r="C303" s="32" t="str">
        <f ca="1">OFFSET('Hijsmateriaal 1.4'!L$6:L$2926,M303+L303-2,0,1,1)</f>
        <v>GP G-4163 (H)</v>
      </c>
      <c r="D303" s="76">
        <f ca="1">OFFSET('Hijsmateriaal 1.4'!M$6:M$2926,M303+L303-2,0,1,1)</f>
        <v>35</v>
      </c>
      <c r="E303" s="1285" t="str">
        <f ca="1">CONCATENATE(OFFSET('Hijsmateriaal 1.4'!O$6:O$2926,M303+L303-2,0,1,1),"x",OFFSET('Hijsmateriaal 1.4'!P$6:P$2926,M303+L303-2,0,1,1),"x",OFFSET('Hijsmateriaal 1.4'!Q$6:Q$2926,M303+L303-2,0,1,1))</f>
        <v>57x85x200</v>
      </c>
      <c r="F303" s="1286"/>
      <c r="G303" s="37">
        <f ca="1">OFFSET('Hijsmateriaal 1.4'!AA$6:AA$2926,M303+L303-2,0,1,1)</f>
        <v>44340</v>
      </c>
      <c r="H303" s="76" t="str">
        <f ca="1">OFFSET('Hijsmateriaal 1.4'!AJ$6:AJ$2926,M303+L303-2,0,1,1)</f>
        <v>HL1327-1334</v>
      </c>
      <c r="I303" s="505" t="str">
        <f ca="1">IF(OFFSET('Hijsmateriaal 1.4'!W$6:W$2926,M303+L303-2,0,1,1)="","",OFFSET('Hijsmateriaal 1.4'!W$6:W$2926,M303+L303-2,0,1,1))</f>
        <v/>
      </c>
      <c r="J303" s="73">
        <f ca="1">OFFSET('Hijsmateriaal 1.4'!AC$6:AC$2926,M303+L303-3,0,1,1)/1000</f>
        <v>2.0649999999999998E-2</v>
      </c>
      <c r="K303" s="140">
        <f ca="1">(OFFSET('Hijsmateriaal 1.4'!Y$6:Y$2926,M303+L303-3,0,1,1))+365</f>
        <v>43244</v>
      </c>
      <c r="L303" s="121">
        <f>COUNTIF('Hijsmateriaal 1.4'!$D$6:$D$2926,'Lifting beams BOMS'!A303)</f>
        <v>7</v>
      </c>
      <c r="M303" s="124">
        <f>MATCH(A303,'Hijsmateriaal 1.4'!$D$6:$D$2926,0)</f>
        <v>2570</v>
      </c>
      <c r="N303" s="74"/>
      <c r="O303" s="74"/>
      <c r="P303" s="74"/>
    </row>
    <row r="304" spans="1:16" s="36" customFormat="1" ht="20.149999999999999" hidden="1" customHeight="1" x14ac:dyDescent="0.25">
      <c r="A304" s="113" t="s">
        <v>3718</v>
      </c>
      <c r="B304" s="76">
        <f ca="1">OFFSET('Hijsmateriaal 1.4'!E$6:E$2926,M304+L304-2,0,1,1)</f>
        <v>8</v>
      </c>
      <c r="C304" s="32" t="str">
        <f ca="1">OFFSET('Hijsmateriaal 1.4'!L$6:L$2926,M304+L304-2,0,1,1)</f>
        <v>GP G-4163 (H)</v>
      </c>
      <c r="D304" s="76">
        <f ca="1">OFFSET('Hijsmateriaal 1.4'!M$6:M$2926,M304+L304-2,0,1,1)</f>
        <v>25</v>
      </c>
      <c r="E304" s="1285" t="str">
        <f ca="1">CONCATENATE(OFFSET('Hijsmateriaal 1.4'!O$6:O$2926,M304+L304-2,0,1,1),"x",OFFSET('Hijsmateriaal 1.4'!P$6:P$2926,M304+L304-2,0,1,1),"x",OFFSET('Hijsmateriaal 1.4'!Q$6:Q$2926,M304+L304-2,0,1,1))</f>
        <v>50x74x178</v>
      </c>
      <c r="F304" s="1286"/>
      <c r="G304" s="37">
        <f ca="1">OFFSET('Hijsmateriaal 1.4'!AA$6:AA$2926,M304+L304-2,0,1,1)</f>
        <v>43339</v>
      </c>
      <c r="H304" s="76" t="str">
        <f ca="1">OFFSET('Hijsmateriaal 1.4'!AJ$6:AJ$2926,M304+L304-2,0,1,1)</f>
        <v>HL1319-1326</v>
      </c>
      <c r="I304" s="505" t="str">
        <f ca="1">IF(OFFSET('Hijsmateriaal 1.4'!W$6:W$2926,M304+L304-2,0,1,1)="","",OFFSET('Hijsmateriaal 1.4'!W$6:W$2926,M304+L304-2,0,1,1))</f>
        <v/>
      </c>
      <c r="J304" s="73">
        <f ca="1">OFFSET('Hijsmateriaal 1.4'!AC$6:AC$2926,M304+L304-3,0,1,1)/1000</f>
        <v>1.2999999999999999E-2</v>
      </c>
      <c r="K304" s="140">
        <f ca="1">(OFFSET('Hijsmateriaal 1.4'!Y$6:Y$2926,M304+L304-3,0,1,1))+365</f>
        <v>42718</v>
      </c>
      <c r="L304" s="121">
        <f>COUNTIF('Hijsmateriaal 1.4'!$D$6:$D$2926,'Lifting beams BOMS'!A304)</f>
        <v>9</v>
      </c>
      <c r="M304" s="124">
        <f>MATCH(A304,'Hijsmateriaal 1.4'!$D$6:$D$2926,0)</f>
        <v>2587</v>
      </c>
      <c r="N304" s="74"/>
      <c r="O304" s="74"/>
      <c r="P304" s="74"/>
    </row>
    <row r="305" spans="1:16" s="36" customFormat="1" ht="20.149999999999999" hidden="1" customHeight="1" x14ac:dyDescent="0.25">
      <c r="A305" s="113" t="s">
        <v>3772</v>
      </c>
      <c r="B305" s="76">
        <f ca="1">OFFSET('Hijsmateriaal 1.4'!E$6:E$2926,M305+L305-2,0,1,1)</f>
        <v>8</v>
      </c>
      <c r="C305" s="32" t="str">
        <f ca="1">OFFSET('Hijsmateriaal 1.4'!L$6:L$2926,M305+L305-2,0,1,1)</f>
        <v>GN-H9 (H)</v>
      </c>
      <c r="D305" s="76">
        <f ca="1">OFFSET('Hijsmateriaal 1.4'!M$6:M$2926,M305+L305-2,0,1,1)</f>
        <v>17</v>
      </c>
      <c r="E305" s="1285" t="str">
        <f ca="1">CONCATENATE(OFFSET('Hijsmateriaal 1.4'!O$6:O$2926,M305+L305-2,0,1,1),"x",OFFSET('Hijsmateriaal 1.4'!P$6:P$2926,M305+L305-2,0,1,1),"x",OFFSET('Hijsmateriaal 1.4'!Q$6:Q$2926,M305+L305-2,0,1,1))</f>
        <v>42x61/62x145/146</v>
      </c>
      <c r="F305" s="1286"/>
      <c r="G305" s="37">
        <f ca="1">OFFSET('Hijsmateriaal 1.4'!AA$6:AA$2926,M305+L305-2,0,1,1)</f>
        <v>45167</v>
      </c>
      <c r="H305" s="76" t="str">
        <f ca="1">OFFSET('Hijsmateriaal 1.4'!AJ$6:AJ$2926,M305+L305-2,0,1,1)</f>
        <v>HL1942-1949</v>
      </c>
      <c r="I305" s="505" t="str">
        <f ca="1">IF(OFFSET('Hijsmateriaal 1.4'!W$6:W$2926,M305+L305-2,0,1,1)="","",OFFSET('Hijsmateriaal 1.4'!W$6:W$2926,M305+L305-2,0,1,1))</f>
        <v/>
      </c>
      <c r="J305" s="73">
        <f ca="1">OFFSET('Hijsmateriaal 1.4'!AC$6:AC$2926,M305+L305-3,0,1,1)/1000</f>
        <v>8.199999999999999E-3</v>
      </c>
      <c r="K305" s="140">
        <f ca="1">(OFFSET('Hijsmateriaal 1.4'!Y$6:Y$2926,M305+L305-3,0,1,1))+365</f>
        <v>44071</v>
      </c>
      <c r="L305" s="121">
        <f>COUNTIF('Hijsmateriaal 1.4'!$D$6:$D$2926,'Lifting beams BOMS'!A305)</f>
        <v>9</v>
      </c>
      <c r="M305" s="124">
        <f>MATCH(A305,'Hijsmateriaal 1.4'!$D$6:$D$2926,0)</f>
        <v>2630</v>
      </c>
      <c r="N305" s="74"/>
      <c r="O305" s="74"/>
      <c r="P305" s="74"/>
    </row>
    <row r="306" spans="1:16" s="36" customFormat="1" ht="20.149999999999999" hidden="1" customHeight="1" thickBot="1" x14ac:dyDescent="0.3">
      <c r="A306" s="131" t="s">
        <v>3783</v>
      </c>
      <c r="B306" s="91">
        <f ca="1">OFFSET('Hijsmateriaal 1.4'!E$6:E$2926,M306+L306-2,0,1,1)</f>
        <v>4</v>
      </c>
      <c r="C306" s="92" t="str">
        <f ca="1">OFFSET('Hijsmateriaal 1.4'!L$6:L$2926,M306+L306-2,0,1,1)</f>
        <v>GN-H9 (H)</v>
      </c>
      <c r="D306" s="91">
        <f ca="1">OFFSET('Hijsmateriaal 1.4'!M$6:M$2926,M306+L306-2,0,1,1)</f>
        <v>13.5</v>
      </c>
      <c r="E306" s="1316" t="str">
        <f ca="1">CONCATENATE(OFFSET('Hijsmateriaal 1.4'!O$6:O$2926,M306+L306-2,0,1,1),"x",OFFSET('Hijsmateriaal 1.4'!P$6:P$2926,M306+L306-2,0,1,1),"x",OFFSET('Hijsmateriaal 1.4'!Q$6:Q$2926,M306+L306-2,0,1,1))</f>
        <v>38x57x132/133</v>
      </c>
      <c r="F306" s="1317"/>
      <c r="G306" s="105">
        <f ca="1">OFFSET('Hijsmateriaal 1.4'!AA$6:AA$2926,M306+L306-2,0,1,1)</f>
        <v>45167</v>
      </c>
      <c r="H306" s="91" t="str">
        <f ca="1">OFFSET('Hijsmateriaal 1.4'!AJ$6:AJ$2926,M306+L306-2,0,1,1)</f>
        <v>HL1938-1941</v>
      </c>
      <c r="I306" s="605" t="str">
        <f ca="1">IF(OFFSET('Hijsmateriaal 1.4'!W$6:W$2926,M306+L306-2,0,1,1)="","",OFFSET('Hijsmateriaal 1.4'!W$6:W$2926,M306+L306-2,0,1,1))</f>
        <v/>
      </c>
      <c r="J306" s="507">
        <f ca="1">OFFSET('Hijsmateriaal 1.4'!AC$6:AC$2926,M306+L306-3,0,1,1)/1000</f>
        <v>6.4999999999999997E-3</v>
      </c>
      <c r="K306" s="142">
        <f ca="1">(OFFSET('Hijsmateriaal 1.4'!Y$6:Y$2926,M306+L306-3,0,1,1))+365</f>
        <v>44071</v>
      </c>
      <c r="L306" s="121">
        <f>COUNTIF('Hijsmateriaal 1.4'!$D$6:$D$2926,'Lifting beams BOMS'!A306)</f>
        <v>5</v>
      </c>
      <c r="M306" s="124">
        <f>MATCH(A306,'Hijsmateriaal 1.4'!$D$6:$D$2926,0)</f>
        <v>2640</v>
      </c>
      <c r="N306" s="74"/>
      <c r="O306" s="74"/>
      <c r="P306" s="74"/>
    </row>
    <row r="307" spans="1:16" s="34" customFormat="1" ht="20.149999999999999" hidden="1" customHeight="1" x14ac:dyDescent="0.25">
      <c r="A307" s="113" t="s">
        <v>3933</v>
      </c>
      <c r="B307" s="76" t="e">
        <f ca="1">OFFSET('Hijsmateriaal 1.4'!E$6:E$2926,M307+L307-2,0,1,1)</f>
        <v>#N/A</v>
      </c>
      <c r="C307" s="32" t="e">
        <f ca="1">OFFSET('Hijsmateriaal 1.4'!L$6:L$2926,M307+L307-2,0,1,1)</f>
        <v>#N/A</v>
      </c>
      <c r="D307" s="76" t="e">
        <f ca="1">OFFSET('Hijsmateriaal 1.4'!M$6:M$2926,M307+L307-2,0,1,1)</f>
        <v>#N/A</v>
      </c>
      <c r="E307" s="1285" t="e">
        <f ca="1">CONCATENATE(OFFSET('Hijsmateriaal 1.4'!O$6:O$2926,M307+L307-2,0,1,1),"x",OFFSET('Hijsmateriaal 1.4'!P$6:P$2926,M307+L307-2,0,1,1),"x",OFFSET('Hijsmateriaal 1.4'!Q$6:Q$2926,M307+L307-2,0,1,1))</f>
        <v>#N/A</v>
      </c>
      <c r="F307" s="1286"/>
      <c r="G307" s="37" t="e">
        <f ca="1">OFFSET('Hijsmateriaal 1.4'!AA$6:AA$2926,M307+L307-2,0,1,1)</f>
        <v>#N/A</v>
      </c>
      <c r="H307" s="76" t="e">
        <f ca="1">OFFSET('Hijsmateriaal 1.4'!AJ$6:AJ$2926,M307+L307-2,0,1,1)</f>
        <v>#N/A</v>
      </c>
      <c r="I307" s="86" t="e">
        <f ca="1">IF(OFFSET('Hijsmateriaal 1.4'!W$6:W$2926,M307+L307-2,0,1,1)="","",OFFSET('Hijsmateriaal 1.4'!W$6:W$2926,M307+L307-2,0,1,1))</f>
        <v>#N/A</v>
      </c>
      <c r="J307" s="73" t="e">
        <f ca="1">OFFSET('Hijsmateriaal 1.4'!AC$6:AC$2926,M307+L307-3,0,1,1)/1000</f>
        <v>#N/A</v>
      </c>
      <c r="K307" s="140" t="e">
        <f ca="1">(OFFSET('Hijsmateriaal 1.4'!Y$6:Y$2926,M307+L307-3,0,1,1))+365</f>
        <v>#N/A</v>
      </c>
      <c r="L307" s="121">
        <f>COUNTIF('Hijsmateriaal 1.4'!$D$6:$D$2926,'Lifting beams BOMS'!A307)</f>
        <v>0</v>
      </c>
      <c r="M307" s="124" t="e">
        <f>MATCH(A307,'Hijsmateriaal 1.4'!$D$6:$D$2926,0)</f>
        <v>#N/A</v>
      </c>
    </row>
    <row r="308" spans="1:16" s="34" customFormat="1" ht="20.149999999999999" hidden="1" customHeight="1" x14ac:dyDescent="0.25">
      <c r="A308" s="113" t="s">
        <v>3934</v>
      </c>
      <c r="B308" s="76" t="e">
        <f ca="1">OFFSET('Hijsmateriaal 1.4'!E$6:E$2926,M308+L308-2,0,1,1)</f>
        <v>#N/A</v>
      </c>
      <c r="C308" s="32" t="e">
        <f ca="1">OFFSET('Hijsmateriaal 1.4'!L$6:L$2926,M308+L308-2,0,1,1)</f>
        <v>#N/A</v>
      </c>
      <c r="D308" s="76" t="e">
        <f ca="1">OFFSET('Hijsmateriaal 1.4'!M$6:M$2926,M308+L308-2,0,1,1)</f>
        <v>#N/A</v>
      </c>
      <c r="E308" s="1285" t="e">
        <f ca="1">CONCATENATE(OFFSET('Hijsmateriaal 1.4'!O$6:O$2926,M308+L308-2,0,1,1),"x",OFFSET('Hijsmateriaal 1.4'!P$6:P$2926,M308+L308-2,0,1,1),"x",OFFSET('Hijsmateriaal 1.4'!Q$6:Q$2926,M308+L308-2,0,1,1))</f>
        <v>#N/A</v>
      </c>
      <c r="F308" s="1286"/>
      <c r="G308" s="37" t="e">
        <f ca="1">OFFSET('Hijsmateriaal 1.4'!AA$6:AA$2926,M308+L308-2,0,1,1)</f>
        <v>#N/A</v>
      </c>
      <c r="H308" s="76" t="e">
        <f ca="1">OFFSET('Hijsmateriaal 1.4'!AJ$6:AJ$2926,M308+L308-2,0,1,1)</f>
        <v>#N/A</v>
      </c>
      <c r="I308" s="86" t="e">
        <f ca="1">IF(OFFSET('Hijsmateriaal 1.4'!W$6:W$2926,M308+L308-2,0,1,1)="","",OFFSET('Hijsmateriaal 1.4'!W$6:W$2926,M308+L308-2,0,1,1))</f>
        <v>#N/A</v>
      </c>
      <c r="J308" s="73" t="e">
        <f ca="1">OFFSET('Hijsmateriaal 1.4'!AC$6:AC$2926,M308+L308-3,0,1,1)/1000</f>
        <v>#N/A</v>
      </c>
      <c r="K308" s="140" t="e">
        <f ca="1">(OFFSET('Hijsmateriaal 1.4'!Y$6:Y$2926,M308+L308-3,0,1,1))+365</f>
        <v>#N/A</v>
      </c>
      <c r="L308" s="121">
        <f>COUNTIF('Hijsmateriaal 1.4'!$D$6:$D$2926,'Lifting beams BOMS'!A308)</f>
        <v>0</v>
      </c>
      <c r="M308" s="124" t="e">
        <f>MATCH(A308,'Hijsmateriaal 1.4'!$D$6:$D$2926,0)</f>
        <v>#N/A</v>
      </c>
    </row>
    <row r="309" spans="1:16" s="34" customFormat="1" ht="20.149999999999999" hidden="1" customHeight="1" x14ac:dyDescent="0.25">
      <c r="A309" s="126" t="s">
        <v>3935</v>
      </c>
      <c r="B309" s="76" t="e">
        <f ca="1">OFFSET('Hijsmateriaal 1.4'!E$6:E$2926,M309+L309-2,0,1,1)</f>
        <v>#N/A</v>
      </c>
      <c r="C309" s="77" t="e">
        <f ca="1">OFFSET('Hijsmateriaal 1.4'!L$6:L$2926,M309+L309-2,0,1,1)</f>
        <v>#N/A</v>
      </c>
      <c r="D309" s="76" t="e">
        <f ca="1">OFFSET('Hijsmateriaal 1.4'!M$6:M$2926,M309+L309-2,0,1,1)</f>
        <v>#N/A</v>
      </c>
      <c r="E309" s="1285" t="e">
        <f ca="1">CONCATENATE(OFFSET('Hijsmateriaal 1.4'!O$6:O$2926,M309+L309-2,0,1,1),"x",OFFSET('Hijsmateriaal 1.4'!P$6:P$2926,M309+L309-2,0,1,1),"x",OFFSET('Hijsmateriaal 1.4'!Q$6:Q$2926,M309+L309-2,0,1,1))</f>
        <v>#N/A</v>
      </c>
      <c r="F309" s="1286"/>
      <c r="G309" s="37" t="e">
        <f ca="1">OFFSET('Hijsmateriaal 1.4'!AA$6:AA$2926,M309+L309-2,0,1,1)</f>
        <v>#N/A</v>
      </c>
      <c r="H309" s="76" t="e">
        <f ca="1">OFFSET('Hijsmateriaal 1.4'!AJ$6:AJ$2926,M309+L309-2,0,1,1)</f>
        <v>#N/A</v>
      </c>
      <c r="I309" s="86" t="e">
        <f ca="1">IF(OFFSET('Hijsmateriaal 1.4'!W$6:W$2926,M309+L309-2,0,1,1)="","",OFFSET('Hijsmateriaal 1.4'!W$6:W$2926,M309+L309-2,0,1,1))</f>
        <v>#N/A</v>
      </c>
      <c r="J309" s="73" t="e">
        <f ca="1">OFFSET('Hijsmateriaal 1.4'!AC$6:AC$2926,M309+L309-3,0,1,1)/1000</f>
        <v>#N/A</v>
      </c>
      <c r="K309" s="140" t="e">
        <f ca="1">(OFFSET('Hijsmateriaal 1.4'!Y$6:Y$2926,M309+L309-3,0,1,1))+365</f>
        <v>#N/A</v>
      </c>
      <c r="L309" s="121">
        <f>COUNTIF('Hijsmateriaal 1.4'!$D$6:$D$2926,'Lifting beams BOMS'!A309)</f>
        <v>0</v>
      </c>
      <c r="M309" s="124" t="e">
        <f>MATCH(A309,'Hijsmateriaal 1.4'!$D$6:$D$2926,0)</f>
        <v>#N/A</v>
      </c>
    </row>
    <row r="310" spans="1:16" s="34" customFormat="1" ht="20.149999999999999" hidden="1" customHeight="1" x14ac:dyDescent="0.25">
      <c r="A310" s="113" t="s">
        <v>3936</v>
      </c>
      <c r="B310" s="76" t="e">
        <f ca="1">OFFSET('Hijsmateriaal 1.4'!E$6:E$2926,M310+L310-2,0,1,1)</f>
        <v>#N/A</v>
      </c>
      <c r="C310" s="32" t="e">
        <f ca="1">OFFSET('Hijsmateriaal 1.4'!L$6:L$2926,M310+L310-2,0,1,1)</f>
        <v>#N/A</v>
      </c>
      <c r="D310" s="76" t="e">
        <f ca="1">OFFSET('Hijsmateriaal 1.4'!M$6:M$2926,M310+L310-2,0,1,1)</f>
        <v>#N/A</v>
      </c>
      <c r="E310" s="1285" t="e">
        <f ca="1">CONCATENATE(OFFSET('Hijsmateriaal 1.4'!O$6:O$2926,M310+L310-2,0,1,1),"x",OFFSET('Hijsmateriaal 1.4'!P$6:P$2926,M310+L310-2,0,1,1),"x",OFFSET('Hijsmateriaal 1.4'!Q$6:Q$2926,M310+L310-2,0,1,1))</f>
        <v>#N/A</v>
      </c>
      <c r="F310" s="1286"/>
      <c r="G310" s="37" t="e">
        <f ca="1">OFFSET('Hijsmateriaal 1.4'!AA$6:AA$2926,M310+L310-2,0,1,1)</f>
        <v>#N/A</v>
      </c>
      <c r="H310" s="76" t="e">
        <f ca="1">OFFSET('Hijsmateriaal 1.4'!AJ$6:AJ$2926,M310+L310-2,0,1,1)</f>
        <v>#N/A</v>
      </c>
      <c r="I310" s="86" t="e">
        <f ca="1">IF(OFFSET('Hijsmateriaal 1.4'!W$6:W$2926,M310+L310-2,0,1,1)="","",OFFSET('Hijsmateriaal 1.4'!W$6:W$2926,M310+L310-2,0,1,1))</f>
        <v>#N/A</v>
      </c>
      <c r="J310" s="73" t="e">
        <f ca="1">OFFSET('Hijsmateriaal 1.4'!AC$6:AC$2926,M310+L310-3,0,1,1)/1000</f>
        <v>#N/A</v>
      </c>
      <c r="K310" s="140" t="e">
        <f ca="1">(OFFSET('Hijsmateriaal 1.4'!Y$6:Y$2926,M310+L310-3,0,1,1))+365</f>
        <v>#N/A</v>
      </c>
      <c r="L310" s="121">
        <f>COUNTIF('Hijsmateriaal 1.4'!$D$6:$D$2926,'Lifting beams BOMS'!A310)</f>
        <v>0</v>
      </c>
      <c r="M310" s="124" t="e">
        <f>MATCH(A310,'Hijsmateriaal 1.4'!$D$6:$D$2926,0)</f>
        <v>#N/A</v>
      </c>
    </row>
    <row r="311" spans="1:16" s="34" customFormat="1" ht="30" hidden="1" customHeight="1" x14ac:dyDescent="0.25">
      <c r="A311" s="113" t="s">
        <v>3937</v>
      </c>
      <c r="B311" s="76" t="e">
        <f ca="1">OFFSET('Hijsmateriaal 1.4'!E$6:E$2926,M311+L311-2,0,1,1)</f>
        <v>#N/A</v>
      </c>
      <c r="C311" s="32" t="e">
        <f ca="1">OFFSET('Hijsmateriaal 1.4'!L$6:L$2926,M311+L311-2,0,1,1)</f>
        <v>#N/A</v>
      </c>
      <c r="D311" s="76" t="e">
        <f ca="1">OFFSET('Hijsmateriaal 1.4'!M$6:M$2926,M311+L311-2,0,1,1)</f>
        <v>#N/A</v>
      </c>
      <c r="E311" s="1285" t="e">
        <f ca="1">CONCATENATE(OFFSET('Hijsmateriaal 1.4'!O$6:O$2926,M311+L311-2,0,1,1),"x",OFFSET('Hijsmateriaal 1.4'!P$6:P$2926,M311+L311-2,0,1,1),"x",OFFSET('Hijsmateriaal 1.4'!Q$6:Q$2926,M311+L311-2,0,1,1))</f>
        <v>#N/A</v>
      </c>
      <c r="F311" s="1286"/>
      <c r="G311" s="37" t="e">
        <f ca="1">OFFSET('Hijsmateriaal 1.4'!AA$6:AA$2926,M311+L311-2,0,1,1)</f>
        <v>#N/A</v>
      </c>
      <c r="H311" s="77" t="e">
        <f ca="1">OFFSET('Hijsmateriaal 1.4'!AJ$6:AJ$2926,M311+L311-2,0,1,1)</f>
        <v>#N/A</v>
      </c>
      <c r="I311" s="86" t="e">
        <f ca="1">IF(OFFSET('Hijsmateriaal 1.4'!W$6:W$2926,M311+L311-2,0,1,1)="","",OFFSET('Hijsmateriaal 1.4'!W$6:W$2926,M311+L311-2,0,1,1))</f>
        <v>#N/A</v>
      </c>
      <c r="J311" s="73" t="e">
        <f ca="1">OFFSET('Hijsmateriaal 1.4'!AC$6:AC$2926,M311+L311-3,0,1,1)/1000</f>
        <v>#N/A</v>
      </c>
      <c r="K311" s="140" t="e">
        <f ca="1">(OFFSET('Hijsmateriaal 1.4'!Y$6:Y$2926,M311+L311-3,0,1,1))+365</f>
        <v>#N/A</v>
      </c>
      <c r="L311" s="121">
        <f>COUNTIF('Hijsmateriaal 1.4'!$D$6:$D$2926,'Lifting beams BOMS'!A311)</f>
        <v>0</v>
      </c>
      <c r="M311" s="124" t="e">
        <f>MATCH(A311,'Hijsmateriaal 1.4'!$D$6:$D$2926,0)</f>
        <v>#N/A</v>
      </c>
    </row>
    <row r="312" spans="1:16" s="34" customFormat="1" ht="20.149999999999999" hidden="1" customHeight="1" x14ac:dyDescent="0.25">
      <c r="A312" s="141" t="s">
        <v>3938</v>
      </c>
      <c r="B312" s="82" t="e">
        <f ca="1">OFFSET('Hijsmateriaal 1.4'!E$6:E$2926,M312+L312-2,0,1,1)</f>
        <v>#N/A</v>
      </c>
      <c r="C312" s="83" t="e">
        <f ca="1">OFFSET('Hijsmateriaal 1.4'!L$6:L$2926,M312+L312-2,0,1,1)</f>
        <v>#N/A</v>
      </c>
      <c r="D312" s="82" t="e">
        <f ca="1">OFFSET('Hijsmateriaal 1.4'!M$6:M$2926,M312+L312-2,0,1,1)</f>
        <v>#N/A</v>
      </c>
      <c r="E312" s="1285" t="e">
        <f ca="1">CONCATENATE(OFFSET('Hijsmateriaal 1.4'!O$6:O$2926,M312+L312-2,0,1,1),"x",OFFSET('Hijsmateriaal 1.4'!P$6:P$2926,M312+L312-2,0,1,1),"x",OFFSET('Hijsmateriaal 1.4'!Q$6:Q$2926,M312+L312-2,0,1,1))</f>
        <v>#N/A</v>
      </c>
      <c r="F312" s="1286"/>
      <c r="G312" s="72" t="e">
        <f ca="1">OFFSET('Hijsmateriaal 1.4'!AA$6:AA$2926,M312+L312-2,0,1,1)</f>
        <v>#N/A</v>
      </c>
      <c r="H312" s="86" t="e">
        <f ca="1">OFFSET('Hijsmateriaal 1.4'!AJ$6:AJ$2926,M312+L312-2,0,1,1)</f>
        <v>#N/A</v>
      </c>
      <c r="I312" s="86" t="e">
        <f ca="1">IF(OFFSET('Hijsmateriaal 1.4'!W$6:W$2926,M312+L312-2,0,1,1)="","",OFFSET('Hijsmateriaal 1.4'!W$6:W$2926,M312+L312-2,0,1,1))</f>
        <v>#N/A</v>
      </c>
      <c r="J312" s="87" t="e">
        <f ca="1">OFFSET('Hijsmateriaal 1.4'!AC$6:AC$2926,M312+L312-3,0,1,1)/1000</f>
        <v>#N/A</v>
      </c>
      <c r="K312" s="140" t="e">
        <f ca="1">(OFFSET('Hijsmateriaal 1.4'!Y$6:Y$2926,M312+L312-3,0,1,1))+365</f>
        <v>#N/A</v>
      </c>
      <c r="L312" s="121">
        <f>COUNTIF('Hijsmateriaal 1.4'!$D$6:$D$2926,'Lifting beams BOMS'!A312)</f>
        <v>0</v>
      </c>
      <c r="M312" s="124" t="e">
        <f>MATCH(A312,'Hijsmateriaal 1.4'!$D$6:$D$2926,0)</f>
        <v>#N/A</v>
      </c>
    </row>
    <row r="313" spans="1:16" s="34" customFormat="1" ht="21" hidden="1" customHeight="1" thickBot="1" x14ac:dyDescent="0.3">
      <c r="A313" s="437" t="s">
        <v>3939</v>
      </c>
      <c r="B313" s="438"/>
      <c r="C313" s="438"/>
      <c r="D313" s="438"/>
      <c r="E313" s="438"/>
      <c r="F313" s="438"/>
      <c r="G313" s="438"/>
      <c r="H313" s="438"/>
      <c r="I313" s="438"/>
      <c r="J313" s="438"/>
      <c r="K313" s="439"/>
      <c r="L313" s="121"/>
      <c r="M313" s="124"/>
    </row>
  </sheetData>
  <sheetProtection selectLockedCells="1" selectUnlockedCells="1"/>
  <mergeCells count="167">
    <mergeCell ref="A72:I72"/>
    <mergeCell ref="A73:H73"/>
    <mergeCell ref="J73:J74"/>
    <mergeCell ref="F74:G74"/>
    <mergeCell ref="A75:K75"/>
    <mergeCell ref="A131:I131"/>
    <mergeCell ref="A1:J1"/>
    <mergeCell ref="A2:I2"/>
    <mergeCell ref="A3:H3"/>
    <mergeCell ref="J3:J4"/>
    <mergeCell ref="F4:G4"/>
    <mergeCell ref="A5:K5"/>
    <mergeCell ref="A168:K168"/>
    <mergeCell ref="E169:F169"/>
    <mergeCell ref="E170:F170"/>
    <mergeCell ref="E171:F171"/>
    <mergeCell ref="E172:F172"/>
    <mergeCell ref="A132:H132"/>
    <mergeCell ref="J132:J133"/>
    <mergeCell ref="F133:G133"/>
    <mergeCell ref="A134:K134"/>
    <mergeCell ref="A165:I165"/>
    <mergeCell ref="A166:H166"/>
    <mergeCell ref="J166:J167"/>
    <mergeCell ref="F167:G167"/>
    <mergeCell ref="E179:F179"/>
    <mergeCell ref="E180:F180"/>
    <mergeCell ref="E181:F181"/>
    <mergeCell ref="E182:F182"/>
    <mergeCell ref="E183:F183"/>
    <mergeCell ref="E184:F184"/>
    <mergeCell ref="E173:F173"/>
    <mergeCell ref="E174:F174"/>
    <mergeCell ref="E175:F175"/>
    <mergeCell ref="E176:F176"/>
    <mergeCell ref="E177:F177"/>
    <mergeCell ref="E178:F178"/>
    <mergeCell ref="E191:F191"/>
    <mergeCell ref="E192:F192"/>
    <mergeCell ref="E193:F193"/>
    <mergeCell ref="E194:F194"/>
    <mergeCell ref="E195:F195"/>
    <mergeCell ref="E196:F196"/>
    <mergeCell ref="E185:F185"/>
    <mergeCell ref="E186:F186"/>
    <mergeCell ref="E187:F187"/>
    <mergeCell ref="E188:F188"/>
    <mergeCell ref="E189:F189"/>
    <mergeCell ref="E190:F190"/>
    <mergeCell ref="E203:F203"/>
    <mergeCell ref="E204:F204"/>
    <mergeCell ref="E205:F205"/>
    <mergeCell ref="E206:F206"/>
    <mergeCell ref="E207:F207"/>
    <mergeCell ref="E208:F208"/>
    <mergeCell ref="E197:F197"/>
    <mergeCell ref="E198:F198"/>
    <mergeCell ref="E199:F199"/>
    <mergeCell ref="E200:F200"/>
    <mergeCell ref="E201:F201"/>
    <mergeCell ref="E202:F202"/>
    <mergeCell ref="E215:F215"/>
    <mergeCell ref="E216:F216"/>
    <mergeCell ref="E217:F217"/>
    <mergeCell ref="E218:F218"/>
    <mergeCell ref="E219:F219"/>
    <mergeCell ref="A220:K220"/>
    <mergeCell ref="E209:F209"/>
    <mergeCell ref="E210:F210"/>
    <mergeCell ref="E211:F211"/>
    <mergeCell ref="E212:F212"/>
    <mergeCell ref="E213:F213"/>
    <mergeCell ref="E214:F214"/>
    <mergeCell ref="A227:H227"/>
    <mergeCell ref="J227:J228"/>
    <mergeCell ref="F228:G228"/>
    <mergeCell ref="A229:K229"/>
    <mergeCell ref="E230:F230"/>
    <mergeCell ref="E231:F231"/>
    <mergeCell ref="E221:F221"/>
    <mergeCell ref="E222:F222"/>
    <mergeCell ref="E223:F223"/>
    <mergeCell ref="E224:F224"/>
    <mergeCell ref="E225:F225"/>
    <mergeCell ref="A226:I226"/>
    <mergeCell ref="E238:F238"/>
    <mergeCell ref="E239:F239"/>
    <mergeCell ref="E240:F240"/>
    <mergeCell ref="E241:F241"/>
    <mergeCell ref="E242:F242"/>
    <mergeCell ref="E243:F243"/>
    <mergeCell ref="E232:F232"/>
    <mergeCell ref="E233:F233"/>
    <mergeCell ref="E234:F234"/>
    <mergeCell ref="E235:F235"/>
    <mergeCell ref="E236:F236"/>
    <mergeCell ref="E237:F237"/>
    <mergeCell ref="E250:F250"/>
    <mergeCell ref="E251:F251"/>
    <mergeCell ref="E252:F252"/>
    <mergeCell ref="E253:F253"/>
    <mergeCell ref="E254:F254"/>
    <mergeCell ref="E255:F255"/>
    <mergeCell ref="E244:F244"/>
    <mergeCell ref="E245:F245"/>
    <mergeCell ref="E246:F246"/>
    <mergeCell ref="E247:F247"/>
    <mergeCell ref="E248:F248"/>
    <mergeCell ref="E249:F249"/>
    <mergeCell ref="E262:F262"/>
    <mergeCell ref="E263:F263"/>
    <mergeCell ref="E264:F264"/>
    <mergeCell ref="E265:F265"/>
    <mergeCell ref="E266:F266"/>
    <mergeCell ref="E267:F267"/>
    <mergeCell ref="E256:F256"/>
    <mergeCell ref="E257:F257"/>
    <mergeCell ref="E258:F258"/>
    <mergeCell ref="E259:F259"/>
    <mergeCell ref="E260:F260"/>
    <mergeCell ref="E261:F261"/>
    <mergeCell ref="E274:F274"/>
    <mergeCell ref="A275:I275"/>
    <mergeCell ref="A276:H276"/>
    <mergeCell ref="J276:J277"/>
    <mergeCell ref="F277:G277"/>
    <mergeCell ref="A278:K278"/>
    <mergeCell ref="E268:F268"/>
    <mergeCell ref="E269:F269"/>
    <mergeCell ref="E270:F270"/>
    <mergeCell ref="E271:F271"/>
    <mergeCell ref="E272:F272"/>
    <mergeCell ref="E273:F273"/>
    <mergeCell ref="E285:F285"/>
    <mergeCell ref="E286:F286"/>
    <mergeCell ref="E287:F287"/>
    <mergeCell ref="E288:F288"/>
    <mergeCell ref="E289:F289"/>
    <mergeCell ref="E290:F290"/>
    <mergeCell ref="E279:F279"/>
    <mergeCell ref="E280:F280"/>
    <mergeCell ref="E281:F281"/>
    <mergeCell ref="E282:F282"/>
    <mergeCell ref="E283:F283"/>
    <mergeCell ref="E284:F284"/>
    <mergeCell ref="E297:F297"/>
    <mergeCell ref="E298:F298"/>
    <mergeCell ref="E299:F299"/>
    <mergeCell ref="E300:F300"/>
    <mergeCell ref="E301:F301"/>
    <mergeCell ref="E302:F302"/>
    <mergeCell ref="E291:F291"/>
    <mergeCell ref="E292:F292"/>
    <mergeCell ref="E293:F293"/>
    <mergeCell ref="E294:F294"/>
    <mergeCell ref="E295:F295"/>
    <mergeCell ref="E296:F296"/>
    <mergeCell ref="E309:F309"/>
    <mergeCell ref="E310:F310"/>
    <mergeCell ref="E311:F311"/>
    <mergeCell ref="E312:F312"/>
    <mergeCell ref="E303:F303"/>
    <mergeCell ref="E304:F304"/>
    <mergeCell ref="E305:F305"/>
    <mergeCell ref="E306:F306"/>
    <mergeCell ref="E307:F307"/>
    <mergeCell ref="E308:F308"/>
  </mergeCells>
  <conditionalFormatting sqref="G309:G312 G176 G297 G299:G301 G303:G307 G179 G181:G182 G185 G215 G193:G194 G196 G279:G293 G187:G191 G199:G211 G295 G231:G274 G171:G174">
    <cfRule type="cellIs" dxfId="97" priority="95" stopIfTrue="1" operator="between">
      <formula>$F$4</formula>
      <formula>$H$4</formula>
    </cfRule>
    <cfRule type="cellIs" dxfId="96" priority="96" stopIfTrue="1" operator="lessThan">
      <formula>$F$4</formula>
    </cfRule>
  </conditionalFormatting>
  <conditionalFormatting sqref="K309:K312 K176 K297 K299:K301 K303:K307 K179 K181:K182 K185 K215 K193:K194 K196 K19 K16 K279:K293 K7:K14 K31:K51 K153:K160 K187:K191 K199:K211 K77:K130 K295 K22:K29 K56:K71 K136:K143 K145:K150 K231:K274 K170:K174">
    <cfRule type="cellIs" dxfId="95" priority="97" stopIfTrue="1" operator="between">
      <formula>$F$4</formula>
      <formula>$H$4</formula>
    </cfRule>
    <cfRule type="cellIs" dxfId="94" priority="98" stopIfTrue="1" operator="lessThan">
      <formula>$F$4</formula>
    </cfRule>
  </conditionalFormatting>
  <conditionalFormatting sqref="G308">
    <cfRule type="cellIs" dxfId="93" priority="91" stopIfTrue="1" operator="between">
      <formula>$F$4</formula>
      <formula>$H$4</formula>
    </cfRule>
    <cfRule type="cellIs" dxfId="92" priority="92" stopIfTrue="1" operator="lessThan">
      <formula>$F$4</formula>
    </cfRule>
  </conditionalFormatting>
  <conditionalFormatting sqref="K308">
    <cfRule type="cellIs" dxfId="91" priority="93" stopIfTrue="1" operator="between">
      <formula>$F$4</formula>
      <formula>$H$4</formula>
    </cfRule>
    <cfRule type="cellIs" dxfId="90" priority="94" stopIfTrue="1" operator="lessThan">
      <formula>$F$4</formula>
    </cfRule>
  </conditionalFormatting>
  <conditionalFormatting sqref="G216:G219">
    <cfRule type="cellIs" dxfId="89" priority="87" stopIfTrue="1" operator="between">
      <formula>$F$4</formula>
      <formula>$H$4</formula>
    </cfRule>
    <cfRule type="cellIs" dxfId="88" priority="88" stopIfTrue="1" operator="lessThan">
      <formula>$F$4</formula>
    </cfRule>
  </conditionalFormatting>
  <conditionalFormatting sqref="K216:K219">
    <cfRule type="cellIs" dxfId="87" priority="89" stopIfTrue="1" operator="between">
      <formula>$F$4</formula>
      <formula>$H$4</formula>
    </cfRule>
    <cfRule type="cellIs" dxfId="86" priority="90" stopIfTrue="1" operator="lessThan">
      <formula>$F$4</formula>
    </cfRule>
  </conditionalFormatting>
  <conditionalFormatting sqref="G175">
    <cfRule type="cellIs" dxfId="85" priority="83" stopIfTrue="1" operator="between">
      <formula>$F$4</formula>
      <formula>$H$4</formula>
    </cfRule>
    <cfRule type="cellIs" dxfId="84" priority="84" stopIfTrue="1" operator="lessThan">
      <formula>$F$4</formula>
    </cfRule>
  </conditionalFormatting>
  <conditionalFormatting sqref="K175">
    <cfRule type="cellIs" dxfId="83" priority="85" stopIfTrue="1" operator="between">
      <formula>$F$4</formula>
      <formula>$H$4</formula>
    </cfRule>
    <cfRule type="cellIs" dxfId="82" priority="86" stopIfTrue="1" operator="lessThan">
      <formula>$F$4</formula>
    </cfRule>
  </conditionalFormatting>
  <conditionalFormatting sqref="G296">
    <cfRule type="cellIs" dxfId="81" priority="79" stopIfTrue="1" operator="between">
      <formula>$F$4</formula>
      <formula>$H$4</formula>
    </cfRule>
    <cfRule type="cellIs" dxfId="80" priority="80" stopIfTrue="1" operator="lessThan">
      <formula>$F$4</formula>
    </cfRule>
  </conditionalFormatting>
  <conditionalFormatting sqref="K296">
    <cfRule type="cellIs" dxfId="79" priority="81" stopIfTrue="1" operator="between">
      <formula>$F$4</formula>
      <formula>$H$4</formula>
    </cfRule>
    <cfRule type="cellIs" dxfId="78" priority="82" stopIfTrue="1" operator="lessThan">
      <formula>$F$4</formula>
    </cfRule>
  </conditionalFormatting>
  <conditionalFormatting sqref="G298">
    <cfRule type="cellIs" dxfId="77" priority="75" stopIfTrue="1" operator="between">
      <formula>$F$4</formula>
      <formula>$H$4</formula>
    </cfRule>
    <cfRule type="cellIs" dxfId="76" priority="76" stopIfTrue="1" operator="lessThan">
      <formula>$F$4</formula>
    </cfRule>
  </conditionalFormatting>
  <conditionalFormatting sqref="K298">
    <cfRule type="cellIs" dxfId="75" priority="77" stopIfTrue="1" operator="between">
      <formula>$F$4</formula>
      <formula>$H$4</formula>
    </cfRule>
    <cfRule type="cellIs" dxfId="74" priority="78" stopIfTrue="1" operator="lessThan">
      <formula>$F$4</formula>
    </cfRule>
  </conditionalFormatting>
  <conditionalFormatting sqref="G302">
    <cfRule type="cellIs" dxfId="73" priority="71" stopIfTrue="1" operator="between">
      <formula>$F$4</formula>
      <formula>$H$4</formula>
    </cfRule>
    <cfRule type="cellIs" dxfId="72" priority="72" stopIfTrue="1" operator="lessThan">
      <formula>$F$4</formula>
    </cfRule>
  </conditionalFormatting>
  <conditionalFormatting sqref="K302">
    <cfRule type="cellIs" dxfId="71" priority="73" stopIfTrue="1" operator="between">
      <formula>$F$4</formula>
      <formula>$H$4</formula>
    </cfRule>
    <cfRule type="cellIs" dxfId="70" priority="74" stopIfTrue="1" operator="lessThan">
      <formula>$F$4</formula>
    </cfRule>
  </conditionalFormatting>
  <conditionalFormatting sqref="G178">
    <cfRule type="cellIs" dxfId="69" priority="67" stopIfTrue="1" operator="between">
      <formula>$F$4</formula>
      <formula>$H$4</formula>
    </cfRule>
    <cfRule type="cellIs" dxfId="68" priority="68" stopIfTrue="1" operator="lessThan">
      <formula>$F$4</formula>
    </cfRule>
  </conditionalFormatting>
  <conditionalFormatting sqref="K178">
    <cfRule type="cellIs" dxfId="67" priority="69" stopIfTrue="1" operator="between">
      <formula>$F$4</formula>
      <formula>$H$4</formula>
    </cfRule>
    <cfRule type="cellIs" dxfId="66" priority="70" stopIfTrue="1" operator="lessThan">
      <formula>$F$4</formula>
    </cfRule>
  </conditionalFormatting>
  <conditionalFormatting sqref="G177">
    <cfRule type="cellIs" dxfId="65" priority="63" stopIfTrue="1" operator="between">
      <formula>$F$4</formula>
      <formula>$H$4</formula>
    </cfRule>
    <cfRule type="cellIs" dxfId="64" priority="64" stopIfTrue="1" operator="lessThan">
      <formula>$F$4</formula>
    </cfRule>
  </conditionalFormatting>
  <conditionalFormatting sqref="K177">
    <cfRule type="cellIs" dxfId="63" priority="65" stopIfTrue="1" operator="between">
      <formula>$F$4</formula>
      <formula>$H$4</formula>
    </cfRule>
    <cfRule type="cellIs" dxfId="62" priority="66" stopIfTrue="1" operator="lessThan">
      <formula>$F$4</formula>
    </cfRule>
  </conditionalFormatting>
  <conditionalFormatting sqref="G180">
    <cfRule type="cellIs" dxfId="61" priority="59" stopIfTrue="1" operator="between">
      <formula>$F$4</formula>
      <formula>$H$4</formula>
    </cfRule>
    <cfRule type="cellIs" dxfId="60" priority="60" stopIfTrue="1" operator="lessThan">
      <formula>$F$4</formula>
    </cfRule>
  </conditionalFormatting>
  <conditionalFormatting sqref="K180">
    <cfRule type="cellIs" dxfId="59" priority="61" stopIfTrue="1" operator="between">
      <formula>$F$4</formula>
      <formula>$H$4</formula>
    </cfRule>
    <cfRule type="cellIs" dxfId="58" priority="62" stopIfTrue="1" operator="lessThan">
      <formula>$F$4</formula>
    </cfRule>
  </conditionalFormatting>
  <conditionalFormatting sqref="G183:G184">
    <cfRule type="cellIs" dxfId="57" priority="55" stopIfTrue="1" operator="between">
      <formula>$F$4</formula>
      <formula>$H$4</formula>
    </cfRule>
    <cfRule type="cellIs" dxfId="56" priority="56" stopIfTrue="1" operator="lessThan">
      <formula>$F$4</formula>
    </cfRule>
  </conditionalFormatting>
  <conditionalFormatting sqref="K183:K184">
    <cfRule type="cellIs" dxfId="55" priority="57" stopIfTrue="1" operator="between">
      <formula>$F$4</formula>
      <formula>$H$4</formula>
    </cfRule>
    <cfRule type="cellIs" dxfId="54" priority="58" stopIfTrue="1" operator="lessThan">
      <formula>$F$4</formula>
    </cfRule>
  </conditionalFormatting>
  <conditionalFormatting sqref="G186">
    <cfRule type="cellIs" dxfId="53" priority="51" stopIfTrue="1" operator="between">
      <formula>$F$4</formula>
      <formula>$H$4</formula>
    </cfRule>
    <cfRule type="cellIs" dxfId="52" priority="52" stopIfTrue="1" operator="lessThan">
      <formula>$F$4</formula>
    </cfRule>
  </conditionalFormatting>
  <conditionalFormatting sqref="K186">
    <cfRule type="cellIs" dxfId="51" priority="53" stopIfTrue="1" operator="between">
      <formula>$F$4</formula>
      <formula>$H$4</formula>
    </cfRule>
    <cfRule type="cellIs" dxfId="50" priority="54" stopIfTrue="1" operator="lessThan">
      <formula>$F$4</formula>
    </cfRule>
  </conditionalFormatting>
  <conditionalFormatting sqref="G192">
    <cfRule type="cellIs" dxfId="49" priority="47" stopIfTrue="1" operator="between">
      <formula>$F$4</formula>
      <formula>$H$4</formula>
    </cfRule>
    <cfRule type="cellIs" dxfId="48" priority="48" stopIfTrue="1" operator="lessThan">
      <formula>$F$4</formula>
    </cfRule>
  </conditionalFormatting>
  <conditionalFormatting sqref="K192">
    <cfRule type="cellIs" dxfId="47" priority="49" stopIfTrue="1" operator="between">
      <formula>$F$4</formula>
      <formula>$H$4</formula>
    </cfRule>
    <cfRule type="cellIs" dxfId="46" priority="50" stopIfTrue="1" operator="lessThan">
      <formula>$F$4</formula>
    </cfRule>
  </conditionalFormatting>
  <conditionalFormatting sqref="G197">
    <cfRule type="cellIs" dxfId="45" priority="43" stopIfTrue="1" operator="between">
      <formula>$F$4</formula>
      <formula>$H$4</formula>
    </cfRule>
    <cfRule type="cellIs" dxfId="44" priority="44" stopIfTrue="1" operator="lessThan">
      <formula>$F$4</formula>
    </cfRule>
  </conditionalFormatting>
  <conditionalFormatting sqref="K197">
    <cfRule type="cellIs" dxfId="43" priority="45" stopIfTrue="1" operator="between">
      <formula>$F$4</formula>
      <formula>$H$4</formula>
    </cfRule>
    <cfRule type="cellIs" dxfId="42" priority="46" stopIfTrue="1" operator="lessThan">
      <formula>$F$4</formula>
    </cfRule>
  </conditionalFormatting>
  <conditionalFormatting sqref="G212:G214">
    <cfRule type="cellIs" dxfId="41" priority="39" stopIfTrue="1" operator="between">
      <formula>$F$4</formula>
      <formula>$H$4</formula>
    </cfRule>
    <cfRule type="cellIs" dxfId="40" priority="40" stopIfTrue="1" operator="lessThan">
      <formula>$F$4</formula>
    </cfRule>
  </conditionalFormatting>
  <conditionalFormatting sqref="K212:K214">
    <cfRule type="cellIs" dxfId="39" priority="41" stopIfTrue="1" operator="between">
      <formula>$F$4</formula>
      <formula>$H$4</formula>
    </cfRule>
    <cfRule type="cellIs" dxfId="38" priority="42" stopIfTrue="1" operator="lessThan">
      <formula>$F$4</formula>
    </cfRule>
  </conditionalFormatting>
  <conditionalFormatting sqref="K161:K164">
    <cfRule type="cellIs" dxfId="37" priority="37" stopIfTrue="1" operator="between">
      <formula>$F$4</formula>
      <formula>$H$4</formula>
    </cfRule>
    <cfRule type="cellIs" dxfId="36" priority="38" stopIfTrue="1" operator="lessThan">
      <formula>$F$4</formula>
    </cfRule>
  </conditionalFormatting>
  <conditionalFormatting sqref="G198">
    <cfRule type="cellIs" dxfId="35" priority="33" stopIfTrue="1" operator="between">
      <formula>$F$4</formula>
      <formula>$H$4</formula>
    </cfRule>
    <cfRule type="cellIs" dxfId="34" priority="34" stopIfTrue="1" operator="lessThan">
      <formula>$F$4</formula>
    </cfRule>
  </conditionalFormatting>
  <conditionalFormatting sqref="K198">
    <cfRule type="cellIs" dxfId="33" priority="35" stopIfTrue="1" operator="between">
      <formula>$F$4</formula>
      <formula>$H$4</formula>
    </cfRule>
    <cfRule type="cellIs" dxfId="32" priority="36" stopIfTrue="1" operator="lessThan">
      <formula>$F$4</formula>
    </cfRule>
  </conditionalFormatting>
  <conditionalFormatting sqref="G195">
    <cfRule type="cellIs" dxfId="31" priority="29" stopIfTrue="1" operator="between">
      <formula>$F$4</formula>
      <formula>$H$4</formula>
    </cfRule>
    <cfRule type="cellIs" dxfId="30" priority="30" stopIfTrue="1" operator="lessThan">
      <formula>$F$4</formula>
    </cfRule>
  </conditionalFormatting>
  <conditionalFormatting sqref="K195">
    <cfRule type="cellIs" dxfId="29" priority="31" stopIfTrue="1" operator="between">
      <formula>$F$4</formula>
      <formula>$H$4</formula>
    </cfRule>
    <cfRule type="cellIs" dxfId="28" priority="32" stopIfTrue="1" operator="lessThan">
      <formula>$F$4</formula>
    </cfRule>
  </conditionalFormatting>
  <conditionalFormatting sqref="K21">
    <cfRule type="cellIs" dxfId="27" priority="25" stopIfTrue="1" operator="between">
      <formula>$F$4</formula>
      <formula>$H$4</formula>
    </cfRule>
    <cfRule type="cellIs" dxfId="26" priority="26" stopIfTrue="1" operator="lessThan">
      <formula>$F$4</formula>
    </cfRule>
  </conditionalFormatting>
  <conditionalFormatting sqref="G170">
    <cfRule type="cellIs" dxfId="25" priority="27" stopIfTrue="1" operator="between">
      <formula>$F$4</formula>
      <formula>$H$4</formula>
    </cfRule>
    <cfRule type="cellIs" dxfId="24" priority="28" stopIfTrue="1" operator="lessThan">
      <formula>$F$4</formula>
    </cfRule>
  </conditionalFormatting>
  <conditionalFormatting sqref="K20">
    <cfRule type="cellIs" dxfId="23" priority="23" stopIfTrue="1" operator="between">
      <formula>$F$4</formula>
      <formula>$H$4</formula>
    </cfRule>
    <cfRule type="cellIs" dxfId="22" priority="24" stopIfTrue="1" operator="lessThan">
      <formula>$F$4</formula>
    </cfRule>
  </conditionalFormatting>
  <conditionalFormatting sqref="K18">
    <cfRule type="cellIs" dxfId="21" priority="21" stopIfTrue="1" operator="between">
      <formula>$F$4</formula>
      <formula>$H$4</formula>
    </cfRule>
    <cfRule type="cellIs" dxfId="20" priority="22" stopIfTrue="1" operator="lessThan">
      <formula>$F$4</formula>
    </cfRule>
  </conditionalFormatting>
  <conditionalFormatting sqref="K17">
    <cfRule type="cellIs" dxfId="19" priority="19" stopIfTrue="1" operator="between">
      <formula>$F$4</formula>
      <formula>$H$4</formula>
    </cfRule>
    <cfRule type="cellIs" dxfId="18" priority="20" stopIfTrue="1" operator="lessThan">
      <formula>$F$4</formula>
    </cfRule>
  </conditionalFormatting>
  <conditionalFormatting sqref="K15">
    <cfRule type="cellIs" dxfId="17" priority="17" stopIfTrue="1" operator="between">
      <formula>$F$4</formula>
      <formula>$H$4</formula>
    </cfRule>
    <cfRule type="cellIs" dxfId="16" priority="18" stopIfTrue="1" operator="lessThan">
      <formula>$F$4</formula>
    </cfRule>
  </conditionalFormatting>
  <conditionalFormatting sqref="K52:K55">
    <cfRule type="cellIs" dxfId="15" priority="15" stopIfTrue="1" operator="between">
      <formula>$F$4</formula>
      <formula>$H$4</formula>
    </cfRule>
    <cfRule type="cellIs" dxfId="14" priority="16" stopIfTrue="1" operator="lessThan">
      <formula>$F$4</formula>
    </cfRule>
  </conditionalFormatting>
  <conditionalFormatting sqref="K30">
    <cfRule type="cellIs" dxfId="13" priority="13" stopIfTrue="1" operator="between">
      <formula>$F$4</formula>
      <formula>$H$4</formula>
    </cfRule>
    <cfRule type="cellIs" dxfId="12" priority="14" stopIfTrue="1" operator="lessThan">
      <formula>$F$4</formula>
    </cfRule>
  </conditionalFormatting>
  <conditionalFormatting sqref="K151:K152">
    <cfRule type="cellIs" dxfId="11" priority="11" stopIfTrue="1" operator="between">
      <formula>$F$4</formula>
      <formula>$H$4</formula>
    </cfRule>
    <cfRule type="cellIs" dxfId="10" priority="12" stopIfTrue="1" operator="lessThan">
      <formula>$F$4</formula>
    </cfRule>
  </conditionalFormatting>
  <conditionalFormatting sqref="G222:G225">
    <cfRule type="cellIs" dxfId="9" priority="7" stopIfTrue="1" operator="between">
      <formula>$F$4</formula>
      <formula>$H$4</formula>
    </cfRule>
    <cfRule type="cellIs" dxfId="8" priority="8" stopIfTrue="1" operator="lessThan">
      <formula>$F$4</formula>
    </cfRule>
  </conditionalFormatting>
  <conditionalFormatting sqref="K222:K225">
    <cfRule type="cellIs" dxfId="7" priority="9" stopIfTrue="1" operator="between">
      <formula>$F$4</formula>
      <formula>$H$4</formula>
    </cfRule>
    <cfRule type="cellIs" dxfId="6" priority="10" stopIfTrue="1" operator="lessThan">
      <formula>$F$4</formula>
    </cfRule>
  </conditionalFormatting>
  <conditionalFormatting sqref="G294">
    <cfRule type="cellIs" dxfId="5" priority="3" stopIfTrue="1" operator="between">
      <formula>$F$4</formula>
      <formula>$H$4</formula>
    </cfRule>
    <cfRule type="cellIs" dxfId="4" priority="4" stopIfTrue="1" operator="lessThan">
      <formula>$F$4</formula>
    </cfRule>
  </conditionalFormatting>
  <conditionalFormatting sqref="K294">
    <cfRule type="cellIs" dxfId="3" priority="5" stopIfTrue="1" operator="between">
      <formula>$F$4</formula>
      <formula>$H$4</formula>
    </cfRule>
    <cfRule type="cellIs" dxfId="2" priority="6" stopIfTrue="1" operator="lessThan">
      <formula>$F$4</formula>
    </cfRule>
  </conditionalFormatting>
  <conditionalFormatting sqref="K144">
    <cfRule type="cellIs" dxfId="1" priority="1" stopIfTrue="1" operator="between">
      <formula>$F$4</formula>
      <formula>$H$4</formula>
    </cfRule>
    <cfRule type="cellIs" dxfId="0" priority="2" stopIfTrue="1" operator="lessThan">
      <formula>$F$4</formula>
    </cfRule>
  </conditionalFormatting>
  <pageMargins left="0.51181102362204722" right="0.23622047244094491" top="0.23622047244094491" bottom="0.23622047244094491" header="0.27559055118110237" footer="0.27559055118110237"/>
  <pageSetup paperSize="9" scale="78" orientation="landscape" r:id="rId1"/>
  <headerFooter alignWithMargins="0">
    <oddFooter>Page &amp;P of &amp;N</oddFooter>
  </headerFooter>
  <rowBreaks count="5" manualBreakCount="5">
    <brk id="71" max="10" man="1"/>
    <brk id="130" max="10" man="1"/>
    <brk id="164" max="10" man="1"/>
    <brk id="225" max="10" man="1"/>
    <brk id="274" max="10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74"/>
  <sheetViews>
    <sheetView workbookViewId="0"/>
  </sheetViews>
  <sheetFormatPr defaultColWidth="9.1796875" defaultRowHeight="12.5" x14ac:dyDescent="0.25"/>
  <cols>
    <col min="1" max="1" width="8.54296875" style="13" customWidth="1"/>
    <col min="2" max="2" width="6.54296875" style="13" customWidth="1"/>
    <col min="3" max="4" width="9.54296875" style="13" customWidth="1"/>
    <col min="5" max="5" width="15.54296875" style="13" customWidth="1"/>
    <col min="6" max="6" width="10.54296875" style="13" customWidth="1"/>
    <col min="7" max="7" width="28.54296875" style="13" customWidth="1"/>
    <col min="8" max="8" width="70.54296875" style="12" customWidth="1"/>
    <col min="9" max="16384" width="9.1796875" style="13"/>
  </cols>
  <sheetData>
    <row r="1" spans="1:8" ht="24" customHeight="1" x14ac:dyDescent="0.25">
      <c r="A1" s="1354" t="s">
        <v>3873</v>
      </c>
      <c r="B1" s="1354"/>
      <c r="C1" s="1354"/>
      <c r="D1" s="1354"/>
      <c r="E1" s="1354"/>
      <c r="F1" s="1354"/>
      <c r="G1" s="1354"/>
      <c r="H1" s="11" t="s">
        <v>3940</v>
      </c>
    </row>
    <row r="2" spans="1:8" ht="24" customHeight="1" x14ac:dyDescent="0.25">
      <c r="A2" s="1355" t="s">
        <v>3941</v>
      </c>
      <c r="B2" s="1355"/>
      <c r="C2" s="1355"/>
      <c r="D2" s="1355"/>
      <c r="E2" s="1355"/>
      <c r="F2" s="1355"/>
      <c r="G2" s="1355"/>
      <c r="H2" s="17"/>
    </row>
    <row r="3" spans="1:8" ht="24" customHeight="1" x14ac:dyDescent="0.25">
      <c r="A3" s="13" t="s">
        <v>3942</v>
      </c>
      <c r="B3" s="1356"/>
      <c r="C3" s="1356"/>
      <c r="D3" s="1356"/>
      <c r="E3" s="14" t="s">
        <v>3943</v>
      </c>
      <c r="F3" s="1357"/>
      <c r="G3" s="1357"/>
      <c r="H3" s="17"/>
    </row>
    <row r="4" spans="1:8" ht="16" customHeight="1" x14ac:dyDescent="0.25">
      <c r="A4" s="1351" t="s">
        <v>3944</v>
      </c>
      <c r="B4" s="1352"/>
      <c r="C4" s="1352"/>
      <c r="D4" s="1352"/>
      <c r="E4" s="1352"/>
      <c r="F4" s="1352"/>
      <c r="G4" s="1353"/>
      <c r="H4" s="18"/>
    </row>
    <row r="5" spans="1:8" ht="24" customHeight="1" x14ac:dyDescent="0.25">
      <c r="A5" s="15" t="s">
        <v>3945</v>
      </c>
      <c r="B5" s="10" t="s">
        <v>3946</v>
      </c>
      <c r="C5" s="15" t="s">
        <v>3947</v>
      </c>
      <c r="D5" s="15" t="s">
        <v>3948</v>
      </c>
      <c r="E5" s="15" t="s">
        <v>3949</v>
      </c>
      <c r="F5" s="15" t="s">
        <v>3950</v>
      </c>
      <c r="G5" s="15" t="s">
        <v>3951</v>
      </c>
      <c r="H5" s="18"/>
    </row>
    <row r="6" spans="1:8" ht="20.149999999999999" customHeight="1" x14ac:dyDescent="0.25">
      <c r="A6" s="9"/>
      <c r="B6" s="9"/>
      <c r="C6" s="9"/>
      <c r="D6" s="9"/>
      <c r="E6" s="19"/>
      <c r="F6" s="19"/>
      <c r="G6" s="19"/>
      <c r="H6" s="18"/>
    </row>
    <row r="7" spans="1:8" ht="20.149999999999999" customHeight="1" x14ac:dyDescent="0.25">
      <c r="A7" s="9"/>
      <c r="B7" s="9"/>
      <c r="C7" s="9"/>
      <c r="D7" s="9"/>
      <c r="E7" s="19"/>
      <c r="F7" s="19"/>
      <c r="G7" s="19"/>
      <c r="H7" s="18"/>
    </row>
    <row r="8" spans="1:8" ht="20.149999999999999" customHeight="1" x14ac:dyDescent="0.25">
      <c r="A8" s="9"/>
      <c r="B8" s="9"/>
      <c r="C8" s="9"/>
      <c r="D8" s="9"/>
      <c r="E8" s="19"/>
      <c r="F8" s="19"/>
      <c r="G8" s="19"/>
      <c r="H8" s="18"/>
    </row>
    <row r="9" spans="1:8" ht="20.149999999999999" customHeight="1" x14ac:dyDescent="0.25">
      <c r="A9" s="9"/>
      <c r="B9" s="9"/>
      <c r="C9" s="9"/>
      <c r="D9" s="9"/>
      <c r="E9" s="19"/>
      <c r="F9" s="19"/>
      <c r="G9" s="19"/>
      <c r="H9" s="18"/>
    </row>
    <row r="10" spans="1:8" ht="20.149999999999999" customHeight="1" x14ac:dyDescent="0.25">
      <c r="A10" s="9"/>
      <c r="B10" s="9"/>
      <c r="C10" s="9"/>
      <c r="D10" s="9"/>
      <c r="E10" s="19"/>
      <c r="F10" s="19"/>
      <c r="G10" s="19"/>
      <c r="H10" s="18"/>
    </row>
    <row r="11" spans="1:8" ht="20.149999999999999" customHeight="1" x14ac:dyDescent="0.25">
      <c r="A11" s="9"/>
      <c r="B11" s="9"/>
      <c r="C11" s="9"/>
      <c r="D11" s="9"/>
      <c r="E11" s="19"/>
      <c r="F11" s="19"/>
      <c r="G11" s="19"/>
      <c r="H11" s="18"/>
    </row>
    <row r="12" spans="1:8" ht="20.149999999999999" customHeight="1" x14ac:dyDescent="0.25">
      <c r="A12" s="9"/>
      <c r="B12" s="9"/>
      <c r="C12" s="9"/>
      <c r="D12" s="9"/>
      <c r="E12" s="19"/>
      <c r="F12" s="19"/>
      <c r="G12" s="19"/>
      <c r="H12" s="18"/>
    </row>
    <row r="13" spans="1:8" ht="20.149999999999999" customHeight="1" x14ac:dyDescent="0.25">
      <c r="A13" s="9"/>
      <c r="B13" s="9"/>
      <c r="C13" s="9"/>
      <c r="D13" s="9"/>
      <c r="E13" s="19"/>
      <c r="F13" s="19"/>
      <c r="G13" s="19"/>
      <c r="H13" s="18"/>
    </row>
    <row r="14" spans="1:8" ht="20.149999999999999" customHeight="1" x14ac:dyDescent="0.25">
      <c r="A14" s="9"/>
      <c r="B14" s="9"/>
      <c r="C14" s="9"/>
      <c r="D14" s="9"/>
      <c r="E14" s="19"/>
      <c r="F14" s="19"/>
      <c r="G14" s="19"/>
      <c r="H14" s="18"/>
    </row>
    <row r="15" spans="1:8" ht="20.149999999999999" customHeight="1" x14ac:dyDescent="0.25">
      <c r="A15" s="9"/>
      <c r="B15" s="9"/>
      <c r="C15" s="9"/>
      <c r="D15" s="9"/>
      <c r="E15" s="19"/>
      <c r="F15" s="19"/>
      <c r="G15" s="19"/>
      <c r="H15" s="18"/>
    </row>
    <row r="16" spans="1:8" ht="20.149999999999999" customHeight="1" x14ac:dyDescent="0.25">
      <c r="A16" s="9"/>
      <c r="B16" s="9"/>
      <c r="C16" s="9"/>
      <c r="D16" s="9"/>
      <c r="E16" s="19"/>
      <c r="F16" s="19"/>
      <c r="G16" s="19"/>
      <c r="H16" s="18"/>
    </row>
    <row r="17" spans="1:8" ht="20.149999999999999" customHeight="1" x14ac:dyDescent="0.25">
      <c r="A17" s="9"/>
      <c r="B17" s="9"/>
      <c r="C17" s="9"/>
      <c r="D17" s="9"/>
      <c r="E17" s="19"/>
      <c r="F17" s="19"/>
      <c r="G17" s="19"/>
      <c r="H17" s="18"/>
    </row>
    <row r="18" spans="1:8" ht="20.149999999999999" customHeight="1" x14ac:dyDescent="0.25">
      <c r="A18" s="9"/>
      <c r="B18" s="9"/>
      <c r="C18" s="9"/>
      <c r="D18" s="9"/>
      <c r="E18" s="19"/>
      <c r="F18" s="19"/>
      <c r="G18" s="19"/>
      <c r="H18" s="18"/>
    </row>
    <row r="19" spans="1:8" ht="20.149999999999999" customHeight="1" x14ac:dyDescent="0.25">
      <c r="A19" s="9"/>
      <c r="B19" s="9"/>
      <c r="C19" s="9"/>
      <c r="D19" s="9"/>
      <c r="E19" s="19"/>
      <c r="F19" s="19"/>
      <c r="G19" s="19"/>
      <c r="H19" s="18"/>
    </row>
    <row r="20" spans="1:8" ht="20.149999999999999" customHeight="1" x14ac:dyDescent="0.25">
      <c r="A20" s="9"/>
      <c r="B20" s="9"/>
      <c r="C20" s="9"/>
      <c r="D20" s="9"/>
      <c r="E20" s="19"/>
      <c r="F20" s="19"/>
      <c r="G20" s="19"/>
      <c r="H20" s="18"/>
    </row>
    <row r="21" spans="1:8" ht="20.149999999999999" customHeight="1" x14ac:dyDescent="0.25">
      <c r="A21" s="9"/>
      <c r="B21" s="9"/>
      <c r="C21" s="9"/>
      <c r="D21" s="9"/>
      <c r="E21" s="19"/>
      <c r="F21" s="19"/>
      <c r="G21" s="19"/>
      <c r="H21" s="18"/>
    </row>
    <row r="22" spans="1:8" ht="20.149999999999999" customHeight="1" x14ac:dyDescent="0.25">
      <c r="A22" s="9"/>
      <c r="B22" s="9"/>
      <c r="C22" s="9"/>
      <c r="D22" s="9"/>
      <c r="E22" s="19"/>
      <c r="F22" s="19"/>
      <c r="G22" s="19"/>
      <c r="H22" s="18"/>
    </row>
    <row r="23" spans="1:8" ht="20.149999999999999" customHeight="1" x14ac:dyDescent="0.25">
      <c r="A23" s="9"/>
      <c r="B23" s="9"/>
      <c r="C23" s="9"/>
      <c r="D23" s="9"/>
      <c r="E23" s="19"/>
      <c r="F23" s="19"/>
      <c r="G23" s="19"/>
      <c r="H23" s="18"/>
    </row>
    <row r="24" spans="1:8" ht="20.149999999999999" customHeight="1" x14ac:dyDescent="0.25">
      <c r="A24" s="9"/>
      <c r="B24" s="9"/>
      <c r="C24" s="9"/>
      <c r="D24" s="9"/>
      <c r="E24" s="19"/>
      <c r="F24" s="19"/>
      <c r="G24" s="19"/>
      <c r="H24" s="18"/>
    </row>
    <row r="25" spans="1:8" ht="20.149999999999999" customHeight="1" x14ac:dyDescent="0.25">
      <c r="A25" s="9"/>
      <c r="B25" s="9"/>
      <c r="C25" s="9"/>
      <c r="D25" s="9"/>
      <c r="E25" s="19"/>
      <c r="F25" s="19"/>
      <c r="G25" s="19"/>
      <c r="H25" s="18"/>
    </row>
    <row r="26" spans="1:8" ht="20.149999999999999" customHeight="1" x14ac:dyDescent="0.25">
      <c r="A26" s="9"/>
      <c r="B26" s="9"/>
      <c r="C26" s="9"/>
      <c r="D26" s="9"/>
      <c r="E26" s="19"/>
      <c r="F26" s="19"/>
      <c r="G26" s="19"/>
      <c r="H26" s="18"/>
    </row>
    <row r="27" spans="1:8" ht="20.149999999999999" customHeight="1" x14ac:dyDescent="0.25">
      <c r="A27" s="9"/>
      <c r="B27" s="9"/>
      <c r="C27" s="9"/>
      <c r="D27" s="9"/>
      <c r="E27" s="19"/>
      <c r="F27" s="19"/>
      <c r="G27" s="19"/>
      <c r="H27" s="18"/>
    </row>
    <row r="28" spans="1:8" ht="20.149999999999999" customHeight="1" x14ac:dyDescent="0.25">
      <c r="A28" s="9"/>
      <c r="B28" s="9"/>
      <c r="C28" s="9"/>
      <c r="D28" s="9"/>
      <c r="E28" s="19"/>
      <c r="F28" s="19"/>
      <c r="G28" s="19"/>
      <c r="H28" s="18"/>
    </row>
    <row r="29" spans="1:8" ht="20.149999999999999" customHeight="1" x14ac:dyDescent="0.25">
      <c r="A29" s="9"/>
      <c r="B29" s="9"/>
      <c r="C29" s="9"/>
      <c r="D29" s="9"/>
      <c r="E29" s="19"/>
      <c r="F29" s="19"/>
      <c r="G29" s="19"/>
      <c r="H29" s="18"/>
    </row>
    <row r="30" spans="1:8" ht="20.149999999999999" customHeight="1" x14ac:dyDescent="0.25">
      <c r="A30" s="8"/>
      <c r="B30" s="8"/>
      <c r="C30" s="8"/>
      <c r="D30" s="8"/>
      <c r="E30" s="16"/>
      <c r="F30" s="16"/>
      <c r="G30" s="16"/>
      <c r="H30" s="18"/>
    </row>
    <row r="31" spans="1:8" ht="20.149999999999999" customHeight="1" x14ac:dyDescent="0.25">
      <c r="A31" s="8"/>
      <c r="B31" s="8"/>
      <c r="C31" s="8"/>
      <c r="D31" s="8"/>
      <c r="E31" s="16"/>
      <c r="F31" s="16"/>
      <c r="G31" s="16"/>
      <c r="H31" s="18"/>
    </row>
    <row r="32" spans="1:8" ht="16" customHeight="1" x14ac:dyDescent="0.25">
      <c r="A32" s="1351" t="s">
        <v>3952</v>
      </c>
      <c r="B32" s="1352"/>
      <c r="C32" s="1352"/>
      <c r="D32" s="1352"/>
      <c r="E32" s="1352"/>
      <c r="F32" s="1352"/>
      <c r="G32" s="1353"/>
      <c r="H32" s="18"/>
    </row>
    <row r="33" spans="1:8" ht="24" customHeight="1" x14ac:dyDescent="0.25">
      <c r="A33" s="15" t="s">
        <v>3945</v>
      </c>
      <c r="B33" s="10" t="s">
        <v>3946</v>
      </c>
      <c r="C33" s="15" t="s">
        <v>3953</v>
      </c>
      <c r="D33" s="15" t="s">
        <v>3948</v>
      </c>
      <c r="E33" s="15" t="s">
        <v>3949</v>
      </c>
      <c r="F33" s="15" t="s">
        <v>3950</v>
      </c>
      <c r="G33" s="15" t="s">
        <v>3951</v>
      </c>
      <c r="H33" s="18"/>
    </row>
    <row r="34" spans="1:8" ht="20.149999999999999" customHeight="1" x14ac:dyDescent="0.25">
      <c r="A34" s="9"/>
      <c r="B34" s="9"/>
      <c r="C34" s="9"/>
      <c r="D34" s="9"/>
      <c r="E34" s="19"/>
      <c r="F34" s="19"/>
      <c r="G34" s="19"/>
      <c r="H34" s="18"/>
    </row>
    <row r="35" spans="1:8" ht="20.149999999999999" customHeight="1" x14ac:dyDescent="0.25">
      <c r="A35" s="9"/>
      <c r="B35" s="9"/>
      <c r="C35" s="9"/>
      <c r="D35" s="9"/>
      <c r="E35" s="19"/>
      <c r="F35" s="19"/>
      <c r="G35" s="19"/>
      <c r="H35" s="18"/>
    </row>
    <row r="36" spans="1:8" ht="20.149999999999999" customHeight="1" x14ac:dyDescent="0.25">
      <c r="A36" s="9"/>
      <c r="B36" s="9"/>
      <c r="C36" s="9"/>
      <c r="D36" s="9"/>
      <c r="E36" s="19"/>
      <c r="F36" s="19"/>
      <c r="G36" s="19"/>
      <c r="H36" s="18"/>
    </row>
    <row r="37" spans="1:8" ht="20.149999999999999" customHeight="1" x14ac:dyDescent="0.25">
      <c r="A37" s="9"/>
      <c r="B37" s="9"/>
      <c r="C37" s="9"/>
      <c r="D37" s="9"/>
      <c r="E37" s="19"/>
      <c r="F37" s="19"/>
      <c r="G37" s="19"/>
      <c r="H37" s="18"/>
    </row>
    <row r="38" spans="1:8" ht="24" customHeight="1" x14ac:dyDescent="0.25">
      <c r="A38" s="1354" t="s">
        <v>3873</v>
      </c>
      <c r="B38" s="1354"/>
      <c r="C38" s="1354"/>
      <c r="D38" s="1354"/>
      <c r="E38" s="1354"/>
      <c r="F38" s="1354"/>
      <c r="G38" s="1354"/>
      <c r="H38" s="11" t="s">
        <v>3940</v>
      </c>
    </row>
    <row r="39" spans="1:8" ht="24" customHeight="1" x14ac:dyDescent="0.25">
      <c r="A39" s="1355" t="s">
        <v>3941</v>
      </c>
      <c r="B39" s="1355"/>
      <c r="C39" s="1355"/>
      <c r="D39" s="1355"/>
      <c r="E39" s="1355"/>
      <c r="F39" s="1355"/>
      <c r="G39" s="1355"/>
      <c r="H39" s="17"/>
    </row>
    <row r="40" spans="1:8" ht="24" customHeight="1" x14ac:dyDescent="0.25">
      <c r="A40" s="13" t="s">
        <v>3942</v>
      </c>
      <c r="B40" s="1356"/>
      <c r="C40" s="1356"/>
      <c r="D40" s="1356"/>
      <c r="E40" s="14" t="s">
        <v>3943</v>
      </c>
      <c r="F40" s="1357"/>
      <c r="G40" s="1357"/>
      <c r="H40" s="17"/>
    </row>
    <row r="41" spans="1:8" ht="16" customHeight="1" x14ac:dyDescent="0.25">
      <c r="A41" s="1351" t="s">
        <v>3954</v>
      </c>
      <c r="B41" s="1352"/>
      <c r="C41" s="1352"/>
      <c r="D41" s="1352"/>
      <c r="E41" s="1352"/>
      <c r="F41" s="1352"/>
      <c r="G41" s="1353"/>
      <c r="H41" s="18"/>
    </row>
    <row r="42" spans="1:8" ht="24" customHeight="1" x14ac:dyDescent="0.25">
      <c r="A42" s="15" t="s">
        <v>3945</v>
      </c>
      <c r="B42" s="10" t="s">
        <v>3946</v>
      </c>
      <c r="C42" s="15" t="s">
        <v>3955</v>
      </c>
      <c r="D42" s="15" t="s">
        <v>3956</v>
      </c>
      <c r="E42" s="15" t="s">
        <v>3957</v>
      </c>
      <c r="F42" s="15" t="s">
        <v>3950</v>
      </c>
      <c r="G42" s="15" t="s">
        <v>3951</v>
      </c>
      <c r="H42" s="18"/>
    </row>
    <row r="43" spans="1:8" ht="20.149999999999999" customHeight="1" x14ac:dyDescent="0.25">
      <c r="A43" s="9"/>
      <c r="B43" s="9"/>
      <c r="C43" s="20"/>
      <c r="D43" s="9"/>
      <c r="E43" s="20"/>
      <c r="F43" s="19"/>
      <c r="G43" s="19"/>
      <c r="H43" s="18" t="s">
        <v>3958</v>
      </c>
    </row>
    <row r="44" spans="1:8" ht="20.149999999999999" customHeight="1" x14ac:dyDescent="0.25">
      <c r="A44" s="9"/>
      <c r="B44" s="9"/>
      <c r="C44" s="20"/>
      <c r="D44" s="9"/>
      <c r="E44" s="20"/>
      <c r="F44" s="19"/>
      <c r="G44" s="19"/>
      <c r="H44" s="18" t="s">
        <v>3958</v>
      </c>
    </row>
    <row r="45" spans="1:8" ht="20.149999999999999" customHeight="1" x14ac:dyDescent="0.25">
      <c r="A45" s="9"/>
      <c r="B45" s="9"/>
      <c r="C45" s="20"/>
      <c r="D45" s="9"/>
      <c r="E45" s="20"/>
      <c r="F45" s="19"/>
      <c r="G45" s="19"/>
      <c r="H45" s="18" t="s">
        <v>3958</v>
      </c>
    </row>
    <row r="46" spans="1:8" ht="20.149999999999999" customHeight="1" x14ac:dyDescent="0.25">
      <c r="A46" s="9"/>
      <c r="B46" s="9"/>
      <c r="C46" s="20"/>
      <c r="D46" s="9"/>
      <c r="E46" s="20"/>
      <c r="F46" s="19"/>
      <c r="G46" s="19"/>
      <c r="H46" s="18" t="s">
        <v>3958</v>
      </c>
    </row>
    <row r="47" spans="1:8" ht="20.149999999999999" customHeight="1" x14ac:dyDescent="0.25">
      <c r="A47" s="9"/>
      <c r="B47" s="9"/>
      <c r="C47" s="20"/>
      <c r="D47" s="9"/>
      <c r="E47" s="20"/>
      <c r="F47" s="19"/>
      <c r="G47" s="19"/>
      <c r="H47" s="18" t="s">
        <v>3958</v>
      </c>
    </row>
    <row r="48" spans="1:8" ht="20.149999999999999" customHeight="1" x14ac:dyDescent="0.25">
      <c r="A48" s="9"/>
      <c r="B48" s="9"/>
      <c r="C48" s="20"/>
      <c r="D48" s="9"/>
      <c r="E48" s="20"/>
      <c r="F48" s="19"/>
      <c r="G48" s="19"/>
      <c r="H48" s="18" t="s">
        <v>3958</v>
      </c>
    </row>
    <row r="49" spans="1:8" ht="20.149999999999999" customHeight="1" x14ac:dyDescent="0.25">
      <c r="A49" s="9"/>
      <c r="B49" s="9"/>
      <c r="C49" s="20"/>
      <c r="D49" s="9"/>
      <c r="E49" s="20"/>
      <c r="F49" s="19"/>
      <c r="G49" s="19"/>
      <c r="H49" s="18" t="s">
        <v>3958</v>
      </c>
    </row>
    <row r="50" spans="1:8" ht="20.149999999999999" customHeight="1" x14ac:dyDescent="0.25">
      <c r="A50" s="9"/>
      <c r="B50" s="9"/>
      <c r="C50" s="20"/>
      <c r="D50" s="9"/>
      <c r="E50" s="20"/>
      <c r="F50" s="19"/>
      <c r="G50" s="19"/>
      <c r="H50" s="18" t="s">
        <v>3958</v>
      </c>
    </row>
    <row r="51" spans="1:8" ht="20.149999999999999" customHeight="1" x14ac:dyDescent="0.25">
      <c r="A51" s="9"/>
      <c r="B51" s="9"/>
      <c r="C51" s="20"/>
      <c r="D51" s="9"/>
      <c r="E51" s="20"/>
      <c r="F51" s="19"/>
      <c r="G51" s="19"/>
      <c r="H51" s="18" t="s">
        <v>3958</v>
      </c>
    </row>
    <row r="52" spans="1:8" ht="20.149999999999999" customHeight="1" x14ac:dyDescent="0.25">
      <c r="A52" s="9"/>
      <c r="B52" s="9"/>
      <c r="C52" s="20"/>
      <c r="D52" s="9"/>
      <c r="E52" s="20"/>
      <c r="F52" s="19"/>
      <c r="G52" s="19"/>
      <c r="H52" s="18"/>
    </row>
    <row r="53" spans="1:8" ht="20.149999999999999" customHeight="1" x14ac:dyDescent="0.25">
      <c r="A53" s="9"/>
      <c r="B53" s="9"/>
      <c r="C53" s="20"/>
      <c r="D53" s="9"/>
      <c r="E53" s="20"/>
      <c r="F53" s="19"/>
      <c r="G53" s="19"/>
      <c r="H53" s="18"/>
    </row>
    <row r="54" spans="1:8" ht="20.149999999999999" customHeight="1" x14ac:dyDescent="0.25">
      <c r="A54" s="9"/>
      <c r="B54" s="9"/>
      <c r="C54" s="20"/>
      <c r="D54" s="9"/>
      <c r="E54" s="20"/>
      <c r="F54" s="19"/>
      <c r="G54" s="19"/>
      <c r="H54" s="18"/>
    </row>
    <row r="55" spans="1:8" ht="20.149999999999999" customHeight="1" x14ac:dyDescent="0.25">
      <c r="A55" s="9"/>
      <c r="B55" s="9"/>
      <c r="C55" s="20"/>
      <c r="D55" s="9"/>
      <c r="E55" s="20"/>
      <c r="F55" s="19"/>
      <c r="G55" s="19"/>
      <c r="H55" s="18"/>
    </row>
    <row r="56" spans="1:8" ht="20.149999999999999" customHeight="1" x14ac:dyDescent="0.25">
      <c r="A56" s="9"/>
      <c r="B56" s="9"/>
      <c r="C56" s="20"/>
      <c r="D56" s="9"/>
      <c r="E56" s="20"/>
      <c r="F56" s="19"/>
      <c r="G56" s="19"/>
      <c r="H56" s="18"/>
    </row>
    <row r="57" spans="1:8" ht="20.149999999999999" customHeight="1" x14ac:dyDescent="0.25">
      <c r="A57" s="9"/>
      <c r="B57" s="9"/>
      <c r="C57" s="20"/>
      <c r="D57" s="9"/>
      <c r="E57" s="20"/>
      <c r="F57" s="19"/>
      <c r="G57" s="19"/>
      <c r="H57" s="18"/>
    </row>
    <row r="58" spans="1:8" ht="20.149999999999999" customHeight="1" x14ac:dyDescent="0.25">
      <c r="A58" s="9"/>
      <c r="B58" s="9"/>
      <c r="C58" s="20"/>
      <c r="D58" s="9"/>
      <c r="E58" s="20"/>
      <c r="F58" s="19"/>
      <c r="G58" s="19"/>
      <c r="H58" s="18"/>
    </row>
    <row r="59" spans="1:8" ht="20.149999999999999" customHeight="1" x14ac:dyDescent="0.25">
      <c r="A59" s="9"/>
      <c r="B59" s="9"/>
      <c r="C59" s="20"/>
      <c r="D59" s="9"/>
      <c r="E59" s="20"/>
      <c r="F59" s="19"/>
      <c r="G59" s="19"/>
      <c r="H59" s="18"/>
    </row>
    <row r="60" spans="1:8" ht="20.149999999999999" customHeight="1" x14ac:dyDescent="0.25">
      <c r="A60" s="9"/>
      <c r="B60" s="9"/>
      <c r="C60" s="20"/>
      <c r="D60" s="9"/>
      <c r="E60" s="20"/>
      <c r="F60" s="19"/>
      <c r="G60" s="19"/>
      <c r="H60" s="18"/>
    </row>
    <row r="61" spans="1:8" ht="20.149999999999999" customHeight="1" x14ac:dyDescent="0.25">
      <c r="A61" s="9"/>
      <c r="B61" s="9"/>
      <c r="C61" s="20"/>
      <c r="D61" s="9"/>
      <c r="E61" s="20"/>
      <c r="F61" s="19"/>
      <c r="G61" s="19"/>
      <c r="H61" s="18"/>
    </row>
    <row r="62" spans="1:8" ht="20.149999999999999" customHeight="1" x14ac:dyDescent="0.25">
      <c r="A62" s="9"/>
      <c r="B62" s="9"/>
      <c r="C62" s="20"/>
      <c r="D62" s="9"/>
      <c r="E62" s="20"/>
      <c r="F62" s="19"/>
      <c r="G62" s="19"/>
      <c r="H62" s="18"/>
    </row>
    <row r="63" spans="1:8" ht="20.149999999999999" customHeight="1" x14ac:dyDescent="0.25">
      <c r="A63" s="9"/>
      <c r="B63" s="9"/>
      <c r="C63" s="20"/>
      <c r="D63" s="9"/>
      <c r="E63" s="20"/>
      <c r="F63" s="19"/>
      <c r="G63" s="19"/>
      <c r="H63" s="18"/>
    </row>
    <row r="64" spans="1:8" ht="20.149999999999999" customHeight="1" x14ac:dyDescent="0.25">
      <c r="A64" s="9"/>
      <c r="B64" s="9"/>
      <c r="C64" s="20"/>
      <c r="D64" s="9"/>
      <c r="E64" s="20"/>
      <c r="F64" s="19"/>
      <c r="G64" s="19"/>
      <c r="H64" s="18"/>
    </row>
    <row r="65" spans="1:8" ht="20.149999999999999" customHeight="1" x14ac:dyDescent="0.25">
      <c r="A65" s="9"/>
      <c r="B65" s="9"/>
      <c r="C65" s="20"/>
      <c r="D65" s="9"/>
      <c r="E65" s="20"/>
      <c r="F65" s="19"/>
      <c r="G65" s="19"/>
      <c r="H65" s="18"/>
    </row>
    <row r="66" spans="1:8" ht="20.149999999999999" customHeight="1" x14ac:dyDescent="0.25">
      <c r="A66" s="9"/>
      <c r="B66" s="9"/>
      <c r="C66" s="20"/>
      <c r="D66" s="9"/>
      <c r="E66" s="20"/>
      <c r="F66" s="19"/>
      <c r="G66" s="19"/>
      <c r="H66" s="18"/>
    </row>
    <row r="67" spans="1:8" ht="20.149999999999999" customHeight="1" x14ac:dyDescent="0.25">
      <c r="A67" s="9"/>
      <c r="B67" s="9"/>
      <c r="C67" s="20"/>
      <c r="D67" s="9"/>
      <c r="E67" s="20"/>
      <c r="F67" s="19"/>
      <c r="G67" s="19"/>
      <c r="H67" s="18"/>
    </row>
    <row r="68" spans="1:8" ht="20.149999999999999" customHeight="1" x14ac:dyDescent="0.25">
      <c r="A68" s="9"/>
      <c r="B68" s="9"/>
      <c r="C68" s="20"/>
      <c r="D68" s="9"/>
      <c r="E68" s="20"/>
      <c r="F68" s="19"/>
      <c r="G68" s="19"/>
      <c r="H68" s="18"/>
    </row>
    <row r="69" spans="1:8" ht="16" customHeight="1" x14ac:dyDescent="0.25">
      <c r="A69" s="1351" t="s">
        <v>3959</v>
      </c>
      <c r="B69" s="1352"/>
      <c r="C69" s="1352"/>
      <c r="D69" s="1352"/>
      <c r="E69" s="1352"/>
      <c r="F69" s="1352"/>
      <c r="G69" s="1353"/>
      <c r="H69" s="18"/>
    </row>
    <row r="70" spans="1:8" ht="24" customHeight="1" x14ac:dyDescent="0.25">
      <c r="A70" s="15" t="s">
        <v>3945</v>
      </c>
      <c r="B70" s="10" t="s">
        <v>3946</v>
      </c>
      <c r="C70" s="15" t="s">
        <v>3955</v>
      </c>
      <c r="D70" s="15" t="s">
        <v>3956</v>
      </c>
      <c r="E70" s="15" t="s">
        <v>3957</v>
      </c>
      <c r="F70" s="15" t="s">
        <v>3950</v>
      </c>
      <c r="G70" s="15" t="s">
        <v>3951</v>
      </c>
      <c r="H70" s="18"/>
    </row>
    <row r="71" spans="1:8" ht="20.149999999999999" customHeight="1" x14ac:dyDescent="0.25">
      <c r="A71" s="9"/>
      <c r="B71" s="9"/>
      <c r="C71" s="9"/>
      <c r="D71" s="9"/>
      <c r="E71" s="19"/>
      <c r="F71" s="19"/>
      <c r="G71" s="19"/>
      <c r="H71" s="18"/>
    </row>
    <row r="72" spans="1:8" ht="20.149999999999999" customHeight="1" x14ac:dyDescent="0.25">
      <c r="A72" s="9"/>
      <c r="B72" s="9"/>
      <c r="C72" s="9"/>
      <c r="D72" s="9"/>
      <c r="E72" s="19"/>
      <c r="F72" s="19"/>
      <c r="G72" s="19"/>
      <c r="H72" s="18"/>
    </row>
    <row r="73" spans="1:8" ht="20.149999999999999" customHeight="1" x14ac:dyDescent="0.25">
      <c r="A73" s="9"/>
      <c r="B73" s="9"/>
      <c r="C73" s="9"/>
      <c r="D73" s="9"/>
      <c r="E73" s="19"/>
      <c r="F73" s="19"/>
      <c r="G73" s="19"/>
      <c r="H73" s="18"/>
    </row>
    <row r="74" spans="1:8" ht="20.149999999999999" customHeight="1" x14ac:dyDescent="0.25">
      <c r="A74" s="9"/>
      <c r="B74" s="9"/>
      <c r="C74" s="9"/>
      <c r="D74" s="9"/>
      <c r="E74" s="19"/>
      <c r="F74" s="19"/>
      <c r="G74" s="19"/>
      <c r="H74" s="18"/>
    </row>
  </sheetData>
  <mergeCells count="12">
    <mergeCell ref="A32:G32"/>
    <mergeCell ref="A4:G4"/>
    <mergeCell ref="A1:G1"/>
    <mergeCell ref="A2:G2"/>
    <mergeCell ref="B3:D3"/>
    <mergeCell ref="F3:G3"/>
    <mergeCell ref="A69:G69"/>
    <mergeCell ref="A41:G41"/>
    <mergeCell ref="A38:G38"/>
    <mergeCell ref="A39:G39"/>
    <mergeCell ref="B40:D40"/>
    <mergeCell ref="F40:G40"/>
  </mergeCells>
  <phoneticPr fontId="0" type="noConversion"/>
  <pageMargins left="0.59055118110236227" right="0.59055118110236227" top="0.39370078740157483" bottom="0.78740157480314965" header="0.19685039370078741" footer="0.59055118110236227"/>
  <pageSetup paperSize="9" orientation="portrait" horizontalDpi="4294967292" verticalDpi="300" r:id="rId1"/>
  <headerFooter alignWithMargins="0">
    <oddFooter>Page &amp;P of &amp;N</oddFooter>
  </headerFooter>
  <rowBreaks count="1" manualBreakCount="1">
    <brk id="37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BX1567"/>
  <sheetViews>
    <sheetView workbookViewId="0"/>
  </sheetViews>
  <sheetFormatPr defaultColWidth="9.1796875" defaultRowHeight="12.65" customHeight="1" x14ac:dyDescent="0.2"/>
  <cols>
    <col min="1" max="8" width="5.54296875" style="6" customWidth="1"/>
    <col min="9" max="9" width="8.54296875" style="6" customWidth="1"/>
    <col min="10" max="10" width="30.54296875" style="6" customWidth="1"/>
    <col min="11" max="11" width="25.54296875" style="6" customWidth="1"/>
    <col min="12" max="13" width="9.54296875" style="6" customWidth="1"/>
    <col min="14" max="14" width="6.54296875" style="6" customWidth="1"/>
    <col min="15" max="15" width="8.54296875" style="6" customWidth="1"/>
    <col min="16" max="17" width="5.54296875" style="6" customWidth="1"/>
    <col min="18" max="18" width="7.54296875" style="6" customWidth="1"/>
    <col min="19" max="19" width="5.54296875" style="4" customWidth="1"/>
    <col min="20" max="20" width="4.54296875" style="4" customWidth="1"/>
    <col min="21" max="21" width="12.54296875" style="4" customWidth="1"/>
    <col min="22" max="24" width="10.54296875" style="4" customWidth="1"/>
    <col min="25" max="25" width="7.54296875" style="6" customWidth="1"/>
    <col min="26" max="26" width="5.54296875" style="7" customWidth="1"/>
    <col min="27" max="27" width="15.54296875" style="6" customWidth="1"/>
    <col min="28" max="28" width="10.54296875" style="6" customWidth="1"/>
    <col min="29" max="29" width="7.54296875" style="7" customWidth="1"/>
    <col min="30" max="30" width="6.54296875" style="7" customWidth="1"/>
    <col min="31" max="31" width="10.54296875" style="6" customWidth="1"/>
    <col min="32" max="32" width="22.54296875" style="6" customWidth="1"/>
    <col min="33" max="33" width="13.54296875" style="6" customWidth="1"/>
    <col min="34" max="34" width="9.54296875" style="7" customWidth="1"/>
    <col min="35" max="35" width="8.54296875" style="21" customWidth="1"/>
    <col min="36" max="37" width="10.54296875" style="21" customWidth="1"/>
    <col min="38" max="38" width="9.54296875" style="6" customWidth="1"/>
    <col min="39" max="39" width="12.54296875" style="6" customWidth="1"/>
    <col min="40" max="40" width="6.54296875" style="7" customWidth="1"/>
    <col min="41" max="42" width="5.54296875" style="6" customWidth="1"/>
    <col min="43" max="45" width="5.54296875" style="23" customWidth="1"/>
    <col min="46" max="46" width="5.54296875" style="24" customWidth="1"/>
    <col min="47" max="47" width="12.54296875" style="6" customWidth="1"/>
    <col min="48" max="48" width="9.54296875" style="6" customWidth="1"/>
    <col min="49" max="49" width="15.54296875" style="6" customWidth="1"/>
    <col min="50" max="50" width="12.54296875" style="6" customWidth="1"/>
    <col min="51" max="51" width="9.54296875" style="6" customWidth="1"/>
    <col min="52" max="52" width="10.54296875" style="21" customWidth="1"/>
    <col min="53" max="53" width="15.54296875" style="6" customWidth="1"/>
    <col min="54" max="54" width="12.54296875" style="6" customWidth="1"/>
    <col min="55" max="55" width="9.54296875" style="6" customWidth="1"/>
    <col min="56" max="56" width="7.54296875" style="7" customWidth="1"/>
    <col min="57" max="57" width="8.54296875" style="7" customWidth="1"/>
    <col min="58" max="58" width="12.54296875" style="7" customWidth="1"/>
    <col min="59" max="59" width="11.54296875" style="7" customWidth="1"/>
    <col min="60" max="60" width="9.54296875" style="7" customWidth="1"/>
    <col min="61" max="61" width="12.54296875" style="6" customWidth="1"/>
    <col min="62" max="62" width="9.54296875" style="6" customWidth="1"/>
    <col min="63" max="63" width="15.54296875" style="6" customWidth="1"/>
    <col min="64" max="64" width="12.54296875" style="6" customWidth="1"/>
    <col min="65" max="65" width="9.54296875" style="6" customWidth="1"/>
    <col min="66" max="66" width="15.54296875" style="6" customWidth="1"/>
    <col min="67" max="67" width="12.54296875" style="6" customWidth="1"/>
    <col min="68" max="68" width="9.54296875" style="6" customWidth="1"/>
    <col min="69" max="69" width="33.54296875" style="6" customWidth="1"/>
    <col min="70" max="70" width="9.54296875" style="6" customWidth="1"/>
    <col min="71" max="71" width="14.54296875" style="6" customWidth="1"/>
    <col min="72" max="72" width="9.54296875" style="6" customWidth="1"/>
    <col min="73" max="73" width="14.54296875" style="6" customWidth="1"/>
    <col min="74" max="74" width="13.54296875" style="6" customWidth="1"/>
    <col min="75" max="75" width="10.54296875" style="6" customWidth="1"/>
    <col min="76" max="76" width="36.54296875" style="6" customWidth="1"/>
    <col min="77" max="16384" width="9.1796875" style="4"/>
  </cols>
  <sheetData>
    <row r="1" spans="1:76" s="22" customFormat="1" ht="25" customHeight="1" thickBot="1" x14ac:dyDescent="0.3">
      <c r="A1" s="2" t="s">
        <v>3960</v>
      </c>
      <c r="B1" s="2" t="s">
        <v>3124</v>
      </c>
      <c r="C1" s="2" t="s">
        <v>3961</v>
      </c>
      <c r="D1" s="2" t="s">
        <v>3962</v>
      </c>
      <c r="E1" s="2" t="s">
        <v>3963</v>
      </c>
      <c r="F1" s="2" t="s">
        <v>3126</v>
      </c>
      <c r="G1" s="2" t="s">
        <v>3128</v>
      </c>
      <c r="H1" s="2" t="s">
        <v>3964</v>
      </c>
      <c r="I1" s="2" t="s">
        <v>3965</v>
      </c>
      <c r="J1" s="2" t="s">
        <v>3951</v>
      </c>
      <c r="K1" s="2" t="s">
        <v>3966</v>
      </c>
      <c r="L1" s="2" t="s">
        <v>3967</v>
      </c>
      <c r="M1" s="2" t="s">
        <v>3968</v>
      </c>
      <c r="N1" s="2" t="s">
        <v>3969</v>
      </c>
      <c r="O1" s="2" t="s">
        <v>3970</v>
      </c>
      <c r="P1" s="2" t="s">
        <v>3971</v>
      </c>
      <c r="Q1" s="2" t="s">
        <v>3972</v>
      </c>
      <c r="R1" s="2" t="s">
        <v>3973</v>
      </c>
      <c r="S1" s="2" t="s">
        <v>3974</v>
      </c>
      <c r="T1" s="2" t="s">
        <v>3975</v>
      </c>
      <c r="U1" s="2" t="s">
        <v>3976</v>
      </c>
      <c r="V1" s="2" t="s">
        <v>3977</v>
      </c>
      <c r="W1" s="2" t="s">
        <v>3978</v>
      </c>
      <c r="X1" s="2" t="s">
        <v>3979</v>
      </c>
      <c r="Y1" s="2" t="s">
        <v>3980</v>
      </c>
      <c r="Z1" s="2" t="s">
        <v>3981</v>
      </c>
      <c r="AA1" s="2" t="s">
        <v>3982</v>
      </c>
      <c r="AB1" s="2" t="s">
        <v>3983</v>
      </c>
      <c r="AC1" s="26" t="s">
        <v>3984</v>
      </c>
      <c r="AD1" s="26" t="s">
        <v>3985</v>
      </c>
      <c r="AE1" s="26" t="s">
        <v>3986</v>
      </c>
      <c r="AF1" s="26" t="s">
        <v>3987</v>
      </c>
      <c r="AG1" s="2" t="s">
        <v>3988</v>
      </c>
      <c r="AH1" s="2" t="s">
        <v>3989</v>
      </c>
      <c r="AI1" s="2" t="s">
        <v>3990</v>
      </c>
      <c r="AJ1" s="2" t="s">
        <v>3991</v>
      </c>
      <c r="AK1" s="2" t="s">
        <v>3992</v>
      </c>
      <c r="AL1" s="2" t="s">
        <v>3993</v>
      </c>
      <c r="AM1" s="27" t="s">
        <v>3994</v>
      </c>
      <c r="AN1" s="27" t="s">
        <v>3995</v>
      </c>
      <c r="AO1" s="27" t="s">
        <v>13</v>
      </c>
      <c r="AP1" s="27" t="s">
        <v>3996</v>
      </c>
      <c r="AQ1" s="27" t="s">
        <v>3997</v>
      </c>
      <c r="AR1" s="27" t="s">
        <v>3998</v>
      </c>
      <c r="AS1" s="27" t="s">
        <v>16</v>
      </c>
      <c r="AT1" s="27" t="s">
        <v>17</v>
      </c>
      <c r="AU1" s="2" t="s">
        <v>3999</v>
      </c>
      <c r="AV1" s="2" t="s">
        <v>4000</v>
      </c>
      <c r="AW1" s="2" t="s">
        <v>4001</v>
      </c>
      <c r="AX1" s="2" t="s">
        <v>4002</v>
      </c>
      <c r="AY1" s="2" t="s">
        <v>4003</v>
      </c>
      <c r="AZ1" s="2" t="s">
        <v>4004</v>
      </c>
      <c r="BA1" s="2" t="s">
        <v>4005</v>
      </c>
      <c r="BB1" s="2" t="s">
        <v>4006</v>
      </c>
      <c r="BC1" s="2" t="s">
        <v>4007</v>
      </c>
      <c r="BD1" s="2" t="s">
        <v>4008</v>
      </c>
      <c r="BE1" s="2" t="s">
        <v>4009</v>
      </c>
      <c r="BF1" s="2" t="s">
        <v>4010</v>
      </c>
      <c r="BG1" s="2" t="s">
        <v>4011</v>
      </c>
      <c r="BH1" s="2" t="s">
        <v>4012</v>
      </c>
      <c r="BI1" s="2" t="s">
        <v>4013</v>
      </c>
      <c r="BJ1" s="2" t="s">
        <v>4014</v>
      </c>
      <c r="BK1" s="2" t="s">
        <v>4015</v>
      </c>
      <c r="BL1" s="2" t="s">
        <v>4016</v>
      </c>
      <c r="BM1" s="2" t="s">
        <v>4017</v>
      </c>
      <c r="BN1" s="2" t="s">
        <v>4018</v>
      </c>
      <c r="BO1" s="2" t="s">
        <v>4019</v>
      </c>
      <c r="BP1" s="2" t="s">
        <v>4020</v>
      </c>
      <c r="BQ1" s="2" t="s">
        <v>4021</v>
      </c>
      <c r="BR1" s="2" t="s">
        <v>4022</v>
      </c>
      <c r="BS1" s="2" t="s">
        <v>4023</v>
      </c>
      <c r="BT1" s="2" t="s">
        <v>4024</v>
      </c>
      <c r="BU1" s="2" t="s">
        <v>4025</v>
      </c>
      <c r="BV1" s="2" t="s">
        <v>4026</v>
      </c>
      <c r="BW1" s="2" t="s">
        <v>4027</v>
      </c>
      <c r="BX1" s="2" t="s">
        <v>4028</v>
      </c>
    </row>
    <row r="2" spans="1:76" ht="12.65" customHeight="1" x14ac:dyDescent="0.2">
      <c r="O2" s="1"/>
    </row>
    <row r="3" spans="1:76" ht="12.65" customHeight="1" x14ac:dyDescent="0.2">
      <c r="O3" s="1"/>
    </row>
    <row r="4" spans="1:76" ht="12.65" customHeight="1" x14ac:dyDescent="0.2">
      <c r="O4" s="1"/>
    </row>
    <row r="5" spans="1:76" ht="12.65" customHeight="1" x14ac:dyDescent="0.2">
      <c r="O5" s="1"/>
    </row>
    <row r="6" spans="1:76" ht="12.65" customHeight="1" x14ac:dyDescent="0.2">
      <c r="O6" s="1"/>
    </row>
    <row r="7" spans="1:76" ht="12.65" customHeight="1" x14ac:dyDescent="0.2">
      <c r="O7" s="1"/>
    </row>
    <row r="8" spans="1:76" ht="12.65" customHeight="1" x14ac:dyDescent="0.2">
      <c r="O8" s="1"/>
    </row>
    <row r="9" spans="1:76" ht="12.65" customHeight="1" x14ac:dyDescent="0.2">
      <c r="O9" s="1"/>
    </row>
    <row r="10" spans="1:76" ht="12.65" customHeight="1" x14ac:dyDescent="0.2">
      <c r="O10" s="1"/>
    </row>
    <row r="11" spans="1:76" ht="12.65" customHeight="1" x14ac:dyDescent="0.2">
      <c r="O11" s="1"/>
    </row>
    <row r="12" spans="1:76" ht="12.65" customHeight="1" x14ac:dyDescent="0.2">
      <c r="O12" s="1"/>
    </row>
    <row r="13" spans="1:76" ht="12.65" customHeight="1" x14ac:dyDescent="0.2">
      <c r="O13" s="1"/>
    </row>
    <row r="14" spans="1:76" ht="12.65" customHeight="1" x14ac:dyDescent="0.2">
      <c r="O14" s="1"/>
    </row>
    <row r="15" spans="1:76" ht="12.65" customHeight="1" x14ac:dyDescent="0.2">
      <c r="O15" s="1"/>
    </row>
    <row r="16" spans="1:76" ht="12.65" customHeight="1" x14ac:dyDescent="0.2">
      <c r="O16" s="1"/>
    </row>
    <row r="17" spans="15:15" ht="12.65" customHeight="1" x14ac:dyDescent="0.2">
      <c r="O17" s="1"/>
    </row>
    <row r="18" spans="15:15" ht="12.65" customHeight="1" x14ac:dyDescent="0.2">
      <c r="O18" s="1"/>
    </row>
    <row r="19" spans="15:15" ht="12.65" customHeight="1" x14ac:dyDescent="0.2">
      <c r="O19" s="1"/>
    </row>
    <row r="20" spans="15:15" ht="12.65" customHeight="1" x14ac:dyDescent="0.2">
      <c r="O20" s="1"/>
    </row>
    <row r="21" spans="15:15" ht="12.65" customHeight="1" x14ac:dyDescent="0.2">
      <c r="O21" s="1"/>
    </row>
    <row r="22" spans="15:15" ht="12.65" customHeight="1" x14ac:dyDescent="0.2">
      <c r="O22" s="1"/>
    </row>
    <row r="23" spans="15:15" ht="12.65" customHeight="1" x14ac:dyDescent="0.2">
      <c r="O23" s="1"/>
    </row>
    <row r="24" spans="15:15" ht="12.65" customHeight="1" x14ac:dyDescent="0.2">
      <c r="O24" s="1"/>
    </row>
    <row r="25" spans="15:15" ht="12.65" customHeight="1" x14ac:dyDescent="0.2">
      <c r="O25" s="1"/>
    </row>
    <row r="26" spans="15:15" ht="12.65" customHeight="1" x14ac:dyDescent="0.2">
      <c r="O26" s="1"/>
    </row>
    <row r="27" spans="15:15" ht="12.65" customHeight="1" x14ac:dyDescent="0.2">
      <c r="O27" s="1"/>
    </row>
    <row r="28" spans="15:15" ht="12.65" customHeight="1" x14ac:dyDescent="0.2">
      <c r="O28" s="1"/>
    </row>
    <row r="29" spans="15:15" ht="12.65" customHeight="1" x14ac:dyDescent="0.2">
      <c r="O29" s="1"/>
    </row>
    <row r="30" spans="15:15" ht="12.65" customHeight="1" x14ac:dyDescent="0.2">
      <c r="O30" s="1"/>
    </row>
    <row r="31" spans="15:15" ht="12.65" customHeight="1" x14ac:dyDescent="0.2">
      <c r="O31" s="1"/>
    </row>
    <row r="32" spans="15:15" ht="12.65" customHeight="1" x14ac:dyDescent="0.2">
      <c r="O32" s="1"/>
    </row>
    <row r="33" spans="15:15" ht="12.65" customHeight="1" x14ac:dyDescent="0.2">
      <c r="O33" s="1"/>
    </row>
    <row r="34" spans="15:15" ht="12.65" customHeight="1" x14ac:dyDescent="0.2">
      <c r="O34" s="1"/>
    </row>
    <row r="35" spans="15:15" ht="12.65" customHeight="1" x14ac:dyDescent="0.2">
      <c r="O35" s="1"/>
    </row>
    <row r="36" spans="15:15" ht="12.65" customHeight="1" x14ac:dyDescent="0.2">
      <c r="O36" s="1"/>
    </row>
    <row r="37" spans="15:15" ht="12.65" customHeight="1" x14ac:dyDescent="0.2">
      <c r="O37" s="1"/>
    </row>
    <row r="38" spans="15:15" ht="12.65" customHeight="1" x14ac:dyDescent="0.2">
      <c r="O38" s="1"/>
    </row>
    <row r="39" spans="15:15" ht="12.65" customHeight="1" x14ac:dyDescent="0.2">
      <c r="O39" s="1"/>
    </row>
    <row r="40" spans="15:15" ht="12.65" customHeight="1" x14ac:dyDescent="0.2">
      <c r="O40" s="1"/>
    </row>
    <row r="41" spans="15:15" ht="12.65" customHeight="1" x14ac:dyDescent="0.2">
      <c r="O41" s="1"/>
    </row>
    <row r="42" spans="15:15" ht="12.65" customHeight="1" x14ac:dyDescent="0.2">
      <c r="O42" s="1"/>
    </row>
    <row r="43" spans="15:15" ht="12.65" customHeight="1" x14ac:dyDescent="0.2">
      <c r="O43" s="1"/>
    </row>
    <row r="44" spans="15:15" ht="12.65" customHeight="1" x14ac:dyDescent="0.2">
      <c r="O44" s="1"/>
    </row>
    <row r="45" spans="15:15" ht="12.65" customHeight="1" x14ac:dyDescent="0.2">
      <c r="O45" s="1"/>
    </row>
    <row r="46" spans="15:15" ht="12.65" customHeight="1" x14ac:dyDescent="0.2">
      <c r="O46" s="1"/>
    </row>
    <row r="47" spans="15:15" ht="12.65" customHeight="1" x14ac:dyDescent="0.2">
      <c r="O47" s="1"/>
    </row>
    <row r="48" spans="15:15" ht="12.65" customHeight="1" x14ac:dyDescent="0.2">
      <c r="O48" s="1"/>
    </row>
    <row r="49" spans="15:15" ht="12.65" customHeight="1" x14ac:dyDescent="0.2">
      <c r="O49" s="1"/>
    </row>
    <row r="50" spans="15:15" ht="12.65" customHeight="1" x14ac:dyDescent="0.2">
      <c r="O50" s="1"/>
    </row>
    <row r="51" spans="15:15" ht="12.65" customHeight="1" x14ac:dyDescent="0.2">
      <c r="O51" s="1"/>
    </row>
    <row r="52" spans="15:15" ht="12.65" customHeight="1" x14ac:dyDescent="0.2">
      <c r="O52" s="1"/>
    </row>
    <row r="53" spans="15:15" ht="12.65" customHeight="1" x14ac:dyDescent="0.2">
      <c r="O53" s="1"/>
    </row>
    <row r="54" spans="15:15" ht="12.65" customHeight="1" x14ac:dyDescent="0.2">
      <c r="O54" s="1"/>
    </row>
    <row r="55" spans="15:15" ht="12.65" customHeight="1" x14ac:dyDescent="0.2">
      <c r="O55" s="1"/>
    </row>
    <row r="56" spans="15:15" ht="12.65" customHeight="1" x14ac:dyDescent="0.2">
      <c r="O56" s="1"/>
    </row>
    <row r="57" spans="15:15" ht="12.65" customHeight="1" x14ac:dyDescent="0.2">
      <c r="O57" s="1"/>
    </row>
    <row r="58" spans="15:15" ht="12.65" customHeight="1" x14ac:dyDescent="0.2">
      <c r="O58" s="1"/>
    </row>
    <row r="59" spans="15:15" ht="12.65" customHeight="1" x14ac:dyDescent="0.2">
      <c r="O59" s="1"/>
    </row>
    <row r="60" spans="15:15" ht="12.65" customHeight="1" x14ac:dyDescent="0.2">
      <c r="O60" s="1"/>
    </row>
    <row r="61" spans="15:15" ht="12.65" customHeight="1" x14ac:dyDescent="0.2">
      <c r="O61" s="1"/>
    </row>
    <row r="62" spans="15:15" ht="12.65" customHeight="1" x14ac:dyDescent="0.2">
      <c r="O62" s="1"/>
    </row>
    <row r="63" spans="15:15" ht="12.65" customHeight="1" x14ac:dyDescent="0.2">
      <c r="O63" s="1"/>
    </row>
    <row r="64" spans="15:15" ht="12.65" customHeight="1" x14ac:dyDescent="0.2">
      <c r="O64" s="3"/>
    </row>
    <row r="65" spans="15:15" ht="12.65" customHeight="1" x14ac:dyDescent="0.2">
      <c r="O65" s="1"/>
    </row>
    <row r="66" spans="15:15" ht="12.65" customHeight="1" x14ac:dyDescent="0.2">
      <c r="O66" s="1"/>
    </row>
    <row r="67" spans="15:15" ht="12.65" customHeight="1" x14ac:dyDescent="0.2">
      <c r="O67" s="1"/>
    </row>
    <row r="68" spans="15:15" ht="12.65" customHeight="1" x14ac:dyDescent="0.2">
      <c r="O68" s="1"/>
    </row>
    <row r="69" spans="15:15" ht="12.65" customHeight="1" x14ac:dyDescent="0.2">
      <c r="O69" s="1"/>
    </row>
    <row r="70" spans="15:15" ht="12.65" customHeight="1" x14ac:dyDescent="0.2">
      <c r="O70" s="1"/>
    </row>
    <row r="71" spans="15:15" ht="12.65" customHeight="1" x14ac:dyDescent="0.2">
      <c r="O71" s="1"/>
    </row>
    <row r="72" spans="15:15" ht="12.65" customHeight="1" x14ac:dyDescent="0.2">
      <c r="O72" s="1"/>
    </row>
    <row r="73" spans="15:15" ht="12.65" customHeight="1" x14ac:dyDescent="0.2">
      <c r="O73" s="1"/>
    </row>
    <row r="74" spans="15:15" ht="12.65" customHeight="1" x14ac:dyDescent="0.2">
      <c r="O74" s="1"/>
    </row>
    <row r="75" spans="15:15" ht="12.65" customHeight="1" x14ac:dyDescent="0.2">
      <c r="O75" s="1"/>
    </row>
    <row r="76" spans="15:15" ht="12.65" customHeight="1" x14ac:dyDescent="0.2">
      <c r="O76" s="1"/>
    </row>
    <row r="77" spans="15:15" ht="12.65" customHeight="1" x14ac:dyDescent="0.2">
      <c r="O77" s="1"/>
    </row>
    <row r="78" spans="15:15" ht="12.65" customHeight="1" x14ac:dyDescent="0.2">
      <c r="O78" s="1"/>
    </row>
    <row r="79" spans="15:15" ht="12.65" customHeight="1" x14ac:dyDescent="0.2">
      <c r="O79" s="1"/>
    </row>
    <row r="80" spans="15:15" ht="12.65" customHeight="1" x14ac:dyDescent="0.2">
      <c r="O80" s="1"/>
    </row>
    <row r="81" spans="15:15" ht="12.65" customHeight="1" x14ac:dyDescent="0.2">
      <c r="O81" s="1"/>
    </row>
    <row r="82" spans="15:15" ht="12.65" customHeight="1" x14ac:dyDescent="0.2">
      <c r="O82" s="1"/>
    </row>
    <row r="83" spans="15:15" ht="12.65" customHeight="1" x14ac:dyDescent="0.2">
      <c r="O83" s="1"/>
    </row>
    <row r="84" spans="15:15" ht="12.65" customHeight="1" x14ac:dyDescent="0.2">
      <c r="O84" s="1"/>
    </row>
    <row r="85" spans="15:15" ht="12.65" customHeight="1" x14ac:dyDescent="0.2">
      <c r="O85" s="1"/>
    </row>
    <row r="86" spans="15:15" ht="12.65" customHeight="1" x14ac:dyDescent="0.2">
      <c r="O86" s="1"/>
    </row>
    <row r="87" spans="15:15" ht="12.65" customHeight="1" x14ac:dyDescent="0.2">
      <c r="O87" s="1"/>
    </row>
    <row r="88" spans="15:15" ht="12.65" customHeight="1" x14ac:dyDescent="0.2">
      <c r="O88" s="1"/>
    </row>
    <row r="89" spans="15:15" ht="12.65" customHeight="1" x14ac:dyDescent="0.2">
      <c r="O89" s="1"/>
    </row>
    <row r="90" spans="15:15" ht="12.65" customHeight="1" x14ac:dyDescent="0.2">
      <c r="O90" s="1"/>
    </row>
    <row r="91" spans="15:15" ht="12.65" customHeight="1" x14ac:dyDescent="0.2">
      <c r="O91" s="1"/>
    </row>
    <row r="92" spans="15:15" ht="12.65" customHeight="1" x14ac:dyDescent="0.2">
      <c r="O92" s="1"/>
    </row>
    <row r="93" spans="15:15" ht="12.65" customHeight="1" x14ac:dyDescent="0.2">
      <c r="O93" s="1"/>
    </row>
    <row r="94" spans="15:15" ht="12.65" customHeight="1" x14ac:dyDescent="0.2">
      <c r="O94" s="1"/>
    </row>
    <row r="95" spans="15:15" ht="12.65" customHeight="1" x14ac:dyDescent="0.2">
      <c r="O95" s="1"/>
    </row>
    <row r="96" spans="15:15" ht="12.65" customHeight="1" x14ac:dyDescent="0.2">
      <c r="O96" s="1"/>
    </row>
    <row r="97" spans="15:15" ht="12.65" customHeight="1" x14ac:dyDescent="0.2">
      <c r="O97" s="1"/>
    </row>
    <row r="98" spans="15:15" ht="12.65" customHeight="1" x14ac:dyDescent="0.2">
      <c r="O98" s="1"/>
    </row>
    <row r="99" spans="15:15" ht="12.65" customHeight="1" x14ac:dyDescent="0.2">
      <c r="O99" s="1"/>
    </row>
    <row r="100" spans="15:15" ht="12.65" customHeight="1" x14ac:dyDescent="0.2">
      <c r="O100" s="1"/>
    </row>
    <row r="101" spans="15:15" ht="12.65" customHeight="1" x14ac:dyDescent="0.2">
      <c r="O101" s="1"/>
    </row>
    <row r="102" spans="15:15" ht="12.65" customHeight="1" x14ac:dyDescent="0.2">
      <c r="O102" s="1"/>
    </row>
    <row r="103" spans="15:15" ht="12.65" customHeight="1" x14ac:dyDescent="0.2">
      <c r="O103" s="1"/>
    </row>
    <row r="104" spans="15:15" ht="12.65" customHeight="1" x14ac:dyDescent="0.2">
      <c r="O104" s="1"/>
    </row>
    <row r="105" spans="15:15" ht="12.65" customHeight="1" x14ac:dyDescent="0.2">
      <c r="O105" s="1"/>
    </row>
    <row r="106" spans="15:15" ht="12.65" customHeight="1" x14ac:dyDescent="0.2">
      <c r="O106" s="1"/>
    </row>
    <row r="107" spans="15:15" ht="12.65" customHeight="1" x14ac:dyDescent="0.2">
      <c r="O107" s="1"/>
    </row>
    <row r="108" spans="15:15" ht="12.65" customHeight="1" x14ac:dyDescent="0.2">
      <c r="O108" s="1"/>
    </row>
    <row r="109" spans="15:15" ht="12.65" customHeight="1" x14ac:dyDescent="0.2">
      <c r="O109" s="1"/>
    </row>
    <row r="110" spans="15:15" ht="12.65" customHeight="1" x14ac:dyDescent="0.2">
      <c r="O110" s="1"/>
    </row>
    <row r="111" spans="15:15" ht="12.65" customHeight="1" x14ac:dyDescent="0.2">
      <c r="O111" s="1"/>
    </row>
    <row r="112" spans="15:15" ht="12.65" customHeight="1" x14ac:dyDescent="0.2">
      <c r="O112" s="1"/>
    </row>
    <row r="113" spans="15:15" ht="12.65" customHeight="1" x14ac:dyDescent="0.2">
      <c r="O113" s="1"/>
    </row>
    <row r="114" spans="15:15" ht="12.65" customHeight="1" x14ac:dyDescent="0.2">
      <c r="O114" s="1"/>
    </row>
    <row r="115" spans="15:15" ht="12.65" customHeight="1" x14ac:dyDescent="0.2">
      <c r="O115" s="1"/>
    </row>
    <row r="116" spans="15:15" ht="12.65" customHeight="1" x14ac:dyDescent="0.2">
      <c r="O116" s="1"/>
    </row>
    <row r="117" spans="15:15" ht="12.65" customHeight="1" x14ac:dyDescent="0.2">
      <c r="O117" s="1"/>
    </row>
    <row r="118" spans="15:15" ht="12.65" customHeight="1" x14ac:dyDescent="0.2">
      <c r="O118" s="1"/>
    </row>
    <row r="119" spans="15:15" ht="12.65" customHeight="1" x14ac:dyDescent="0.2">
      <c r="O119" s="1"/>
    </row>
    <row r="120" spans="15:15" ht="12.65" customHeight="1" x14ac:dyDescent="0.2">
      <c r="O120" s="1"/>
    </row>
    <row r="121" spans="15:15" ht="12.65" customHeight="1" x14ac:dyDescent="0.2">
      <c r="O121" s="1"/>
    </row>
    <row r="122" spans="15:15" ht="12.65" customHeight="1" x14ac:dyDescent="0.2">
      <c r="O122" s="1"/>
    </row>
    <row r="123" spans="15:15" ht="12.65" customHeight="1" x14ac:dyDescent="0.2">
      <c r="O123" s="1"/>
    </row>
    <row r="124" spans="15:15" ht="12.65" customHeight="1" x14ac:dyDescent="0.2">
      <c r="O124" s="1"/>
    </row>
    <row r="125" spans="15:15" ht="12.65" customHeight="1" x14ac:dyDescent="0.2">
      <c r="O125" s="1"/>
    </row>
    <row r="126" spans="15:15" ht="12.65" customHeight="1" x14ac:dyDescent="0.2">
      <c r="O126" s="1"/>
    </row>
    <row r="127" spans="15:15" ht="12.65" customHeight="1" x14ac:dyDescent="0.2">
      <c r="O127" s="1"/>
    </row>
    <row r="128" spans="15:15" ht="12.65" customHeight="1" x14ac:dyDescent="0.2">
      <c r="O128" s="1"/>
    </row>
    <row r="129" spans="15:15" ht="12.65" customHeight="1" x14ac:dyDescent="0.2">
      <c r="O129" s="1"/>
    </row>
    <row r="130" spans="15:15" ht="12.65" customHeight="1" x14ac:dyDescent="0.2">
      <c r="O130" s="1"/>
    </row>
    <row r="131" spans="15:15" ht="12.65" customHeight="1" x14ac:dyDescent="0.2">
      <c r="O131" s="1"/>
    </row>
    <row r="132" spans="15:15" ht="12.65" customHeight="1" x14ac:dyDescent="0.2">
      <c r="O132" s="1"/>
    </row>
    <row r="133" spans="15:15" ht="12.65" customHeight="1" x14ac:dyDescent="0.2">
      <c r="O133" s="1"/>
    </row>
    <row r="134" spans="15:15" ht="12.65" customHeight="1" x14ac:dyDescent="0.2">
      <c r="O134" s="1"/>
    </row>
    <row r="135" spans="15:15" ht="12.65" customHeight="1" x14ac:dyDescent="0.2">
      <c r="O135" s="1"/>
    </row>
    <row r="136" spans="15:15" ht="12.65" customHeight="1" x14ac:dyDescent="0.2">
      <c r="O136" s="1"/>
    </row>
    <row r="137" spans="15:15" ht="12.65" customHeight="1" x14ac:dyDescent="0.2">
      <c r="O137" s="1"/>
    </row>
    <row r="138" spans="15:15" ht="12.65" customHeight="1" x14ac:dyDescent="0.2">
      <c r="O138" s="1"/>
    </row>
    <row r="139" spans="15:15" ht="12.65" customHeight="1" x14ac:dyDescent="0.2">
      <c r="O139" s="1"/>
    </row>
    <row r="140" spans="15:15" ht="12.65" customHeight="1" x14ac:dyDescent="0.2">
      <c r="O140" s="1"/>
    </row>
    <row r="141" spans="15:15" ht="12.65" customHeight="1" x14ac:dyDescent="0.2">
      <c r="O141" s="1"/>
    </row>
    <row r="142" spans="15:15" ht="12.65" customHeight="1" x14ac:dyDescent="0.2">
      <c r="O142" s="1"/>
    </row>
    <row r="143" spans="15:15" ht="12.65" customHeight="1" x14ac:dyDescent="0.2">
      <c r="O143" s="1"/>
    </row>
    <row r="144" spans="15:15" ht="12.65" customHeight="1" x14ac:dyDescent="0.2">
      <c r="O144" s="1"/>
    </row>
    <row r="145" spans="15:15" ht="12.65" customHeight="1" x14ac:dyDescent="0.2">
      <c r="O145" s="1"/>
    </row>
    <row r="146" spans="15:15" ht="12.65" customHeight="1" x14ac:dyDescent="0.2">
      <c r="O146" s="1"/>
    </row>
    <row r="147" spans="15:15" ht="12.65" customHeight="1" x14ac:dyDescent="0.2">
      <c r="O147" s="1"/>
    </row>
    <row r="148" spans="15:15" ht="12.65" customHeight="1" x14ac:dyDescent="0.2">
      <c r="O148" s="1"/>
    </row>
    <row r="149" spans="15:15" ht="12.65" customHeight="1" x14ac:dyDescent="0.2">
      <c r="O149" s="1"/>
    </row>
    <row r="150" spans="15:15" ht="12.65" customHeight="1" x14ac:dyDescent="0.2">
      <c r="O150" s="1"/>
    </row>
    <row r="151" spans="15:15" ht="12.65" customHeight="1" x14ac:dyDescent="0.2">
      <c r="O151" s="1"/>
    </row>
    <row r="152" spans="15:15" ht="12.65" customHeight="1" x14ac:dyDescent="0.2">
      <c r="O152" s="1"/>
    </row>
    <row r="153" spans="15:15" ht="12.65" customHeight="1" x14ac:dyDescent="0.2">
      <c r="O153" s="1"/>
    </row>
    <row r="154" spans="15:15" ht="12.65" customHeight="1" x14ac:dyDescent="0.2">
      <c r="O154" s="1"/>
    </row>
    <row r="155" spans="15:15" ht="12.65" customHeight="1" x14ac:dyDescent="0.2">
      <c r="O155" s="1"/>
    </row>
    <row r="156" spans="15:15" ht="12.65" customHeight="1" x14ac:dyDescent="0.2">
      <c r="O156" s="1"/>
    </row>
    <row r="157" spans="15:15" ht="12.65" customHeight="1" x14ac:dyDescent="0.2">
      <c r="O157" s="1"/>
    </row>
    <row r="158" spans="15:15" ht="12.65" customHeight="1" x14ac:dyDescent="0.2">
      <c r="O158" s="1"/>
    </row>
    <row r="159" spans="15:15" ht="12.65" customHeight="1" x14ac:dyDescent="0.2">
      <c r="O159" s="1"/>
    </row>
    <row r="160" spans="15:15" ht="12.65" customHeight="1" x14ac:dyDescent="0.2">
      <c r="O160" s="1"/>
    </row>
    <row r="161" spans="15:15" ht="12.65" customHeight="1" x14ac:dyDescent="0.2">
      <c r="O161" s="1"/>
    </row>
    <row r="162" spans="15:15" ht="12.65" customHeight="1" x14ac:dyDescent="0.2">
      <c r="O162" s="1"/>
    </row>
    <row r="163" spans="15:15" ht="12.65" customHeight="1" x14ac:dyDescent="0.2">
      <c r="O163" s="1"/>
    </row>
    <row r="164" spans="15:15" ht="12.65" customHeight="1" x14ac:dyDescent="0.2">
      <c r="O164" s="1"/>
    </row>
    <row r="165" spans="15:15" ht="12.65" customHeight="1" x14ac:dyDescent="0.2">
      <c r="O165" s="1"/>
    </row>
    <row r="166" spans="15:15" ht="12.65" customHeight="1" x14ac:dyDescent="0.2">
      <c r="O166" s="1"/>
    </row>
    <row r="167" spans="15:15" ht="12.65" customHeight="1" x14ac:dyDescent="0.2">
      <c r="O167" s="1"/>
    </row>
    <row r="168" spans="15:15" ht="12.65" customHeight="1" x14ac:dyDescent="0.2">
      <c r="O168" s="1"/>
    </row>
    <row r="169" spans="15:15" ht="12.65" customHeight="1" x14ac:dyDescent="0.2">
      <c r="O169" s="1"/>
    </row>
    <row r="170" spans="15:15" ht="12.65" customHeight="1" x14ac:dyDescent="0.2">
      <c r="O170" s="1"/>
    </row>
    <row r="171" spans="15:15" ht="12.65" customHeight="1" x14ac:dyDescent="0.2">
      <c r="O171" s="1"/>
    </row>
    <row r="172" spans="15:15" ht="12.65" customHeight="1" x14ac:dyDescent="0.2">
      <c r="O172" s="1"/>
    </row>
    <row r="173" spans="15:15" ht="12.65" customHeight="1" x14ac:dyDescent="0.2">
      <c r="O173" s="1"/>
    </row>
    <row r="174" spans="15:15" ht="12.65" customHeight="1" x14ac:dyDescent="0.2">
      <c r="O174" s="1"/>
    </row>
    <row r="175" spans="15:15" ht="12.65" customHeight="1" x14ac:dyDescent="0.2">
      <c r="O175" s="25"/>
    </row>
    <row r="176" spans="15:15" ht="12.65" customHeight="1" x14ac:dyDescent="0.2">
      <c r="O176" s="1"/>
    </row>
    <row r="177" spans="15:15" ht="12.65" customHeight="1" x14ac:dyDescent="0.2">
      <c r="O177" s="1"/>
    </row>
    <row r="178" spans="15:15" ht="12.65" customHeight="1" x14ac:dyDescent="0.2">
      <c r="O178" s="1"/>
    </row>
    <row r="179" spans="15:15" ht="12.65" customHeight="1" x14ac:dyDescent="0.2">
      <c r="O179" s="1"/>
    </row>
    <row r="180" spans="15:15" ht="12.65" customHeight="1" x14ac:dyDescent="0.2">
      <c r="O180" s="1"/>
    </row>
    <row r="181" spans="15:15" ht="12.65" customHeight="1" x14ac:dyDescent="0.2">
      <c r="O181" s="25"/>
    </row>
    <row r="182" spans="15:15" ht="12.65" customHeight="1" x14ac:dyDescent="0.2">
      <c r="O182" s="1"/>
    </row>
    <row r="183" spans="15:15" ht="12.65" customHeight="1" x14ac:dyDescent="0.2">
      <c r="O183" s="1"/>
    </row>
    <row r="184" spans="15:15" ht="12.65" customHeight="1" x14ac:dyDescent="0.2">
      <c r="O184" s="1"/>
    </row>
    <row r="185" spans="15:15" ht="12.65" customHeight="1" x14ac:dyDescent="0.2">
      <c r="O185" s="1"/>
    </row>
    <row r="186" spans="15:15" ht="12.65" customHeight="1" x14ac:dyDescent="0.2">
      <c r="O186" s="1"/>
    </row>
    <row r="187" spans="15:15" ht="12.65" customHeight="1" x14ac:dyDescent="0.2">
      <c r="O187" s="1"/>
    </row>
    <row r="188" spans="15:15" ht="12.65" customHeight="1" x14ac:dyDescent="0.2">
      <c r="O188" s="1"/>
    </row>
    <row r="189" spans="15:15" ht="12.65" customHeight="1" x14ac:dyDescent="0.2">
      <c r="O189" s="1"/>
    </row>
    <row r="190" spans="15:15" ht="12.65" customHeight="1" x14ac:dyDescent="0.2">
      <c r="O190" s="1"/>
    </row>
    <row r="191" spans="15:15" ht="12.65" customHeight="1" x14ac:dyDescent="0.2">
      <c r="O191" s="1"/>
    </row>
    <row r="192" spans="15:15" ht="12.65" customHeight="1" x14ac:dyDescent="0.2">
      <c r="O192" s="1"/>
    </row>
    <row r="193" spans="15:15" ht="12.65" customHeight="1" x14ac:dyDescent="0.2">
      <c r="O193" s="1"/>
    </row>
    <row r="194" spans="15:15" ht="12.65" customHeight="1" x14ac:dyDescent="0.2">
      <c r="O194" s="1"/>
    </row>
    <row r="195" spans="15:15" ht="12.65" customHeight="1" x14ac:dyDescent="0.2">
      <c r="O195" s="1"/>
    </row>
    <row r="196" spans="15:15" ht="12.65" customHeight="1" x14ac:dyDescent="0.2">
      <c r="O196" s="1"/>
    </row>
    <row r="197" spans="15:15" ht="12.65" customHeight="1" x14ac:dyDescent="0.2">
      <c r="O197" s="1"/>
    </row>
    <row r="198" spans="15:15" ht="12.65" customHeight="1" x14ac:dyDescent="0.2">
      <c r="O198" s="1"/>
    </row>
    <row r="199" spans="15:15" ht="12.65" customHeight="1" x14ac:dyDescent="0.2">
      <c r="O199" s="1"/>
    </row>
    <row r="200" spans="15:15" ht="12.65" customHeight="1" x14ac:dyDescent="0.2">
      <c r="O200" s="1"/>
    </row>
    <row r="201" spans="15:15" ht="12.65" customHeight="1" x14ac:dyDescent="0.2">
      <c r="O201" s="1"/>
    </row>
    <row r="202" spans="15:15" ht="12.65" customHeight="1" x14ac:dyDescent="0.2">
      <c r="O202" s="1"/>
    </row>
    <row r="203" spans="15:15" ht="12.65" customHeight="1" x14ac:dyDescent="0.2">
      <c r="O203" s="1"/>
    </row>
    <row r="204" spans="15:15" ht="12.65" customHeight="1" x14ac:dyDescent="0.2">
      <c r="O204" s="1"/>
    </row>
    <row r="205" spans="15:15" ht="12.65" customHeight="1" x14ac:dyDescent="0.2">
      <c r="O205" s="1"/>
    </row>
    <row r="206" spans="15:15" ht="12.65" customHeight="1" x14ac:dyDescent="0.2">
      <c r="O206" s="1"/>
    </row>
    <row r="207" spans="15:15" ht="12.65" customHeight="1" x14ac:dyDescent="0.2">
      <c r="O207" s="1"/>
    </row>
    <row r="208" spans="15:15" ht="12.65" customHeight="1" x14ac:dyDescent="0.2">
      <c r="O208" s="1"/>
    </row>
    <row r="209" spans="15:15" ht="12.65" customHeight="1" x14ac:dyDescent="0.2">
      <c r="O209" s="1"/>
    </row>
    <row r="210" spans="15:15" ht="12.65" customHeight="1" x14ac:dyDescent="0.2">
      <c r="O210" s="1"/>
    </row>
    <row r="211" spans="15:15" ht="12.65" customHeight="1" x14ac:dyDescent="0.2">
      <c r="O211" s="1"/>
    </row>
    <row r="212" spans="15:15" ht="12.65" customHeight="1" x14ac:dyDescent="0.2">
      <c r="O212" s="1"/>
    </row>
    <row r="213" spans="15:15" ht="12.65" customHeight="1" x14ac:dyDescent="0.2">
      <c r="O213" s="1"/>
    </row>
    <row r="214" spans="15:15" ht="12.65" customHeight="1" x14ac:dyDescent="0.2">
      <c r="O214" s="1"/>
    </row>
    <row r="215" spans="15:15" ht="12.65" customHeight="1" x14ac:dyDescent="0.2">
      <c r="O215" s="1"/>
    </row>
    <row r="216" spans="15:15" ht="12.65" customHeight="1" x14ac:dyDescent="0.2">
      <c r="O216" s="1"/>
    </row>
    <row r="217" spans="15:15" ht="12.65" customHeight="1" x14ac:dyDescent="0.2">
      <c r="O217" s="1"/>
    </row>
    <row r="218" spans="15:15" ht="12.65" customHeight="1" x14ac:dyDescent="0.2">
      <c r="O218" s="1"/>
    </row>
    <row r="219" spans="15:15" ht="12.65" customHeight="1" x14ac:dyDescent="0.2">
      <c r="O219" s="1"/>
    </row>
    <row r="220" spans="15:15" ht="12.65" customHeight="1" x14ac:dyDescent="0.2">
      <c r="O220" s="1"/>
    </row>
    <row r="221" spans="15:15" ht="12.65" customHeight="1" x14ac:dyDescent="0.2">
      <c r="O221" s="1"/>
    </row>
    <row r="222" spans="15:15" ht="12.65" customHeight="1" x14ac:dyDescent="0.2">
      <c r="O222" s="1"/>
    </row>
    <row r="223" spans="15:15" ht="12.65" customHeight="1" x14ac:dyDescent="0.2">
      <c r="O223" s="1"/>
    </row>
    <row r="224" spans="15:15" ht="12.65" customHeight="1" x14ac:dyDescent="0.2">
      <c r="O224" s="1"/>
    </row>
    <row r="225" spans="15:15" ht="12.65" customHeight="1" x14ac:dyDescent="0.2">
      <c r="O225" s="1"/>
    </row>
    <row r="226" spans="15:15" ht="12.65" customHeight="1" x14ac:dyDescent="0.2">
      <c r="O226" s="1"/>
    </row>
    <row r="227" spans="15:15" ht="12.65" customHeight="1" x14ac:dyDescent="0.2">
      <c r="O227" s="1"/>
    </row>
    <row r="228" spans="15:15" ht="12.65" customHeight="1" x14ac:dyDescent="0.2">
      <c r="O228" s="1"/>
    </row>
    <row r="229" spans="15:15" ht="12.65" customHeight="1" x14ac:dyDescent="0.2">
      <c r="O229" s="1"/>
    </row>
    <row r="230" spans="15:15" ht="12.65" customHeight="1" x14ac:dyDescent="0.2">
      <c r="O230" s="1"/>
    </row>
    <row r="231" spans="15:15" ht="12.65" customHeight="1" x14ac:dyDescent="0.2">
      <c r="O231" s="1"/>
    </row>
    <row r="232" spans="15:15" ht="12.65" customHeight="1" x14ac:dyDescent="0.2">
      <c r="O232" s="1"/>
    </row>
    <row r="233" spans="15:15" ht="12.65" customHeight="1" x14ac:dyDescent="0.2">
      <c r="O233" s="1"/>
    </row>
    <row r="234" spans="15:15" ht="12.65" customHeight="1" x14ac:dyDescent="0.2">
      <c r="O234" s="1"/>
    </row>
    <row r="235" spans="15:15" ht="12.65" customHeight="1" x14ac:dyDescent="0.2">
      <c r="O235" s="1"/>
    </row>
    <row r="236" spans="15:15" ht="12.65" customHeight="1" x14ac:dyDescent="0.2">
      <c r="O236" s="1"/>
    </row>
    <row r="237" spans="15:15" ht="12.65" customHeight="1" x14ac:dyDescent="0.2">
      <c r="O237" s="1"/>
    </row>
    <row r="238" spans="15:15" ht="12.65" customHeight="1" x14ac:dyDescent="0.2">
      <c r="O238" s="1"/>
    </row>
    <row r="239" spans="15:15" ht="12.65" customHeight="1" x14ac:dyDescent="0.2">
      <c r="O239" s="1"/>
    </row>
    <row r="240" spans="15:15" ht="12.65" customHeight="1" x14ac:dyDescent="0.2">
      <c r="O240" s="1"/>
    </row>
    <row r="241" spans="15:15" ht="12.65" customHeight="1" x14ac:dyDescent="0.2">
      <c r="O241" s="1"/>
    </row>
    <row r="242" spans="15:15" ht="12.65" customHeight="1" x14ac:dyDescent="0.2">
      <c r="O242" s="1"/>
    </row>
    <row r="243" spans="15:15" ht="12.65" customHeight="1" x14ac:dyDescent="0.2">
      <c r="O243" s="1"/>
    </row>
    <row r="244" spans="15:15" ht="12.65" customHeight="1" x14ac:dyDescent="0.2">
      <c r="O244" s="1"/>
    </row>
    <row r="245" spans="15:15" ht="12.65" customHeight="1" x14ac:dyDescent="0.2">
      <c r="O245" s="1"/>
    </row>
    <row r="246" spans="15:15" ht="12.65" customHeight="1" x14ac:dyDescent="0.2">
      <c r="O246" s="1"/>
    </row>
    <row r="247" spans="15:15" ht="12.65" customHeight="1" x14ac:dyDescent="0.2">
      <c r="O247" s="1"/>
    </row>
    <row r="248" spans="15:15" ht="12.65" customHeight="1" x14ac:dyDescent="0.2">
      <c r="O248" s="1"/>
    </row>
    <row r="249" spans="15:15" ht="12.65" customHeight="1" x14ac:dyDescent="0.2">
      <c r="O249" s="1"/>
    </row>
    <row r="250" spans="15:15" ht="12.65" customHeight="1" x14ac:dyDescent="0.2">
      <c r="O250" s="1"/>
    </row>
    <row r="251" spans="15:15" ht="12.65" customHeight="1" x14ac:dyDescent="0.2">
      <c r="O251" s="1"/>
    </row>
    <row r="252" spans="15:15" ht="12.65" customHeight="1" x14ac:dyDescent="0.2">
      <c r="O252" s="1"/>
    </row>
    <row r="253" spans="15:15" ht="12.65" customHeight="1" x14ac:dyDescent="0.2">
      <c r="O253" s="1"/>
    </row>
    <row r="254" spans="15:15" ht="12.65" customHeight="1" x14ac:dyDescent="0.2">
      <c r="O254" s="1"/>
    </row>
    <row r="255" spans="15:15" ht="12.65" customHeight="1" x14ac:dyDescent="0.2">
      <c r="O255" s="1"/>
    </row>
    <row r="256" spans="15:15" ht="12.65" customHeight="1" x14ac:dyDescent="0.2">
      <c r="O256" s="1"/>
    </row>
    <row r="257" spans="15:15" ht="12.65" customHeight="1" x14ac:dyDescent="0.2">
      <c r="O257" s="1"/>
    </row>
    <row r="258" spans="15:15" ht="12.65" customHeight="1" x14ac:dyDescent="0.2">
      <c r="O258" s="1"/>
    </row>
    <row r="259" spans="15:15" ht="12.65" customHeight="1" x14ac:dyDescent="0.2">
      <c r="O259" s="1"/>
    </row>
    <row r="260" spans="15:15" ht="12.65" customHeight="1" x14ac:dyDescent="0.2">
      <c r="O260" s="1"/>
    </row>
    <row r="261" spans="15:15" ht="12.65" customHeight="1" x14ac:dyDescent="0.2">
      <c r="O261" s="1"/>
    </row>
    <row r="262" spans="15:15" ht="12.65" customHeight="1" x14ac:dyDescent="0.2">
      <c r="O262" s="1"/>
    </row>
    <row r="263" spans="15:15" ht="12.65" customHeight="1" x14ac:dyDescent="0.2">
      <c r="O263" s="1"/>
    </row>
    <row r="264" spans="15:15" ht="12.65" customHeight="1" x14ac:dyDescent="0.2">
      <c r="O264" s="1"/>
    </row>
    <row r="265" spans="15:15" ht="12.65" customHeight="1" x14ac:dyDescent="0.2">
      <c r="O265" s="1"/>
    </row>
    <row r="266" spans="15:15" ht="12.65" customHeight="1" x14ac:dyDescent="0.2">
      <c r="O266" s="1"/>
    </row>
    <row r="267" spans="15:15" ht="12.65" customHeight="1" x14ac:dyDescent="0.2">
      <c r="O267" s="1"/>
    </row>
    <row r="268" spans="15:15" ht="12.65" customHeight="1" x14ac:dyDescent="0.2">
      <c r="O268" s="1"/>
    </row>
    <row r="269" spans="15:15" ht="12.65" customHeight="1" x14ac:dyDescent="0.2">
      <c r="O269" s="1"/>
    </row>
    <row r="270" spans="15:15" ht="12.65" customHeight="1" x14ac:dyDescent="0.2">
      <c r="O270" s="1"/>
    </row>
    <row r="271" spans="15:15" ht="12.65" customHeight="1" x14ac:dyDescent="0.2">
      <c r="O271" s="1"/>
    </row>
    <row r="272" spans="15:15" ht="12.65" customHeight="1" x14ac:dyDescent="0.2">
      <c r="O272" s="1"/>
    </row>
    <row r="273" spans="15:15" ht="12.65" customHeight="1" x14ac:dyDescent="0.2">
      <c r="O273" s="1"/>
    </row>
    <row r="274" spans="15:15" ht="12.65" customHeight="1" x14ac:dyDescent="0.2">
      <c r="O274" s="1"/>
    </row>
    <row r="275" spans="15:15" ht="12.65" customHeight="1" x14ac:dyDescent="0.2">
      <c r="O275" s="1"/>
    </row>
    <row r="276" spans="15:15" ht="12.65" customHeight="1" x14ac:dyDescent="0.2">
      <c r="O276" s="1"/>
    </row>
    <row r="277" spans="15:15" ht="12.65" customHeight="1" x14ac:dyDescent="0.2">
      <c r="O277" s="1"/>
    </row>
    <row r="278" spans="15:15" ht="12.65" customHeight="1" x14ac:dyDescent="0.2">
      <c r="O278" s="1"/>
    </row>
    <row r="279" spans="15:15" ht="12.65" customHeight="1" x14ac:dyDescent="0.2">
      <c r="O279" s="1"/>
    </row>
    <row r="280" spans="15:15" ht="12.65" customHeight="1" x14ac:dyDescent="0.2">
      <c r="O280" s="1"/>
    </row>
    <row r="281" spans="15:15" ht="12.65" customHeight="1" x14ac:dyDescent="0.2">
      <c r="O281" s="1"/>
    </row>
    <row r="282" spans="15:15" ht="12.65" customHeight="1" x14ac:dyDescent="0.2">
      <c r="O282" s="1"/>
    </row>
    <row r="283" spans="15:15" ht="12.65" customHeight="1" x14ac:dyDescent="0.2">
      <c r="O283" s="1"/>
    </row>
    <row r="284" spans="15:15" ht="12.65" customHeight="1" x14ac:dyDescent="0.2">
      <c r="O284" s="1"/>
    </row>
    <row r="285" spans="15:15" ht="12.65" customHeight="1" x14ac:dyDescent="0.2">
      <c r="O285" s="1"/>
    </row>
    <row r="286" spans="15:15" ht="12.65" customHeight="1" x14ac:dyDescent="0.2">
      <c r="O286" s="1"/>
    </row>
    <row r="287" spans="15:15" ht="12.65" customHeight="1" x14ac:dyDescent="0.2">
      <c r="O287" s="1"/>
    </row>
    <row r="288" spans="15:15" ht="12.65" customHeight="1" x14ac:dyDescent="0.2">
      <c r="O288" s="1"/>
    </row>
    <row r="289" spans="15:15" ht="12.65" customHeight="1" x14ac:dyDescent="0.2">
      <c r="O289" s="1"/>
    </row>
    <row r="290" spans="15:15" ht="12.65" customHeight="1" x14ac:dyDescent="0.2">
      <c r="O290" s="1"/>
    </row>
    <row r="291" spans="15:15" ht="12.65" customHeight="1" x14ac:dyDescent="0.2">
      <c r="O291" s="1"/>
    </row>
    <row r="292" spans="15:15" ht="12.65" customHeight="1" x14ac:dyDescent="0.2">
      <c r="O292" s="1"/>
    </row>
    <row r="293" spans="15:15" ht="12.65" customHeight="1" x14ac:dyDescent="0.2">
      <c r="O293" s="1"/>
    </row>
    <row r="294" spans="15:15" ht="12.65" customHeight="1" x14ac:dyDescent="0.2">
      <c r="O294" s="1"/>
    </row>
    <row r="295" spans="15:15" ht="12.65" customHeight="1" x14ac:dyDescent="0.2">
      <c r="O295" s="1"/>
    </row>
    <row r="296" spans="15:15" ht="12.65" customHeight="1" x14ac:dyDescent="0.2">
      <c r="O296" s="1"/>
    </row>
    <row r="297" spans="15:15" ht="12.65" customHeight="1" x14ac:dyDescent="0.2">
      <c r="O297" s="1"/>
    </row>
    <row r="298" spans="15:15" ht="12.65" customHeight="1" x14ac:dyDescent="0.2">
      <c r="O298" s="1"/>
    </row>
    <row r="299" spans="15:15" ht="12.65" customHeight="1" x14ac:dyDescent="0.2">
      <c r="O299" s="1"/>
    </row>
    <row r="300" spans="15:15" ht="12.65" customHeight="1" x14ac:dyDescent="0.2">
      <c r="O300" s="1"/>
    </row>
    <row r="301" spans="15:15" ht="12.65" customHeight="1" x14ac:dyDescent="0.2">
      <c r="O301" s="1"/>
    </row>
    <row r="302" spans="15:15" ht="12.65" customHeight="1" x14ac:dyDescent="0.2">
      <c r="O302" s="1"/>
    </row>
    <row r="303" spans="15:15" ht="12.65" customHeight="1" x14ac:dyDescent="0.2">
      <c r="O303" s="1"/>
    </row>
    <row r="304" spans="15:15" ht="12.65" customHeight="1" x14ac:dyDescent="0.2">
      <c r="O304" s="1"/>
    </row>
    <row r="305" spans="15:15" ht="12.65" customHeight="1" x14ac:dyDescent="0.2">
      <c r="O305" s="1"/>
    </row>
    <row r="306" spans="15:15" ht="12.65" customHeight="1" x14ac:dyDescent="0.2">
      <c r="O306" s="1"/>
    </row>
    <row r="307" spans="15:15" ht="12.65" customHeight="1" x14ac:dyDescent="0.2">
      <c r="O307" s="1"/>
    </row>
    <row r="308" spans="15:15" ht="12.65" customHeight="1" x14ac:dyDescent="0.2">
      <c r="O308" s="1"/>
    </row>
    <row r="309" spans="15:15" ht="12.65" customHeight="1" x14ac:dyDescent="0.2">
      <c r="O309" s="1"/>
    </row>
    <row r="310" spans="15:15" ht="12.65" customHeight="1" x14ac:dyDescent="0.2">
      <c r="O310" s="1"/>
    </row>
    <row r="311" spans="15:15" ht="12.65" customHeight="1" x14ac:dyDescent="0.2">
      <c r="O311" s="1"/>
    </row>
    <row r="312" spans="15:15" ht="12.65" customHeight="1" x14ac:dyDescent="0.2">
      <c r="O312" s="1"/>
    </row>
    <row r="313" spans="15:15" ht="12.65" customHeight="1" x14ac:dyDescent="0.2">
      <c r="O313" s="1"/>
    </row>
    <row r="314" spans="15:15" ht="12.65" customHeight="1" x14ac:dyDescent="0.2">
      <c r="O314" s="1"/>
    </row>
    <row r="315" spans="15:15" ht="12.65" customHeight="1" x14ac:dyDescent="0.2">
      <c r="O315" s="1"/>
    </row>
    <row r="316" spans="15:15" ht="12.65" customHeight="1" x14ac:dyDescent="0.2">
      <c r="O316" s="1"/>
    </row>
    <row r="317" spans="15:15" ht="12.65" customHeight="1" x14ac:dyDescent="0.2">
      <c r="O317" s="1"/>
    </row>
    <row r="318" spans="15:15" ht="12.65" customHeight="1" x14ac:dyDescent="0.2">
      <c r="O318" s="1"/>
    </row>
    <row r="319" spans="15:15" ht="12.65" customHeight="1" x14ac:dyDescent="0.2">
      <c r="O319" s="1"/>
    </row>
    <row r="320" spans="15:15" ht="12.65" customHeight="1" x14ac:dyDescent="0.2">
      <c r="O320" s="25"/>
    </row>
    <row r="321" spans="15:15" ht="12.65" customHeight="1" x14ac:dyDescent="0.2">
      <c r="O321" s="1"/>
    </row>
    <row r="322" spans="15:15" ht="12.65" customHeight="1" x14ac:dyDescent="0.2">
      <c r="O322" s="1"/>
    </row>
    <row r="323" spans="15:15" ht="12.65" customHeight="1" x14ac:dyDescent="0.2">
      <c r="O323" s="1"/>
    </row>
    <row r="324" spans="15:15" ht="12.65" customHeight="1" x14ac:dyDescent="0.2">
      <c r="O324" s="1"/>
    </row>
    <row r="325" spans="15:15" ht="12.65" customHeight="1" x14ac:dyDescent="0.2">
      <c r="O325" s="1"/>
    </row>
    <row r="326" spans="15:15" ht="12.65" customHeight="1" x14ac:dyDescent="0.2">
      <c r="O326" s="25"/>
    </row>
    <row r="327" spans="15:15" ht="12.65" customHeight="1" x14ac:dyDescent="0.2">
      <c r="O327" s="1"/>
    </row>
    <row r="328" spans="15:15" ht="12.65" customHeight="1" x14ac:dyDescent="0.2">
      <c r="O328" s="1"/>
    </row>
    <row r="329" spans="15:15" ht="12.65" customHeight="1" x14ac:dyDescent="0.2">
      <c r="O329" s="1"/>
    </row>
    <row r="330" spans="15:15" ht="12.65" customHeight="1" x14ac:dyDescent="0.2">
      <c r="O330" s="1"/>
    </row>
    <row r="331" spans="15:15" ht="12.65" customHeight="1" x14ac:dyDescent="0.2">
      <c r="O331" s="1"/>
    </row>
    <row r="332" spans="15:15" ht="12.65" customHeight="1" x14ac:dyDescent="0.2">
      <c r="O332" s="1"/>
    </row>
    <row r="333" spans="15:15" ht="12.65" customHeight="1" x14ac:dyDescent="0.2">
      <c r="O333" s="1"/>
    </row>
    <row r="334" spans="15:15" ht="12.65" customHeight="1" x14ac:dyDescent="0.2">
      <c r="O334" s="1"/>
    </row>
    <row r="335" spans="15:15" ht="12.65" customHeight="1" x14ac:dyDescent="0.2">
      <c r="O335" s="1"/>
    </row>
    <row r="336" spans="15:15" ht="12.65" customHeight="1" x14ac:dyDescent="0.2">
      <c r="O336" s="1"/>
    </row>
    <row r="337" spans="15:15" ht="12.65" customHeight="1" x14ac:dyDescent="0.2">
      <c r="O337" s="1"/>
    </row>
    <row r="338" spans="15:15" ht="12.65" customHeight="1" x14ac:dyDescent="0.2">
      <c r="O338" s="1"/>
    </row>
    <row r="339" spans="15:15" ht="12.65" customHeight="1" x14ac:dyDescent="0.2">
      <c r="O339" s="1"/>
    </row>
    <row r="340" spans="15:15" ht="12.65" customHeight="1" x14ac:dyDescent="0.2">
      <c r="O340" s="1"/>
    </row>
    <row r="341" spans="15:15" ht="12.65" customHeight="1" x14ac:dyDescent="0.2">
      <c r="O341" s="1"/>
    </row>
    <row r="342" spans="15:15" ht="12.65" customHeight="1" x14ac:dyDescent="0.2">
      <c r="O342" s="1"/>
    </row>
    <row r="343" spans="15:15" ht="12.65" customHeight="1" x14ac:dyDescent="0.2">
      <c r="O343" s="1"/>
    </row>
    <row r="344" spans="15:15" ht="12.65" customHeight="1" x14ac:dyDescent="0.2">
      <c r="O344" s="1"/>
    </row>
    <row r="345" spans="15:15" ht="12.65" customHeight="1" x14ac:dyDescent="0.2">
      <c r="O345" s="1"/>
    </row>
    <row r="346" spans="15:15" ht="12.65" customHeight="1" x14ac:dyDescent="0.2">
      <c r="O346" s="1"/>
    </row>
    <row r="347" spans="15:15" ht="12.65" customHeight="1" x14ac:dyDescent="0.2">
      <c r="O347" s="1"/>
    </row>
    <row r="348" spans="15:15" ht="12.65" customHeight="1" x14ac:dyDescent="0.2">
      <c r="O348" s="1"/>
    </row>
    <row r="349" spans="15:15" ht="12.65" customHeight="1" x14ac:dyDescent="0.2">
      <c r="O349" s="1"/>
    </row>
    <row r="350" spans="15:15" ht="12.65" customHeight="1" x14ac:dyDescent="0.2">
      <c r="O350" s="1"/>
    </row>
    <row r="351" spans="15:15" ht="12.65" customHeight="1" x14ac:dyDescent="0.2">
      <c r="O351" s="1"/>
    </row>
    <row r="352" spans="15:15" ht="12.65" customHeight="1" x14ac:dyDescent="0.2">
      <c r="O352" s="1"/>
    </row>
    <row r="353" spans="15:15" ht="12.65" customHeight="1" x14ac:dyDescent="0.2">
      <c r="O353" s="1"/>
    </row>
    <row r="354" spans="15:15" ht="12.65" customHeight="1" x14ac:dyDescent="0.2">
      <c r="O354" s="1"/>
    </row>
    <row r="355" spans="15:15" ht="12.65" customHeight="1" x14ac:dyDescent="0.2">
      <c r="O355" s="1"/>
    </row>
    <row r="356" spans="15:15" ht="12.65" customHeight="1" x14ac:dyDescent="0.2">
      <c r="O356" s="1"/>
    </row>
    <row r="357" spans="15:15" ht="12.65" customHeight="1" x14ac:dyDescent="0.2">
      <c r="O357" s="1"/>
    </row>
    <row r="358" spans="15:15" ht="12.65" customHeight="1" x14ac:dyDescent="0.2">
      <c r="O358" s="1"/>
    </row>
    <row r="359" spans="15:15" ht="12.65" customHeight="1" x14ac:dyDescent="0.2">
      <c r="O359" s="1"/>
    </row>
    <row r="360" spans="15:15" ht="12.65" customHeight="1" x14ac:dyDescent="0.2">
      <c r="O360" s="1"/>
    </row>
    <row r="361" spans="15:15" ht="12.65" customHeight="1" x14ac:dyDescent="0.2">
      <c r="O361" s="1"/>
    </row>
    <row r="362" spans="15:15" ht="12.65" customHeight="1" x14ac:dyDescent="0.2">
      <c r="O362" s="1"/>
    </row>
    <row r="363" spans="15:15" ht="12.65" customHeight="1" x14ac:dyDescent="0.2">
      <c r="O363" s="1"/>
    </row>
    <row r="364" spans="15:15" ht="12.65" customHeight="1" x14ac:dyDescent="0.2">
      <c r="O364" s="1"/>
    </row>
    <row r="365" spans="15:15" ht="12.65" customHeight="1" x14ac:dyDescent="0.2">
      <c r="O365" s="1"/>
    </row>
    <row r="366" spans="15:15" ht="12.65" customHeight="1" x14ac:dyDescent="0.2">
      <c r="O366" s="1"/>
    </row>
    <row r="367" spans="15:15" ht="12.65" customHeight="1" x14ac:dyDescent="0.2">
      <c r="O367" s="1"/>
    </row>
    <row r="368" spans="15:15" ht="12.65" customHeight="1" x14ac:dyDescent="0.2">
      <c r="O368" s="1"/>
    </row>
    <row r="369" spans="15:15" ht="12.65" customHeight="1" x14ac:dyDescent="0.2">
      <c r="O369" s="1"/>
    </row>
    <row r="370" spans="15:15" ht="12.65" customHeight="1" x14ac:dyDescent="0.2">
      <c r="O370" s="1"/>
    </row>
    <row r="371" spans="15:15" ht="12.65" customHeight="1" x14ac:dyDescent="0.2">
      <c r="O371" s="1"/>
    </row>
    <row r="372" spans="15:15" ht="12.65" customHeight="1" x14ac:dyDescent="0.2">
      <c r="O372" s="1"/>
    </row>
    <row r="373" spans="15:15" ht="12.65" customHeight="1" x14ac:dyDescent="0.2">
      <c r="O373" s="1"/>
    </row>
    <row r="374" spans="15:15" ht="12.65" customHeight="1" x14ac:dyDescent="0.2">
      <c r="O374" s="1"/>
    </row>
    <row r="375" spans="15:15" ht="12.65" customHeight="1" x14ac:dyDescent="0.2">
      <c r="O375" s="1"/>
    </row>
    <row r="376" spans="15:15" ht="12.65" customHeight="1" x14ac:dyDescent="0.2">
      <c r="O376" s="1"/>
    </row>
    <row r="377" spans="15:15" ht="12.65" customHeight="1" x14ac:dyDescent="0.2">
      <c r="O377" s="1"/>
    </row>
    <row r="378" spans="15:15" ht="12.65" customHeight="1" x14ac:dyDescent="0.2">
      <c r="O378" s="1"/>
    </row>
    <row r="379" spans="15:15" ht="12.65" customHeight="1" x14ac:dyDescent="0.2">
      <c r="O379" s="1"/>
    </row>
    <row r="380" spans="15:15" ht="12.65" customHeight="1" x14ac:dyDescent="0.2">
      <c r="O380" s="1"/>
    </row>
    <row r="381" spans="15:15" ht="12.65" customHeight="1" x14ac:dyDescent="0.2">
      <c r="O381" s="1"/>
    </row>
    <row r="382" spans="15:15" ht="12.65" customHeight="1" x14ac:dyDescent="0.2">
      <c r="O382" s="1"/>
    </row>
    <row r="383" spans="15:15" ht="12.65" customHeight="1" x14ac:dyDescent="0.2">
      <c r="O383" s="1"/>
    </row>
    <row r="384" spans="15:15" ht="12.65" customHeight="1" x14ac:dyDescent="0.2">
      <c r="O384" s="1"/>
    </row>
    <row r="385" spans="15:15" ht="12.65" customHeight="1" x14ac:dyDescent="0.2">
      <c r="O385" s="1"/>
    </row>
    <row r="386" spans="15:15" ht="12.65" customHeight="1" x14ac:dyDescent="0.2">
      <c r="O386" s="1"/>
    </row>
    <row r="387" spans="15:15" ht="12.65" customHeight="1" x14ac:dyDescent="0.2">
      <c r="O387" s="1"/>
    </row>
    <row r="388" spans="15:15" ht="12.65" customHeight="1" x14ac:dyDescent="0.2">
      <c r="O388" s="1"/>
    </row>
    <row r="389" spans="15:15" ht="12.65" customHeight="1" x14ac:dyDescent="0.2">
      <c r="O389" s="1"/>
    </row>
    <row r="390" spans="15:15" ht="12.65" customHeight="1" x14ac:dyDescent="0.2">
      <c r="O390" s="1"/>
    </row>
    <row r="391" spans="15:15" ht="12.65" customHeight="1" x14ac:dyDescent="0.2">
      <c r="O391" s="1"/>
    </row>
    <row r="392" spans="15:15" ht="12.65" customHeight="1" x14ac:dyDescent="0.2">
      <c r="O392" s="1"/>
    </row>
    <row r="393" spans="15:15" ht="12.65" customHeight="1" x14ac:dyDescent="0.2">
      <c r="O393" s="1"/>
    </row>
    <row r="394" spans="15:15" ht="12.65" customHeight="1" x14ac:dyDescent="0.2">
      <c r="O394" s="1"/>
    </row>
    <row r="395" spans="15:15" ht="12.65" customHeight="1" x14ac:dyDescent="0.2">
      <c r="O395" s="1"/>
    </row>
    <row r="396" spans="15:15" ht="12.65" customHeight="1" x14ac:dyDescent="0.2">
      <c r="O396" s="1"/>
    </row>
    <row r="397" spans="15:15" ht="12.65" customHeight="1" x14ac:dyDescent="0.2">
      <c r="O397" s="1"/>
    </row>
    <row r="398" spans="15:15" ht="12.65" customHeight="1" x14ac:dyDescent="0.2">
      <c r="O398" s="1"/>
    </row>
    <row r="399" spans="15:15" ht="12.65" customHeight="1" x14ac:dyDescent="0.2">
      <c r="O399" s="1"/>
    </row>
    <row r="400" spans="15:15" ht="12.65" customHeight="1" x14ac:dyDescent="0.2">
      <c r="O400" s="1"/>
    </row>
    <row r="401" spans="15:15" ht="12.65" customHeight="1" x14ac:dyDescent="0.2">
      <c r="O401" s="1"/>
    </row>
    <row r="402" spans="15:15" ht="12.65" customHeight="1" x14ac:dyDescent="0.2">
      <c r="O402" s="1"/>
    </row>
    <row r="403" spans="15:15" ht="12.65" customHeight="1" x14ac:dyDescent="0.2">
      <c r="O403" s="1"/>
    </row>
    <row r="404" spans="15:15" ht="12.65" customHeight="1" x14ac:dyDescent="0.2">
      <c r="O404" s="1"/>
    </row>
    <row r="405" spans="15:15" ht="12.65" customHeight="1" x14ac:dyDescent="0.2">
      <c r="O405" s="1"/>
    </row>
    <row r="406" spans="15:15" ht="12.65" customHeight="1" x14ac:dyDescent="0.2">
      <c r="O406" s="1"/>
    </row>
    <row r="407" spans="15:15" ht="12.65" customHeight="1" x14ac:dyDescent="0.2">
      <c r="O407" s="1"/>
    </row>
    <row r="408" spans="15:15" ht="12.65" customHeight="1" x14ac:dyDescent="0.2">
      <c r="O408" s="5"/>
    </row>
    <row r="409" spans="15:15" ht="12.65" customHeight="1" x14ac:dyDescent="0.2">
      <c r="O409" s="1"/>
    </row>
    <row r="410" spans="15:15" ht="12.65" customHeight="1" x14ac:dyDescent="0.2">
      <c r="O410" s="1"/>
    </row>
    <row r="411" spans="15:15" ht="12.65" customHeight="1" x14ac:dyDescent="0.2">
      <c r="O411" s="1"/>
    </row>
    <row r="412" spans="15:15" ht="12.65" customHeight="1" x14ac:dyDescent="0.2">
      <c r="O412" s="1"/>
    </row>
    <row r="413" spans="15:15" ht="12.65" customHeight="1" x14ac:dyDescent="0.2">
      <c r="O413" s="1"/>
    </row>
    <row r="414" spans="15:15" ht="12.65" customHeight="1" x14ac:dyDescent="0.2">
      <c r="O414" s="1"/>
    </row>
    <row r="415" spans="15:15" ht="12.65" customHeight="1" x14ac:dyDescent="0.2">
      <c r="O415" s="1"/>
    </row>
    <row r="416" spans="15:15" ht="12.65" customHeight="1" x14ac:dyDescent="0.2">
      <c r="O416" s="1"/>
    </row>
    <row r="417" spans="15:15" ht="12.65" customHeight="1" x14ac:dyDescent="0.2">
      <c r="O417" s="1"/>
    </row>
    <row r="418" spans="15:15" ht="12.65" customHeight="1" x14ac:dyDescent="0.2">
      <c r="O418" s="1"/>
    </row>
    <row r="419" spans="15:15" ht="12.65" customHeight="1" x14ac:dyDescent="0.2">
      <c r="O419" s="1"/>
    </row>
    <row r="420" spans="15:15" ht="12.65" customHeight="1" x14ac:dyDescent="0.2">
      <c r="O420" s="1"/>
    </row>
    <row r="421" spans="15:15" ht="12.65" customHeight="1" x14ac:dyDescent="0.2">
      <c r="O421" s="1"/>
    </row>
    <row r="422" spans="15:15" ht="12.65" customHeight="1" x14ac:dyDescent="0.2">
      <c r="O422" s="1"/>
    </row>
    <row r="423" spans="15:15" ht="12.65" customHeight="1" x14ac:dyDescent="0.2">
      <c r="O423" s="1"/>
    </row>
    <row r="424" spans="15:15" ht="12.65" customHeight="1" x14ac:dyDescent="0.2">
      <c r="O424" s="1"/>
    </row>
    <row r="425" spans="15:15" ht="12.65" customHeight="1" x14ac:dyDescent="0.2">
      <c r="O425" s="1"/>
    </row>
    <row r="426" spans="15:15" ht="12.65" customHeight="1" x14ac:dyDescent="0.2">
      <c r="O426" s="1"/>
    </row>
    <row r="427" spans="15:15" ht="12.65" customHeight="1" x14ac:dyDescent="0.2">
      <c r="O427" s="1"/>
    </row>
    <row r="428" spans="15:15" ht="12.65" customHeight="1" x14ac:dyDescent="0.2">
      <c r="O428" s="1"/>
    </row>
    <row r="429" spans="15:15" ht="12.65" customHeight="1" x14ac:dyDescent="0.2">
      <c r="O429" s="1"/>
    </row>
    <row r="430" spans="15:15" ht="12.65" customHeight="1" x14ac:dyDescent="0.2">
      <c r="O430" s="1"/>
    </row>
    <row r="431" spans="15:15" ht="12.65" customHeight="1" x14ac:dyDescent="0.2">
      <c r="O431" s="1"/>
    </row>
    <row r="432" spans="15:15" ht="12.65" customHeight="1" x14ac:dyDescent="0.2">
      <c r="O432" s="1"/>
    </row>
    <row r="433" spans="15:15" ht="12.65" customHeight="1" x14ac:dyDescent="0.2">
      <c r="O433" s="1"/>
    </row>
    <row r="434" spans="15:15" ht="12.65" customHeight="1" x14ac:dyDescent="0.2">
      <c r="O434" s="1"/>
    </row>
    <row r="435" spans="15:15" ht="12.65" customHeight="1" x14ac:dyDescent="0.2">
      <c r="O435" s="1"/>
    </row>
    <row r="436" spans="15:15" ht="12.65" customHeight="1" x14ac:dyDescent="0.2">
      <c r="O436" s="1"/>
    </row>
    <row r="437" spans="15:15" ht="12.65" customHeight="1" x14ac:dyDescent="0.2">
      <c r="O437" s="1"/>
    </row>
    <row r="438" spans="15:15" ht="12.65" customHeight="1" x14ac:dyDescent="0.2">
      <c r="O438" s="3"/>
    </row>
    <row r="439" spans="15:15" ht="12.65" customHeight="1" x14ac:dyDescent="0.2">
      <c r="O439" s="1"/>
    </row>
    <row r="440" spans="15:15" ht="12.65" customHeight="1" x14ac:dyDescent="0.2">
      <c r="O440" s="1"/>
    </row>
    <row r="441" spans="15:15" ht="12.65" customHeight="1" x14ac:dyDescent="0.2">
      <c r="O441" s="1"/>
    </row>
    <row r="442" spans="15:15" ht="12.65" customHeight="1" x14ac:dyDescent="0.2">
      <c r="O442" s="1"/>
    </row>
    <row r="443" spans="15:15" ht="12.65" customHeight="1" x14ac:dyDescent="0.2">
      <c r="O443" s="1"/>
    </row>
    <row r="444" spans="15:15" ht="12.65" customHeight="1" x14ac:dyDescent="0.2">
      <c r="O444" s="1"/>
    </row>
    <row r="445" spans="15:15" ht="12.65" customHeight="1" x14ac:dyDescent="0.2">
      <c r="O445" s="1"/>
    </row>
    <row r="446" spans="15:15" ht="12.65" customHeight="1" x14ac:dyDescent="0.2">
      <c r="O446" s="1"/>
    </row>
    <row r="447" spans="15:15" ht="12.65" customHeight="1" x14ac:dyDescent="0.2">
      <c r="O447" s="1"/>
    </row>
    <row r="448" spans="15:15" ht="12.65" customHeight="1" x14ac:dyDescent="0.2">
      <c r="O448" s="1"/>
    </row>
    <row r="449" spans="15:15" ht="12.65" customHeight="1" x14ac:dyDescent="0.2">
      <c r="O449" s="1"/>
    </row>
    <row r="450" spans="15:15" ht="12.65" customHeight="1" x14ac:dyDescent="0.2">
      <c r="O450" s="1"/>
    </row>
    <row r="451" spans="15:15" ht="12.65" customHeight="1" x14ac:dyDescent="0.2">
      <c r="O451" s="1"/>
    </row>
    <row r="452" spans="15:15" ht="12.65" customHeight="1" x14ac:dyDescent="0.2">
      <c r="O452" s="1"/>
    </row>
    <row r="453" spans="15:15" ht="12.65" customHeight="1" x14ac:dyDescent="0.2">
      <c r="O453" s="1"/>
    </row>
    <row r="454" spans="15:15" ht="12.65" customHeight="1" x14ac:dyDescent="0.2">
      <c r="O454" s="1"/>
    </row>
    <row r="455" spans="15:15" ht="12.65" customHeight="1" x14ac:dyDescent="0.2">
      <c r="O455" s="1"/>
    </row>
    <row r="456" spans="15:15" ht="12.65" customHeight="1" x14ac:dyDescent="0.2">
      <c r="O456" s="1"/>
    </row>
    <row r="457" spans="15:15" ht="12.65" customHeight="1" x14ac:dyDescent="0.2">
      <c r="O457" s="1"/>
    </row>
    <row r="458" spans="15:15" ht="12.65" customHeight="1" x14ac:dyDescent="0.2">
      <c r="O458" s="1"/>
    </row>
    <row r="459" spans="15:15" ht="12.65" customHeight="1" x14ac:dyDescent="0.2">
      <c r="O459" s="1"/>
    </row>
    <row r="460" spans="15:15" ht="12.65" customHeight="1" x14ac:dyDescent="0.2">
      <c r="O460" s="1"/>
    </row>
    <row r="461" spans="15:15" ht="12.65" customHeight="1" x14ac:dyDescent="0.2">
      <c r="O461" s="1"/>
    </row>
    <row r="462" spans="15:15" ht="12.65" customHeight="1" x14ac:dyDescent="0.2">
      <c r="O462" s="1"/>
    </row>
    <row r="463" spans="15:15" ht="12.65" customHeight="1" x14ac:dyDescent="0.2">
      <c r="O463" s="1"/>
    </row>
    <row r="464" spans="15:15" ht="12.65" customHeight="1" x14ac:dyDescent="0.2">
      <c r="O464" s="1"/>
    </row>
    <row r="465" spans="15:15" ht="12.65" customHeight="1" x14ac:dyDescent="0.2">
      <c r="O465" s="1"/>
    </row>
    <row r="466" spans="15:15" ht="12.65" customHeight="1" x14ac:dyDescent="0.2">
      <c r="O466" s="1"/>
    </row>
    <row r="467" spans="15:15" ht="12.65" customHeight="1" x14ac:dyDescent="0.2">
      <c r="O467" s="1"/>
    </row>
    <row r="468" spans="15:15" ht="12.65" customHeight="1" x14ac:dyDescent="0.2">
      <c r="O468" s="1"/>
    </row>
    <row r="469" spans="15:15" ht="12.65" customHeight="1" x14ac:dyDescent="0.2">
      <c r="O469" s="1"/>
    </row>
    <row r="470" spans="15:15" ht="12.65" customHeight="1" x14ac:dyDescent="0.2">
      <c r="O470" s="1"/>
    </row>
    <row r="471" spans="15:15" ht="12.65" customHeight="1" x14ac:dyDescent="0.2">
      <c r="O471" s="1"/>
    </row>
    <row r="472" spans="15:15" ht="12.65" customHeight="1" x14ac:dyDescent="0.2">
      <c r="O472" s="1"/>
    </row>
    <row r="473" spans="15:15" ht="12.65" customHeight="1" x14ac:dyDescent="0.2">
      <c r="O473" s="1"/>
    </row>
    <row r="474" spans="15:15" ht="12.65" customHeight="1" x14ac:dyDescent="0.2">
      <c r="O474" s="1"/>
    </row>
    <row r="475" spans="15:15" ht="12.65" customHeight="1" x14ac:dyDescent="0.2">
      <c r="O475" s="1"/>
    </row>
    <row r="476" spans="15:15" ht="12.65" customHeight="1" x14ac:dyDescent="0.2">
      <c r="O476" s="1"/>
    </row>
    <row r="477" spans="15:15" ht="12.65" customHeight="1" x14ac:dyDescent="0.2">
      <c r="O477" s="1"/>
    </row>
    <row r="478" spans="15:15" ht="12.65" customHeight="1" x14ac:dyDescent="0.2">
      <c r="O478" s="1"/>
    </row>
    <row r="479" spans="15:15" ht="12.65" customHeight="1" x14ac:dyDescent="0.2">
      <c r="O479" s="1"/>
    </row>
    <row r="480" spans="15:15" ht="12.65" customHeight="1" x14ac:dyDescent="0.2">
      <c r="O480" s="1"/>
    </row>
    <row r="481" spans="15:15" ht="12.65" customHeight="1" x14ac:dyDescent="0.2">
      <c r="O481" s="1"/>
    </row>
    <row r="482" spans="15:15" ht="12.65" customHeight="1" x14ac:dyDescent="0.2">
      <c r="O482" s="1"/>
    </row>
    <row r="483" spans="15:15" ht="12.65" customHeight="1" x14ac:dyDescent="0.2">
      <c r="O483" s="1"/>
    </row>
    <row r="484" spans="15:15" ht="12.65" customHeight="1" x14ac:dyDescent="0.2">
      <c r="O484" s="25"/>
    </row>
    <row r="485" spans="15:15" ht="12.65" customHeight="1" x14ac:dyDescent="0.2">
      <c r="O485" s="1"/>
    </row>
    <row r="486" spans="15:15" ht="12.65" customHeight="1" x14ac:dyDescent="0.2">
      <c r="O486" s="1"/>
    </row>
    <row r="487" spans="15:15" ht="12.65" customHeight="1" x14ac:dyDescent="0.2">
      <c r="O487" s="1"/>
    </row>
    <row r="488" spans="15:15" ht="12.65" customHeight="1" x14ac:dyDescent="0.2">
      <c r="O488" s="1"/>
    </row>
    <row r="489" spans="15:15" ht="12.65" customHeight="1" x14ac:dyDescent="0.2">
      <c r="O489" s="1"/>
    </row>
    <row r="490" spans="15:15" ht="12.65" customHeight="1" x14ac:dyDescent="0.2">
      <c r="O490" s="1"/>
    </row>
    <row r="491" spans="15:15" ht="12.65" customHeight="1" x14ac:dyDescent="0.2">
      <c r="O491" s="1"/>
    </row>
    <row r="492" spans="15:15" ht="12.65" customHeight="1" x14ac:dyDescent="0.2">
      <c r="O492" s="1"/>
    </row>
    <row r="493" spans="15:15" ht="12.65" customHeight="1" x14ac:dyDescent="0.2">
      <c r="O493" s="1"/>
    </row>
    <row r="494" spans="15:15" ht="12.65" customHeight="1" x14ac:dyDescent="0.2">
      <c r="O494" s="1"/>
    </row>
    <row r="495" spans="15:15" ht="12.65" customHeight="1" x14ac:dyDescent="0.2">
      <c r="O495" s="1"/>
    </row>
    <row r="496" spans="15:15" ht="12.65" customHeight="1" x14ac:dyDescent="0.2">
      <c r="O496" s="1"/>
    </row>
    <row r="497" spans="15:15" ht="12.65" customHeight="1" x14ac:dyDescent="0.2">
      <c r="O497" s="1"/>
    </row>
    <row r="498" spans="15:15" ht="12.65" customHeight="1" x14ac:dyDescent="0.2">
      <c r="O498" s="1"/>
    </row>
    <row r="499" spans="15:15" ht="12.65" customHeight="1" x14ac:dyDescent="0.2">
      <c r="O499" s="1"/>
    </row>
    <row r="500" spans="15:15" ht="12.65" customHeight="1" x14ac:dyDescent="0.2">
      <c r="O500" s="1"/>
    </row>
    <row r="501" spans="15:15" ht="12.65" customHeight="1" x14ac:dyDescent="0.2">
      <c r="O501" s="1"/>
    </row>
    <row r="502" spans="15:15" ht="12.65" customHeight="1" x14ac:dyDescent="0.2">
      <c r="O502" s="1"/>
    </row>
    <row r="503" spans="15:15" ht="12.65" customHeight="1" x14ac:dyDescent="0.2">
      <c r="O503" s="1"/>
    </row>
    <row r="504" spans="15:15" ht="12.65" customHeight="1" x14ac:dyDescent="0.2">
      <c r="O504" s="1"/>
    </row>
    <row r="505" spans="15:15" ht="12.65" customHeight="1" x14ac:dyDescent="0.2">
      <c r="O505" s="1"/>
    </row>
    <row r="506" spans="15:15" ht="12.65" customHeight="1" x14ac:dyDescent="0.2">
      <c r="O506" s="1"/>
    </row>
    <row r="507" spans="15:15" ht="12.65" customHeight="1" x14ac:dyDescent="0.2">
      <c r="O507" s="1"/>
    </row>
    <row r="508" spans="15:15" ht="12.65" customHeight="1" x14ac:dyDescent="0.2">
      <c r="O508" s="5"/>
    </row>
    <row r="509" spans="15:15" ht="12.65" customHeight="1" x14ac:dyDescent="0.2">
      <c r="O509" s="1"/>
    </row>
    <row r="510" spans="15:15" ht="12.65" customHeight="1" x14ac:dyDescent="0.2">
      <c r="O510" s="1"/>
    </row>
    <row r="511" spans="15:15" ht="12.65" customHeight="1" x14ac:dyDescent="0.2">
      <c r="O511" s="1"/>
    </row>
    <row r="512" spans="15:15" ht="12.65" customHeight="1" x14ac:dyDescent="0.2">
      <c r="O512" s="5"/>
    </row>
    <row r="513" spans="15:15" ht="12.65" customHeight="1" x14ac:dyDescent="0.2">
      <c r="O513" s="1"/>
    </row>
    <row r="514" spans="15:15" ht="12.65" customHeight="1" x14ac:dyDescent="0.2">
      <c r="O514" s="1"/>
    </row>
    <row r="515" spans="15:15" ht="12.65" customHeight="1" x14ac:dyDescent="0.2">
      <c r="O515" s="1"/>
    </row>
    <row r="516" spans="15:15" ht="12.65" customHeight="1" x14ac:dyDescent="0.2">
      <c r="O516" s="1"/>
    </row>
    <row r="517" spans="15:15" ht="12.65" customHeight="1" x14ac:dyDescent="0.2">
      <c r="O517" s="1"/>
    </row>
    <row r="518" spans="15:15" ht="12.65" customHeight="1" x14ac:dyDescent="0.2">
      <c r="O518" s="1"/>
    </row>
    <row r="519" spans="15:15" ht="12.65" customHeight="1" x14ac:dyDescent="0.2">
      <c r="O519" s="1"/>
    </row>
    <row r="520" spans="15:15" ht="12.65" customHeight="1" x14ac:dyDescent="0.2">
      <c r="O520" s="1"/>
    </row>
    <row r="521" spans="15:15" ht="12.65" customHeight="1" x14ac:dyDescent="0.2">
      <c r="O521" s="1"/>
    </row>
    <row r="522" spans="15:15" ht="12.65" customHeight="1" x14ac:dyDescent="0.2">
      <c r="O522" s="1"/>
    </row>
    <row r="523" spans="15:15" ht="12.65" customHeight="1" x14ac:dyDescent="0.2">
      <c r="O523" s="1"/>
    </row>
    <row r="524" spans="15:15" ht="12.65" customHeight="1" x14ac:dyDescent="0.2">
      <c r="O524" s="1"/>
    </row>
    <row r="525" spans="15:15" ht="12.65" customHeight="1" x14ac:dyDescent="0.2">
      <c r="O525" s="1"/>
    </row>
    <row r="526" spans="15:15" ht="12.65" customHeight="1" x14ac:dyDescent="0.2">
      <c r="O526" s="1"/>
    </row>
    <row r="527" spans="15:15" ht="12.65" customHeight="1" x14ac:dyDescent="0.2">
      <c r="O527" s="1"/>
    </row>
    <row r="528" spans="15:15" ht="12.65" customHeight="1" x14ac:dyDescent="0.2">
      <c r="O528" s="1"/>
    </row>
    <row r="529" spans="15:15" ht="12.65" customHeight="1" x14ac:dyDescent="0.2">
      <c r="O529" s="1"/>
    </row>
    <row r="530" spans="15:15" ht="12.65" customHeight="1" x14ac:dyDescent="0.2">
      <c r="O530" s="1"/>
    </row>
    <row r="531" spans="15:15" ht="12.65" customHeight="1" x14ac:dyDescent="0.2">
      <c r="O531" s="1"/>
    </row>
    <row r="532" spans="15:15" ht="12.65" customHeight="1" x14ac:dyDescent="0.2">
      <c r="O532" s="1"/>
    </row>
    <row r="533" spans="15:15" ht="12.65" customHeight="1" x14ac:dyDescent="0.2">
      <c r="O533" s="1"/>
    </row>
    <row r="534" spans="15:15" ht="12.65" customHeight="1" x14ac:dyDescent="0.2">
      <c r="O534" s="1"/>
    </row>
    <row r="535" spans="15:15" ht="12.65" customHeight="1" x14ac:dyDescent="0.2">
      <c r="O535" s="1"/>
    </row>
    <row r="536" spans="15:15" ht="12.65" customHeight="1" x14ac:dyDescent="0.2">
      <c r="O536" s="1"/>
    </row>
    <row r="537" spans="15:15" ht="12.65" customHeight="1" x14ac:dyDescent="0.2">
      <c r="O537" s="1"/>
    </row>
    <row r="538" spans="15:15" ht="12.65" customHeight="1" x14ac:dyDescent="0.2">
      <c r="O538" s="1"/>
    </row>
    <row r="539" spans="15:15" ht="12.65" customHeight="1" x14ac:dyDescent="0.2">
      <c r="O539" s="1"/>
    </row>
    <row r="540" spans="15:15" ht="12.65" customHeight="1" x14ac:dyDescent="0.2">
      <c r="O540" s="1"/>
    </row>
    <row r="541" spans="15:15" ht="12.65" customHeight="1" x14ac:dyDescent="0.2">
      <c r="O541" s="1"/>
    </row>
    <row r="542" spans="15:15" ht="12.65" customHeight="1" x14ac:dyDescent="0.2">
      <c r="O542" s="1"/>
    </row>
    <row r="543" spans="15:15" ht="12.65" customHeight="1" x14ac:dyDescent="0.2">
      <c r="O543" s="1"/>
    </row>
    <row r="544" spans="15:15" ht="12.65" customHeight="1" x14ac:dyDescent="0.2">
      <c r="O544" s="1"/>
    </row>
    <row r="545" spans="15:15" ht="12.65" customHeight="1" x14ac:dyDescent="0.2">
      <c r="O545" s="1"/>
    </row>
    <row r="546" spans="15:15" ht="12.65" customHeight="1" x14ac:dyDescent="0.2">
      <c r="O546" s="1"/>
    </row>
    <row r="547" spans="15:15" ht="12.65" customHeight="1" x14ac:dyDescent="0.2">
      <c r="O547" s="1"/>
    </row>
    <row r="548" spans="15:15" ht="12.65" customHeight="1" x14ac:dyDescent="0.2">
      <c r="O548" s="1"/>
    </row>
    <row r="549" spans="15:15" ht="12.65" customHeight="1" x14ac:dyDescent="0.2">
      <c r="O549" s="1"/>
    </row>
    <row r="550" spans="15:15" ht="12.65" customHeight="1" x14ac:dyDescent="0.2">
      <c r="O550" s="1"/>
    </row>
    <row r="551" spans="15:15" ht="12.65" customHeight="1" x14ac:dyDescent="0.2">
      <c r="O551" s="1"/>
    </row>
    <row r="552" spans="15:15" ht="12.65" customHeight="1" x14ac:dyDescent="0.2">
      <c r="O552" s="1"/>
    </row>
    <row r="553" spans="15:15" ht="12.65" customHeight="1" x14ac:dyDescent="0.2">
      <c r="O553" s="1"/>
    </row>
    <row r="554" spans="15:15" ht="12.65" customHeight="1" x14ac:dyDescent="0.2">
      <c r="O554" s="1"/>
    </row>
    <row r="555" spans="15:15" ht="12.65" customHeight="1" x14ac:dyDescent="0.2">
      <c r="O555" s="1"/>
    </row>
    <row r="556" spans="15:15" ht="12.65" customHeight="1" x14ac:dyDescent="0.2">
      <c r="O556" s="1"/>
    </row>
    <row r="557" spans="15:15" ht="12.65" customHeight="1" x14ac:dyDescent="0.2">
      <c r="O557" s="1"/>
    </row>
    <row r="558" spans="15:15" ht="12.65" customHeight="1" x14ac:dyDescent="0.2">
      <c r="O558" s="1"/>
    </row>
    <row r="559" spans="15:15" ht="12.65" customHeight="1" x14ac:dyDescent="0.2">
      <c r="O559" s="1"/>
    </row>
    <row r="560" spans="15:15" ht="12.65" customHeight="1" x14ac:dyDescent="0.2">
      <c r="O560" s="1"/>
    </row>
    <row r="561" spans="15:15" ht="12.65" customHeight="1" x14ac:dyDescent="0.2">
      <c r="O561" s="1"/>
    </row>
    <row r="562" spans="15:15" ht="12.65" customHeight="1" x14ac:dyDescent="0.2">
      <c r="O562" s="1"/>
    </row>
    <row r="563" spans="15:15" ht="12.65" customHeight="1" x14ac:dyDescent="0.2">
      <c r="O563" s="1"/>
    </row>
    <row r="564" spans="15:15" ht="12.65" customHeight="1" x14ac:dyDescent="0.2">
      <c r="O564" s="1"/>
    </row>
    <row r="565" spans="15:15" ht="12.65" customHeight="1" x14ac:dyDescent="0.2">
      <c r="O565" s="1"/>
    </row>
    <row r="566" spans="15:15" ht="12.65" customHeight="1" x14ac:dyDescent="0.2">
      <c r="O566" s="1"/>
    </row>
    <row r="567" spans="15:15" ht="12.65" customHeight="1" x14ac:dyDescent="0.2">
      <c r="O567" s="1"/>
    </row>
    <row r="568" spans="15:15" ht="12.65" customHeight="1" x14ac:dyDescent="0.2">
      <c r="O568" s="1"/>
    </row>
    <row r="569" spans="15:15" ht="12.65" customHeight="1" x14ac:dyDescent="0.2">
      <c r="O569" s="1"/>
    </row>
    <row r="570" spans="15:15" ht="12.65" customHeight="1" x14ac:dyDescent="0.2">
      <c r="O570" s="1"/>
    </row>
    <row r="571" spans="15:15" ht="12.65" customHeight="1" x14ac:dyDescent="0.2">
      <c r="O571" s="1"/>
    </row>
    <row r="572" spans="15:15" ht="12.65" customHeight="1" x14ac:dyDescent="0.2">
      <c r="O572" s="1"/>
    </row>
    <row r="573" spans="15:15" ht="12.65" customHeight="1" x14ac:dyDescent="0.2">
      <c r="O573" s="1"/>
    </row>
    <row r="574" spans="15:15" ht="12.65" customHeight="1" x14ac:dyDescent="0.2">
      <c r="O574" s="1"/>
    </row>
    <row r="575" spans="15:15" ht="12.65" customHeight="1" x14ac:dyDescent="0.2">
      <c r="O575" s="1"/>
    </row>
    <row r="576" spans="15:15" ht="12.65" customHeight="1" x14ac:dyDescent="0.2">
      <c r="O576" s="1"/>
    </row>
    <row r="577" spans="15:15" ht="12.65" customHeight="1" x14ac:dyDescent="0.2">
      <c r="O577" s="1"/>
    </row>
    <row r="578" spans="15:15" ht="12.65" customHeight="1" x14ac:dyDescent="0.2">
      <c r="O578" s="1"/>
    </row>
    <row r="579" spans="15:15" ht="12.65" customHeight="1" x14ac:dyDescent="0.2">
      <c r="O579" s="1"/>
    </row>
    <row r="580" spans="15:15" ht="12.65" customHeight="1" x14ac:dyDescent="0.2">
      <c r="O580" s="1"/>
    </row>
    <row r="581" spans="15:15" ht="12.65" customHeight="1" x14ac:dyDescent="0.2">
      <c r="O581" s="1"/>
    </row>
    <row r="582" spans="15:15" ht="12.65" customHeight="1" x14ac:dyDescent="0.2">
      <c r="O582" s="1"/>
    </row>
    <row r="583" spans="15:15" ht="12.65" customHeight="1" x14ac:dyDescent="0.2">
      <c r="O583" s="1"/>
    </row>
    <row r="584" spans="15:15" ht="12.65" customHeight="1" x14ac:dyDescent="0.2">
      <c r="O584" s="1"/>
    </row>
    <row r="585" spans="15:15" ht="12.65" customHeight="1" x14ac:dyDescent="0.2">
      <c r="O585" s="1"/>
    </row>
    <row r="586" spans="15:15" ht="12.65" customHeight="1" x14ac:dyDescent="0.2">
      <c r="O586" s="1"/>
    </row>
    <row r="587" spans="15:15" ht="12.65" customHeight="1" x14ac:dyDescent="0.2">
      <c r="O587" s="1"/>
    </row>
    <row r="588" spans="15:15" ht="12.65" customHeight="1" x14ac:dyDescent="0.2">
      <c r="O588" s="1"/>
    </row>
    <row r="589" spans="15:15" ht="12.65" customHeight="1" x14ac:dyDescent="0.2">
      <c r="O589" s="1"/>
    </row>
    <row r="590" spans="15:15" ht="12.65" customHeight="1" x14ac:dyDescent="0.2">
      <c r="O590" s="1"/>
    </row>
    <row r="591" spans="15:15" ht="12.65" customHeight="1" x14ac:dyDescent="0.2">
      <c r="O591" s="1"/>
    </row>
    <row r="592" spans="15:15" ht="12.65" customHeight="1" x14ac:dyDescent="0.2">
      <c r="O592" s="1"/>
    </row>
    <row r="593" spans="15:15" ht="12.65" customHeight="1" x14ac:dyDescent="0.2">
      <c r="O593" s="1"/>
    </row>
    <row r="594" spans="15:15" ht="12.65" customHeight="1" x14ac:dyDescent="0.2">
      <c r="O594" s="1"/>
    </row>
    <row r="595" spans="15:15" ht="12.65" customHeight="1" x14ac:dyDescent="0.2">
      <c r="O595" s="1"/>
    </row>
    <row r="596" spans="15:15" ht="12.65" customHeight="1" x14ac:dyDescent="0.2">
      <c r="O596" s="1"/>
    </row>
    <row r="597" spans="15:15" ht="12.65" customHeight="1" x14ac:dyDescent="0.2">
      <c r="O597" s="1"/>
    </row>
    <row r="598" spans="15:15" ht="12.65" customHeight="1" x14ac:dyDescent="0.2">
      <c r="O598" s="1"/>
    </row>
    <row r="599" spans="15:15" ht="12.65" customHeight="1" x14ac:dyDescent="0.2">
      <c r="O599" s="1"/>
    </row>
    <row r="600" spans="15:15" ht="12.65" customHeight="1" x14ac:dyDescent="0.2">
      <c r="O600" s="1"/>
    </row>
    <row r="601" spans="15:15" ht="12.65" customHeight="1" x14ac:dyDescent="0.2">
      <c r="O601" s="1"/>
    </row>
    <row r="602" spans="15:15" ht="12.65" customHeight="1" x14ac:dyDescent="0.2">
      <c r="O602" s="1"/>
    </row>
    <row r="603" spans="15:15" ht="12.65" customHeight="1" x14ac:dyDescent="0.2">
      <c r="O603" s="1"/>
    </row>
    <row r="604" spans="15:15" ht="12.65" customHeight="1" x14ac:dyDescent="0.2">
      <c r="O604" s="1"/>
    </row>
    <row r="605" spans="15:15" ht="12.65" customHeight="1" x14ac:dyDescent="0.2">
      <c r="O605" s="1"/>
    </row>
    <row r="606" spans="15:15" ht="12.65" customHeight="1" x14ac:dyDescent="0.2">
      <c r="O606" s="1"/>
    </row>
    <row r="607" spans="15:15" ht="12.65" customHeight="1" x14ac:dyDescent="0.2">
      <c r="O607" s="1"/>
    </row>
    <row r="608" spans="15:15" ht="12.65" customHeight="1" x14ac:dyDescent="0.2">
      <c r="O608" s="1"/>
    </row>
    <row r="609" spans="15:15" ht="12.65" customHeight="1" x14ac:dyDescent="0.2">
      <c r="O609" s="1"/>
    </row>
    <row r="610" spans="15:15" ht="12.65" customHeight="1" x14ac:dyDescent="0.2">
      <c r="O610" s="1"/>
    </row>
    <row r="611" spans="15:15" ht="12.65" customHeight="1" x14ac:dyDescent="0.2">
      <c r="O611" s="1"/>
    </row>
    <row r="612" spans="15:15" ht="12.65" customHeight="1" x14ac:dyDescent="0.2">
      <c r="O612" s="1"/>
    </row>
    <row r="613" spans="15:15" ht="12.65" customHeight="1" x14ac:dyDescent="0.2">
      <c r="O613" s="1"/>
    </row>
    <row r="614" spans="15:15" ht="12.65" customHeight="1" x14ac:dyDescent="0.2">
      <c r="O614" s="1"/>
    </row>
    <row r="615" spans="15:15" ht="12.65" customHeight="1" x14ac:dyDescent="0.2">
      <c r="O615" s="1"/>
    </row>
    <row r="616" spans="15:15" ht="12.65" customHeight="1" x14ac:dyDescent="0.2">
      <c r="O616" s="1"/>
    </row>
    <row r="617" spans="15:15" ht="12.65" customHeight="1" x14ac:dyDescent="0.2">
      <c r="O617" s="1"/>
    </row>
    <row r="618" spans="15:15" ht="12.65" customHeight="1" x14ac:dyDescent="0.2">
      <c r="O618" s="1"/>
    </row>
    <row r="619" spans="15:15" ht="12.65" customHeight="1" x14ac:dyDescent="0.2">
      <c r="O619" s="1"/>
    </row>
    <row r="620" spans="15:15" ht="12.65" customHeight="1" x14ac:dyDescent="0.2">
      <c r="O620" s="1"/>
    </row>
    <row r="621" spans="15:15" ht="12.65" customHeight="1" x14ac:dyDescent="0.2">
      <c r="O621" s="1"/>
    </row>
    <row r="622" spans="15:15" ht="12.65" customHeight="1" x14ac:dyDescent="0.2">
      <c r="O622" s="1"/>
    </row>
    <row r="623" spans="15:15" ht="12.65" customHeight="1" x14ac:dyDescent="0.2">
      <c r="O623" s="1"/>
    </row>
    <row r="624" spans="15:15" ht="12.65" customHeight="1" x14ac:dyDescent="0.2">
      <c r="O624" s="1"/>
    </row>
    <row r="625" spans="15:15" ht="12.65" customHeight="1" x14ac:dyDescent="0.2">
      <c r="O625" s="1"/>
    </row>
    <row r="626" spans="15:15" ht="12.65" customHeight="1" x14ac:dyDescent="0.2">
      <c r="O626" s="1"/>
    </row>
    <row r="627" spans="15:15" ht="12.65" customHeight="1" x14ac:dyDescent="0.2">
      <c r="O627" s="1"/>
    </row>
    <row r="628" spans="15:15" ht="12.65" customHeight="1" x14ac:dyDescent="0.2">
      <c r="O628" s="1"/>
    </row>
    <row r="629" spans="15:15" ht="12.65" customHeight="1" x14ac:dyDescent="0.2">
      <c r="O629" s="1"/>
    </row>
    <row r="630" spans="15:15" ht="12.65" customHeight="1" x14ac:dyDescent="0.2">
      <c r="O630" s="1"/>
    </row>
    <row r="631" spans="15:15" ht="12.65" customHeight="1" x14ac:dyDescent="0.2">
      <c r="O631" s="1"/>
    </row>
    <row r="632" spans="15:15" ht="12.65" customHeight="1" x14ac:dyDescent="0.2">
      <c r="O632" s="1"/>
    </row>
    <row r="633" spans="15:15" ht="12.65" customHeight="1" x14ac:dyDescent="0.2">
      <c r="O633" s="1"/>
    </row>
    <row r="634" spans="15:15" ht="12.65" customHeight="1" x14ac:dyDescent="0.2">
      <c r="O634" s="1"/>
    </row>
    <row r="635" spans="15:15" ht="12.65" customHeight="1" x14ac:dyDescent="0.2">
      <c r="O635" s="1"/>
    </row>
    <row r="636" spans="15:15" ht="12.65" customHeight="1" x14ac:dyDescent="0.2">
      <c r="O636" s="1"/>
    </row>
    <row r="637" spans="15:15" ht="12.65" customHeight="1" x14ac:dyDescent="0.2">
      <c r="O637" s="1"/>
    </row>
    <row r="638" spans="15:15" ht="12.65" customHeight="1" x14ac:dyDescent="0.2">
      <c r="O638" s="1"/>
    </row>
    <row r="639" spans="15:15" ht="12.65" customHeight="1" x14ac:dyDescent="0.2">
      <c r="O639" s="1"/>
    </row>
    <row r="640" spans="15:15" ht="12.65" customHeight="1" x14ac:dyDescent="0.2">
      <c r="O640" s="1"/>
    </row>
    <row r="641" spans="15:15" ht="12.65" customHeight="1" x14ac:dyDescent="0.2">
      <c r="O641" s="1"/>
    </row>
    <row r="642" spans="15:15" ht="12.65" customHeight="1" x14ac:dyDescent="0.2">
      <c r="O642" s="1"/>
    </row>
    <row r="643" spans="15:15" ht="12.65" customHeight="1" x14ac:dyDescent="0.2">
      <c r="O643" s="1"/>
    </row>
    <row r="644" spans="15:15" ht="12.65" customHeight="1" x14ac:dyDescent="0.2">
      <c r="O644" s="1"/>
    </row>
    <row r="645" spans="15:15" ht="12.65" customHeight="1" x14ac:dyDescent="0.2">
      <c r="O645" s="1"/>
    </row>
    <row r="646" spans="15:15" ht="12.65" customHeight="1" x14ac:dyDescent="0.2">
      <c r="O646" s="1"/>
    </row>
    <row r="647" spans="15:15" ht="12.65" customHeight="1" x14ac:dyDescent="0.2">
      <c r="O647" s="1"/>
    </row>
    <row r="648" spans="15:15" ht="12.65" customHeight="1" x14ac:dyDescent="0.2">
      <c r="O648" s="1"/>
    </row>
    <row r="649" spans="15:15" ht="12.65" customHeight="1" x14ac:dyDescent="0.2">
      <c r="O649" s="1"/>
    </row>
    <row r="650" spans="15:15" ht="12.65" customHeight="1" x14ac:dyDescent="0.2">
      <c r="O650" s="1"/>
    </row>
    <row r="651" spans="15:15" ht="12.65" customHeight="1" x14ac:dyDescent="0.2">
      <c r="O651" s="1"/>
    </row>
    <row r="652" spans="15:15" ht="12.65" customHeight="1" x14ac:dyDescent="0.2">
      <c r="O652" s="1"/>
    </row>
    <row r="653" spans="15:15" ht="12.65" customHeight="1" x14ac:dyDescent="0.2">
      <c r="O653" s="1"/>
    </row>
    <row r="654" spans="15:15" ht="12.65" customHeight="1" x14ac:dyDescent="0.2">
      <c r="O654" s="1"/>
    </row>
    <row r="655" spans="15:15" ht="12.65" customHeight="1" x14ac:dyDescent="0.2">
      <c r="O655" s="1"/>
    </row>
    <row r="656" spans="15:15" ht="12.65" customHeight="1" x14ac:dyDescent="0.2">
      <c r="O656" s="1"/>
    </row>
    <row r="657" spans="15:15" ht="12.65" customHeight="1" x14ac:dyDescent="0.2">
      <c r="O657" s="1"/>
    </row>
    <row r="658" spans="15:15" ht="12.65" customHeight="1" x14ac:dyDescent="0.2">
      <c r="O658" s="1"/>
    </row>
    <row r="659" spans="15:15" ht="12.65" customHeight="1" x14ac:dyDescent="0.2">
      <c r="O659" s="1"/>
    </row>
    <row r="660" spans="15:15" ht="12.65" customHeight="1" x14ac:dyDescent="0.2">
      <c r="O660" s="1"/>
    </row>
    <row r="661" spans="15:15" ht="12.65" customHeight="1" x14ac:dyDescent="0.2">
      <c r="O661" s="1"/>
    </row>
    <row r="662" spans="15:15" ht="12.65" customHeight="1" x14ac:dyDescent="0.2">
      <c r="O662" s="1"/>
    </row>
    <row r="663" spans="15:15" ht="12.65" customHeight="1" x14ac:dyDescent="0.2">
      <c r="O663" s="1"/>
    </row>
    <row r="664" spans="15:15" ht="12.65" customHeight="1" x14ac:dyDescent="0.2">
      <c r="O664" s="1"/>
    </row>
    <row r="665" spans="15:15" ht="12.65" customHeight="1" x14ac:dyDescent="0.2">
      <c r="O665" s="1"/>
    </row>
    <row r="666" spans="15:15" ht="12.65" customHeight="1" x14ac:dyDescent="0.2">
      <c r="O666" s="1"/>
    </row>
    <row r="667" spans="15:15" ht="12.65" customHeight="1" x14ac:dyDescent="0.2">
      <c r="O667" s="1"/>
    </row>
    <row r="668" spans="15:15" ht="12.65" customHeight="1" x14ac:dyDescent="0.2">
      <c r="O668" s="1"/>
    </row>
    <row r="669" spans="15:15" ht="12.65" customHeight="1" x14ac:dyDescent="0.2">
      <c r="O669" s="1"/>
    </row>
    <row r="670" spans="15:15" ht="12.65" customHeight="1" x14ac:dyDescent="0.2">
      <c r="O670" s="1"/>
    </row>
    <row r="671" spans="15:15" ht="12.65" customHeight="1" x14ac:dyDescent="0.2">
      <c r="O671" s="1"/>
    </row>
    <row r="672" spans="15:15" ht="12.65" customHeight="1" x14ac:dyDescent="0.2">
      <c r="O672" s="1"/>
    </row>
    <row r="673" spans="15:15" ht="12.65" customHeight="1" x14ac:dyDescent="0.2">
      <c r="O673" s="1"/>
    </row>
    <row r="674" spans="15:15" ht="12.65" customHeight="1" x14ac:dyDescent="0.2">
      <c r="O674" s="1"/>
    </row>
    <row r="675" spans="15:15" ht="12.65" customHeight="1" x14ac:dyDescent="0.2">
      <c r="O675" s="1"/>
    </row>
    <row r="676" spans="15:15" ht="12.65" customHeight="1" x14ac:dyDescent="0.2">
      <c r="O676" s="1"/>
    </row>
    <row r="677" spans="15:15" ht="12.65" customHeight="1" x14ac:dyDescent="0.2">
      <c r="O677" s="1"/>
    </row>
    <row r="678" spans="15:15" ht="12.65" customHeight="1" x14ac:dyDescent="0.2">
      <c r="O678" s="1"/>
    </row>
    <row r="679" spans="15:15" ht="12.65" customHeight="1" x14ac:dyDescent="0.2">
      <c r="O679" s="1"/>
    </row>
    <row r="680" spans="15:15" ht="12.65" customHeight="1" x14ac:dyDescent="0.2">
      <c r="O680" s="1"/>
    </row>
    <row r="681" spans="15:15" ht="12.65" customHeight="1" x14ac:dyDescent="0.2">
      <c r="O681" s="1"/>
    </row>
    <row r="682" spans="15:15" ht="12.65" customHeight="1" x14ac:dyDescent="0.2">
      <c r="O682" s="1"/>
    </row>
    <row r="683" spans="15:15" ht="12.65" customHeight="1" x14ac:dyDescent="0.2">
      <c r="O683" s="1"/>
    </row>
    <row r="684" spans="15:15" ht="12.65" customHeight="1" x14ac:dyDescent="0.2">
      <c r="O684" s="1"/>
    </row>
    <row r="685" spans="15:15" ht="12.65" customHeight="1" x14ac:dyDescent="0.2">
      <c r="O685" s="1"/>
    </row>
    <row r="686" spans="15:15" ht="12.65" customHeight="1" x14ac:dyDescent="0.2">
      <c r="O686" s="1"/>
    </row>
    <row r="687" spans="15:15" ht="12.65" customHeight="1" x14ac:dyDescent="0.2">
      <c r="O687" s="1"/>
    </row>
    <row r="688" spans="15:15" ht="12.65" customHeight="1" x14ac:dyDescent="0.2">
      <c r="O688" s="1"/>
    </row>
    <row r="689" spans="15:15" ht="12.65" customHeight="1" x14ac:dyDescent="0.2">
      <c r="O689" s="1"/>
    </row>
    <row r="690" spans="15:15" ht="12.65" customHeight="1" x14ac:dyDescent="0.2">
      <c r="O690" s="1"/>
    </row>
    <row r="691" spans="15:15" ht="12.65" customHeight="1" x14ac:dyDescent="0.2">
      <c r="O691" s="1"/>
    </row>
    <row r="692" spans="15:15" ht="12.65" customHeight="1" x14ac:dyDescent="0.2">
      <c r="O692" s="1"/>
    </row>
    <row r="693" spans="15:15" ht="12.65" customHeight="1" x14ac:dyDescent="0.2">
      <c r="O693" s="1"/>
    </row>
    <row r="694" spans="15:15" ht="12.65" customHeight="1" x14ac:dyDescent="0.2">
      <c r="O694" s="1"/>
    </row>
    <row r="695" spans="15:15" ht="12.65" customHeight="1" x14ac:dyDescent="0.2">
      <c r="O695" s="1"/>
    </row>
    <row r="696" spans="15:15" ht="12.65" customHeight="1" x14ac:dyDescent="0.2">
      <c r="O696" s="1"/>
    </row>
    <row r="697" spans="15:15" ht="12.65" customHeight="1" x14ac:dyDescent="0.2">
      <c r="O697" s="1"/>
    </row>
    <row r="698" spans="15:15" ht="12.65" customHeight="1" x14ac:dyDescent="0.2">
      <c r="O698" s="1"/>
    </row>
    <row r="699" spans="15:15" ht="12.65" customHeight="1" x14ac:dyDescent="0.2">
      <c r="O699" s="1"/>
    </row>
    <row r="700" spans="15:15" ht="12.65" customHeight="1" x14ac:dyDescent="0.2">
      <c r="O700" s="1"/>
    </row>
    <row r="701" spans="15:15" ht="12.65" customHeight="1" x14ac:dyDescent="0.2">
      <c r="O701" s="1"/>
    </row>
    <row r="702" spans="15:15" ht="12.65" customHeight="1" x14ac:dyDescent="0.2">
      <c r="O702" s="1"/>
    </row>
    <row r="703" spans="15:15" ht="12.65" customHeight="1" x14ac:dyDescent="0.2">
      <c r="O703" s="1"/>
    </row>
    <row r="704" spans="15:15" ht="12.65" customHeight="1" x14ac:dyDescent="0.2">
      <c r="O704" s="1"/>
    </row>
    <row r="705" spans="15:15" ht="12.65" customHeight="1" x14ac:dyDescent="0.2">
      <c r="O705" s="1"/>
    </row>
    <row r="706" spans="15:15" ht="12.65" customHeight="1" x14ac:dyDescent="0.2">
      <c r="O706" s="1"/>
    </row>
    <row r="707" spans="15:15" ht="12.65" customHeight="1" x14ac:dyDescent="0.2">
      <c r="O707" s="1"/>
    </row>
    <row r="708" spans="15:15" ht="12.65" customHeight="1" x14ac:dyDescent="0.2">
      <c r="O708" s="1"/>
    </row>
    <row r="709" spans="15:15" ht="12.65" customHeight="1" x14ac:dyDescent="0.2">
      <c r="O709" s="1"/>
    </row>
    <row r="710" spans="15:15" ht="12.65" customHeight="1" x14ac:dyDescent="0.2">
      <c r="O710" s="1"/>
    </row>
    <row r="711" spans="15:15" ht="12.65" customHeight="1" x14ac:dyDescent="0.2">
      <c r="O711" s="1"/>
    </row>
    <row r="712" spans="15:15" ht="12.65" customHeight="1" x14ac:dyDescent="0.2">
      <c r="O712" s="1"/>
    </row>
    <row r="713" spans="15:15" ht="12.65" customHeight="1" x14ac:dyDescent="0.2">
      <c r="O713" s="1"/>
    </row>
    <row r="714" spans="15:15" ht="12.65" customHeight="1" x14ac:dyDescent="0.2">
      <c r="O714" s="1"/>
    </row>
    <row r="715" spans="15:15" ht="12.65" customHeight="1" x14ac:dyDescent="0.2">
      <c r="O715" s="1"/>
    </row>
    <row r="716" spans="15:15" ht="12.65" customHeight="1" x14ac:dyDescent="0.2">
      <c r="O716" s="1"/>
    </row>
    <row r="717" spans="15:15" ht="12.65" customHeight="1" x14ac:dyDescent="0.2">
      <c r="O717" s="1"/>
    </row>
    <row r="718" spans="15:15" ht="12.65" customHeight="1" x14ac:dyDescent="0.2">
      <c r="O718" s="1"/>
    </row>
    <row r="719" spans="15:15" ht="12.65" customHeight="1" x14ac:dyDescent="0.2">
      <c r="O719" s="1"/>
    </row>
    <row r="720" spans="15:15" ht="12.65" customHeight="1" x14ac:dyDescent="0.2">
      <c r="O720" s="1"/>
    </row>
    <row r="721" spans="15:15" ht="12.65" customHeight="1" x14ac:dyDescent="0.2">
      <c r="O721" s="1"/>
    </row>
    <row r="722" spans="15:15" ht="12.65" customHeight="1" x14ac:dyDescent="0.2">
      <c r="O722" s="1"/>
    </row>
    <row r="723" spans="15:15" ht="12.65" customHeight="1" x14ac:dyDescent="0.2">
      <c r="O723" s="1"/>
    </row>
    <row r="724" spans="15:15" ht="12.65" customHeight="1" x14ac:dyDescent="0.2">
      <c r="O724" s="1"/>
    </row>
    <row r="725" spans="15:15" ht="12.65" customHeight="1" x14ac:dyDescent="0.2">
      <c r="O725" s="1"/>
    </row>
    <row r="726" spans="15:15" ht="12.65" customHeight="1" x14ac:dyDescent="0.2">
      <c r="O726" s="1"/>
    </row>
    <row r="727" spans="15:15" ht="12.65" customHeight="1" x14ac:dyDescent="0.2">
      <c r="O727" s="1"/>
    </row>
    <row r="728" spans="15:15" ht="12.65" customHeight="1" x14ac:dyDescent="0.2">
      <c r="O728" s="1"/>
    </row>
    <row r="729" spans="15:15" ht="12.65" customHeight="1" x14ac:dyDescent="0.2">
      <c r="O729" s="1"/>
    </row>
    <row r="730" spans="15:15" ht="12.65" customHeight="1" x14ac:dyDescent="0.2">
      <c r="O730" s="1"/>
    </row>
    <row r="731" spans="15:15" ht="12.65" customHeight="1" x14ac:dyDescent="0.2">
      <c r="O731" s="25"/>
    </row>
    <row r="732" spans="15:15" ht="12.65" customHeight="1" x14ac:dyDescent="0.2">
      <c r="O732" s="1"/>
    </row>
    <row r="733" spans="15:15" ht="12.65" customHeight="1" x14ac:dyDescent="0.2">
      <c r="O733" s="1"/>
    </row>
    <row r="734" spans="15:15" ht="12.65" customHeight="1" x14ac:dyDescent="0.2">
      <c r="O734" s="25"/>
    </row>
    <row r="735" spans="15:15" ht="12.65" customHeight="1" x14ac:dyDescent="0.2">
      <c r="O735" s="1"/>
    </row>
    <row r="736" spans="15:15" ht="12.65" customHeight="1" x14ac:dyDescent="0.2">
      <c r="O736" s="1"/>
    </row>
    <row r="737" spans="15:15" ht="12.65" customHeight="1" x14ac:dyDescent="0.2">
      <c r="O737" s="1"/>
    </row>
    <row r="738" spans="15:15" ht="12.65" customHeight="1" x14ac:dyDescent="0.2">
      <c r="O738" s="1"/>
    </row>
    <row r="739" spans="15:15" ht="12.65" customHeight="1" x14ac:dyDescent="0.2">
      <c r="O739" s="1"/>
    </row>
    <row r="740" spans="15:15" ht="12.65" customHeight="1" x14ac:dyDescent="0.2">
      <c r="O740" s="1"/>
    </row>
    <row r="741" spans="15:15" ht="12.65" customHeight="1" x14ac:dyDescent="0.2">
      <c r="O741" s="1"/>
    </row>
    <row r="742" spans="15:15" ht="12.65" customHeight="1" x14ac:dyDescent="0.2">
      <c r="O742" s="1"/>
    </row>
    <row r="743" spans="15:15" ht="12.65" customHeight="1" x14ac:dyDescent="0.2">
      <c r="O743" s="1"/>
    </row>
    <row r="744" spans="15:15" ht="12.65" customHeight="1" x14ac:dyDescent="0.2">
      <c r="O744" s="1"/>
    </row>
    <row r="745" spans="15:15" ht="12.65" customHeight="1" x14ac:dyDescent="0.2">
      <c r="O745" s="1"/>
    </row>
    <row r="746" spans="15:15" ht="12.65" customHeight="1" x14ac:dyDescent="0.2">
      <c r="O746" s="1"/>
    </row>
    <row r="747" spans="15:15" ht="12.65" customHeight="1" x14ac:dyDescent="0.2">
      <c r="O747" s="1"/>
    </row>
    <row r="748" spans="15:15" ht="12.65" customHeight="1" x14ac:dyDescent="0.2">
      <c r="O748" s="28"/>
    </row>
    <row r="749" spans="15:15" ht="12.65" customHeight="1" x14ac:dyDescent="0.2">
      <c r="O749" s="1"/>
    </row>
    <row r="750" spans="15:15" ht="12.65" customHeight="1" x14ac:dyDescent="0.2">
      <c r="O750" s="1"/>
    </row>
    <row r="751" spans="15:15" ht="12.65" customHeight="1" x14ac:dyDescent="0.2">
      <c r="O751" s="1"/>
    </row>
    <row r="752" spans="15:15" ht="12.65" customHeight="1" x14ac:dyDescent="0.2">
      <c r="O752" s="1"/>
    </row>
    <row r="753" spans="15:15" ht="12.65" customHeight="1" x14ac:dyDescent="0.2">
      <c r="O753" s="1"/>
    </row>
    <row r="754" spans="15:15" ht="12.65" customHeight="1" x14ac:dyDescent="0.2">
      <c r="O754" s="1"/>
    </row>
    <row r="755" spans="15:15" ht="12.65" customHeight="1" x14ac:dyDescent="0.2">
      <c r="O755" s="1"/>
    </row>
    <row r="756" spans="15:15" ht="12.65" customHeight="1" x14ac:dyDescent="0.2">
      <c r="O756" s="1"/>
    </row>
    <row r="757" spans="15:15" ht="12.65" customHeight="1" x14ac:dyDescent="0.2">
      <c r="O757" s="1"/>
    </row>
    <row r="758" spans="15:15" ht="12.65" customHeight="1" x14ac:dyDescent="0.2">
      <c r="O758" s="1"/>
    </row>
    <row r="759" spans="15:15" ht="12.65" customHeight="1" x14ac:dyDescent="0.2">
      <c r="O759" s="1"/>
    </row>
    <row r="760" spans="15:15" ht="12.65" customHeight="1" x14ac:dyDescent="0.2">
      <c r="O760" s="1"/>
    </row>
    <row r="761" spans="15:15" ht="12.65" customHeight="1" x14ac:dyDescent="0.2">
      <c r="O761" s="1"/>
    </row>
    <row r="762" spans="15:15" ht="12.65" customHeight="1" x14ac:dyDescent="0.2">
      <c r="O762" s="3"/>
    </row>
    <row r="763" spans="15:15" ht="12.65" customHeight="1" x14ac:dyDescent="0.2">
      <c r="O763" s="1"/>
    </row>
    <row r="764" spans="15:15" ht="12.65" customHeight="1" x14ac:dyDescent="0.2">
      <c r="O764" s="1"/>
    </row>
    <row r="765" spans="15:15" ht="12.65" customHeight="1" x14ac:dyDescent="0.2">
      <c r="O765" s="1"/>
    </row>
    <row r="766" spans="15:15" ht="12.65" customHeight="1" x14ac:dyDescent="0.2">
      <c r="O766" s="1"/>
    </row>
    <row r="767" spans="15:15" ht="12.65" customHeight="1" x14ac:dyDescent="0.2">
      <c r="O767" s="1"/>
    </row>
    <row r="768" spans="15:15" ht="12.65" customHeight="1" x14ac:dyDescent="0.2">
      <c r="O768" s="1"/>
    </row>
    <row r="769" spans="15:15" ht="12.65" customHeight="1" x14ac:dyDescent="0.2">
      <c r="O769" s="1"/>
    </row>
    <row r="770" spans="15:15" ht="12.65" customHeight="1" x14ac:dyDescent="0.2">
      <c r="O770" s="1"/>
    </row>
    <row r="771" spans="15:15" ht="12.65" customHeight="1" x14ac:dyDescent="0.2">
      <c r="O771" s="1"/>
    </row>
    <row r="772" spans="15:15" ht="12.65" customHeight="1" x14ac:dyDescent="0.2">
      <c r="O772" s="1"/>
    </row>
    <row r="773" spans="15:15" ht="12.65" customHeight="1" x14ac:dyDescent="0.2">
      <c r="O773" s="1"/>
    </row>
    <row r="774" spans="15:15" ht="12.65" customHeight="1" x14ac:dyDescent="0.2">
      <c r="O774" s="1"/>
    </row>
    <row r="775" spans="15:15" ht="12.65" customHeight="1" x14ac:dyDescent="0.2">
      <c r="O775" s="1"/>
    </row>
    <row r="776" spans="15:15" ht="12.65" customHeight="1" x14ac:dyDescent="0.2">
      <c r="O776" s="1"/>
    </row>
    <row r="777" spans="15:15" ht="12.65" customHeight="1" x14ac:dyDescent="0.2">
      <c r="O777" s="1"/>
    </row>
    <row r="778" spans="15:15" ht="12.65" customHeight="1" x14ac:dyDescent="0.2">
      <c r="O778" s="1"/>
    </row>
    <row r="779" spans="15:15" ht="12.65" customHeight="1" x14ac:dyDescent="0.2">
      <c r="O779" s="1"/>
    </row>
    <row r="780" spans="15:15" ht="12.65" customHeight="1" x14ac:dyDescent="0.2">
      <c r="O780" s="1"/>
    </row>
    <row r="781" spans="15:15" ht="12.65" customHeight="1" x14ac:dyDescent="0.2">
      <c r="O781" s="1"/>
    </row>
    <row r="782" spans="15:15" ht="12.65" customHeight="1" x14ac:dyDescent="0.2">
      <c r="O782" s="1"/>
    </row>
    <row r="783" spans="15:15" ht="12.65" customHeight="1" x14ac:dyDescent="0.2">
      <c r="O783" s="1"/>
    </row>
    <row r="784" spans="15:15" ht="12.65" customHeight="1" x14ac:dyDescent="0.2">
      <c r="O784" s="1"/>
    </row>
    <row r="785" spans="15:15" ht="12.65" customHeight="1" x14ac:dyDescent="0.2">
      <c r="O785" s="1"/>
    </row>
    <row r="786" spans="15:15" ht="12.65" customHeight="1" x14ac:dyDescent="0.2">
      <c r="O786" s="1"/>
    </row>
    <row r="787" spans="15:15" ht="12.65" customHeight="1" x14ac:dyDescent="0.2">
      <c r="O787" s="1"/>
    </row>
    <row r="788" spans="15:15" ht="12.65" customHeight="1" x14ac:dyDescent="0.2">
      <c r="O788" s="1"/>
    </row>
    <row r="789" spans="15:15" ht="12.65" customHeight="1" x14ac:dyDescent="0.2">
      <c r="O789" s="1"/>
    </row>
    <row r="790" spans="15:15" ht="12.65" customHeight="1" x14ac:dyDescent="0.2">
      <c r="O790" s="1"/>
    </row>
    <row r="791" spans="15:15" ht="12.65" customHeight="1" x14ac:dyDescent="0.2">
      <c r="O791" s="1"/>
    </row>
    <row r="792" spans="15:15" ht="12.65" customHeight="1" x14ac:dyDescent="0.2">
      <c r="O792" s="1"/>
    </row>
    <row r="793" spans="15:15" ht="12.65" customHeight="1" x14ac:dyDescent="0.2">
      <c r="O793" s="3"/>
    </row>
    <row r="794" spans="15:15" ht="12.65" customHeight="1" x14ac:dyDescent="0.2">
      <c r="O794" s="1"/>
    </row>
    <row r="795" spans="15:15" ht="12.65" customHeight="1" x14ac:dyDescent="0.2">
      <c r="O795" s="1"/>
    </row>
    <row r="796" spans="15:15" ht="12.65" customHeight="1" x14ac:dyDescent="0.2">
      <c r="O796" s="3"/>
    </row>
    <row r="797" spans="15:15" ht="12.65" customHeight="1" x14ac:dyDescent="0.2">
      <c r="O797" s="1"/>
    </row>
    <row r="798" spans="15:15" ht="12.65" customHeight="1" x14ac:dyDescent="0.2">
      <c r="O798" s="1"/>
    </row>
    <row r="799" spans="15:15" ht="12.65" customHeight="1" x14ac:dyDescent="0.2">
      <c r="O799" s="1"/>
    </row>
    <row r="800" spans="15:15" ht="12.65" customHeight="1" x14ac:dyDescent="0.2">
      <c r="O800" s="1"/>
    </row>
    <row r="801" spans="15:15" ht="12.65" customHeight="1" x14ac:dyDescent="0.2">
      <c r="O801" s="1"/>
    </row>
    <row r="802" spans="15:15" ht="12.65" customHeight="1" x14ac:dyDescent="0.2">
      <c r="O802" s="1"/>
    </row>
    <row r="803" spans="15:15" ht="12.65" customHeight="1" x14ac:dyDescent="0.2">
      <c r="O803" s="1"/>
    </row>
    <row r="804" spans="15:15" ht="12.65" customHeight="1" x14ac:dyDescent="0.2">
      <c r="O804" s="1"/>
    </row>
    <row r="805" spans="15:15" ht="12.65" customHeight="1" x14ac:dyDescent="0.2">
      <c r="O805" s="1"/>
    </row>
    <row r="806" spans="15:15" ht="12.65" customHeight="1" x14ac:dyDescent="0.2">
      <c r="O806" s="1"/>
    </row>
    <row r="807" spans="15:15" ht="12.65" customHeight="1" x14ac:dyDescent="0.2">
      <c r="O807" s="1"/>
    </row>
    <row r="808" spans="15:15" ht="12.65" customHeight="1" x14ac:dyDescent="0.2">
      <c r="O808" s="1"/>
    </row>
    <row r="809" spans="15:15" ht="12.65" customHeight="1" x14ac:dyDescent="0.2">
      <c r="O809" s="1"/>
    </row>
    <row r="810" spans="15:15" ht="12.65" customHeight="1" x14ac:dyDescent="0.2">
      <c r="O810" s="1"/>
    </row>
    <row r="811" spans="15:15" ht="12.65" customHeight="1" x14ac:dyDescent="0.2">
      <c r="O811" s="1"/>
    </row>
    <row r="812" spans="15:15" ht="12.65" customHeight="1" x14ac:dyDescent="0.2">
      <c r="O812" s="1"/>
    </row>
    <row r="813" spans="15:15" ht="12.65" customHeight="1" x14ac:dyDescent="0.2">
      <c r="O813" s="1"/>
    </row>
    <row r="814" spans="15:15" ht="12.65" customHeight="1" x14ac:dyDescent="0.2">
      <c r="O814" s="1"/>
    </row>
    <row r="815" spans="15:15" ht="12.65" customHeight="1" x14ac:dyDescent="0.2">
      <c r="O815" s="1"/>
    </row>
    <row r="816" spans="15:15" ht="12.65" customHeight="1" x14ac:dyDescent="0.2">
      <c r="O816" s="1"/>
    </row>
    <row r="817" spans="15:15" ht="12.65" customHeight="1" x14ac:dyDescent="0.2">
      <c r="O817" s="1"/>
    </row>
    <row r="818" spans="15:15" ht="12.65" customHeight="1" x14ac:dyDescent="0.2">
      <c r="O818" s="1"/>
    </row>
    <row r="819" spans="15:15" ht="12.65" customHeight="1" x14ac:dyDescent="0.2">
      <c r="O819" s="1"/>
    </row>
    <row r="820" spans="15:15" ht="12.65" customHeight="1" x14ac:dyDescent="0.2">
      <c r="O820" s="1"/>
    </row>
    <row r="821" spans="15:15" ht="12.65" customHeight="1" x14ac:dyDescent="0.2">
      <c r="O821" s="1"/>
    </row>
    <row r="822" spans="15:15" ht="12.65" customHeight="1" x14ac:dyDescent="0.2">
      <c r="O822" s="1"/>
    </row>
    <row r="823" spans="15:15" ht="12.65" customHeight="1" x14ac:dyDescent="0.2">
      <c r="O823" s="1"/>
    </row>
    <row r="824" spans="15:15" ht="12.65" customHeight="1" x14ac:dyDescent="0.2">
      <c r="O824" s="1"/>
    </row>
    <row r="825" spans="15:15" ht="12.65" customHeight="1" x14ac:dyDescent="0.2">
      <c r="O825" s="1"/>
    </row>
    <row r="826" spans="15:15" ht="12.65" customHeight="1" x14ac:dyDescent="0.2">
      <c r="O826" s="1"/>
    </row>
    <row r="827" spans="15:15" ht="12.65" customHeight="1" x14ac:dyDescent="0.2">
      <c r="O827" s="1"/>
    </row>
    <row r="828" spans="15:15" ht="12.65" customHeight="1" x14ac:dyDescent="0.2">
      <c r="O828" s="3"/>
    </row>
    <row r="829" spans="15:15" ht="12.65" customHeight="1" x14ac:dyDescent="0.2">
      <c r="O829" s="1"/>
    </row>
    <row r="830" spans="15:15" ht="12.65" customHeight="1" x14ac:dyDescent="0.2">
      <c r="O830" s="1"/>
    </row>
    <row r="831" spans="15:15" ht="12.65" customHeight="1" x14ac:dyDescent="0.2">
      <c r="O831" s="3"/>
    </row>
    <row r="832" spans="15:15" ht="12.65" customHeight="1" x14ac:dyDescent="0.2">
      <c r="O832" s="1"/>
    </row>
    <row r="833" spans="15:15" ht="12.65" customHeight="1" x14ac:dyDescent="0.2">
      <c r="O833" s="1"/>
    </row>
    <row r="834" spans="15:15" ht="12.65" customHeight="1" x14ac:dyDescent="0.2">
      <c r="O834" s="3"/>
    </row>
    <row r="835" spans="15:15" ht="12.65" customHeight="1" x14ac:dyDescent="0.2">
      <c r="O835" s="1"/>
    </row>
    <row r="836" spans="15:15" ht="12.65" customHeight="1" x14ac:dyDescent="0.2">
      <c r="O836" s="1"/>
    </row>
    <row r="837" spans="15:15" ht="12.65" customHeight="1" x14ac:dyDescent="0.2">
      <c r="O837" s="1"/>
    </row>
    <row r="838" spans="15:15" ht="12.65" customHeight="1" x14ac:dyDescent="0.2">
      <c r="O838" s="1"/>
    </row>
    <row r="839" spans="15:15" ht="12.65" customHeight="1" x14ac:dyDescent="0.2">
      <c r="O839" s="1"/>
    </row>
    <row r="840" spans="15:15" ht="12.65" customHeight="1" x14ac:dyDescent="0.2">
      <c r="O840" s="1"/>
    </row>
    <row r="841" spans="15:15" ht="12.65" customHeight="1" x14ac:dyDescent="0.2">
      <c r="O841" s="1"/>
    </row>
    <row r="842" spans="15:15" ht="12.65" customHeight="1" x14ac:dyDescent="0.2">
      <c r="O842" s="1"/>
    </row>
    <row r="844" spans="15:15" ht="12.65" customHeight="1" x14ac:dyDescent="0.2">
      <c r="O844" s="1"/>
    </row>
    <row r="845" spans="15:15" ht="12.65" customHeight="1" x14ac:dyDescent="0.2">
      <c r="O845" s="1"/>
    </row>
    <row r="846" spans="15:15" ht="12.65" customHeight="1" x14ac:dyDescent="0.2">
      <c r="O846" s="1"/>
    </row>
    <row r="847" spans="15:15" ht="12.65" customHeight="1" x14ac:dyDescent="0.2">
      <c r="O847" s="1"/>
    </row>
    <row r="848" spans="15:15" ht="12.65" customHeight="1" x14ac:dyDescent="0.2">
      <c r="O848" s="1"/>
    </row>
    <row r="849" spans="15:15" ht="12.65" customHeight="1" x14ac:dyDescent="0.2">
      <c r="O849" s="1"/>
    </row>
    <row r="850" spans="15:15" ht="12.65" customHeight="1" x14ac:dyDescent="0.2">
      <c r="O850" s="1"/>
    </row>
    <row r="851" spans="15:15" ht="12.65" customHeight="1" x14ac:dyDescent="0.2">
      <c r="O851" s="1"/>
    </row>
    <row r="852" spans="15:15" ht="12.65" customHeight="1" x14ac:dyDescent="0.2">
      <c r="O852" s="1"/>
    </row>
    <row r="853" spans="15:15" ht="12.65" customHeight="1" x14ac:dyDescent="0.2">
      <c r="O853" s="1"/>
    </row>
    <row r="854" spans="15:15" ht="12.65" customHeight="1" x14ac:dyDescent="0.2">
      <c r="O854" s="1"/>
    </row>
    <row r="855" spans="15:15" ht="12.65" customHeight="1" x14ac:dyDescent="0.2">
      <c r="O855" s="3"/>
    </row>
    <row r="856" spans="15:15" ht="12.65" customHeight="1" x14ac:dyDescent="0.2">
      <c r="O856" s="1"/>
    </row>
    <row r="857" spans="15:15" ht="12.65" customHeight="1" x14ac:dyDescent="0.2">
      <c r="O857" s="1"/>
    </row>
    <row r="858" spans="15:15" ht="12.65" customHeight="1" x14ac:dyDescent="0.2">
      <c r="O858" s="1"/>
    </row>
    <row r="859" spans="15:15" ht="12.65" customHeight="1" x14ac:dyDescent="0.2">
      <c r="O859" s="1"/>
    </row>
    <row r="860" spans="15:15" ht="12.65" customHeight="1" x14ac:dyDescent="0.2">
      <c r="O860" s="1"/>
    </row>
    <row r="861" spans="15:15" ht="12.65" customHeight="1" x14ac:dyDescent="0.2">
      <c r="O861" s="1"/>
    </row>
    <row r="862" spans="15:15" ht="12.65" customHeight="1" x14ac:dyDescent="0.2">
      <c r="O862" s="1"/>
    </row>
    <row r="863" spans="15:15" ht="12.65" customHeight="1" x14ac:dyDescent="0.2">
      <c r="O863" s="1"/>
    </row>
    <row r="864" spans="15:15" ht="12.65" customHeight="1" x14ac:dyDescent="0.2">
      <c r="O864" s="25"/>
    </row>
    <row r="865" spans="15:15" ht="12.65" customHeight="1" x14ac:dyDescent="0.2">
      <c r="O865" s="1"/>
    </row>
    <row r="866" spans="15:15" ht="12.65" customHeight="1" x14ac:dyDescent="0.2">
      <c r="O866" s="1"/>
    </row>
    <row r="867" spans="15:15" ht="12.65" customHeight="1" x14ac:dyDescent="0.2">
      <c r="O867" s="1"/>
    </row>
    <row r="868" spans="15:15" ht="12.65" customHeight="1" x14ac:dyDescent="0.2">
      <c r="O868" s="1"/>
    </row>
    <row r="869" spans="15:15" ht="12.65" customHeight="1" x14ac:dyDescent="0.2">
      <c r="O869" s="1"/>
    </row>
    <row r="870" spans="15:15" ht="12.65" customHeight="1" x14ac:dyDescent="0.2">
      <c r="O870" s="3"/>
    </row>
    <row r="871" spans="15:15" ht="12.65" customHeight="1" x14ac:dyDescent="0.2">
      <c r="O871" s="1"/>
    </row>
    <row r="872" spans="15:15" ht="12.65" customHeight="1" x14ac:dyDescent="0.2">
      <c r="O872" s="1"/>
    </row>
    <row r="873" spans="15:15" ht="12.65" customHeight="1" x14ac:dyDescent="0.2">
      <c r="O873" s="1"/>
    </row>
    <row r="874" spans="15:15" ht="12.65" customHeight="1" x14ac:dyDescent="0.2">
      <c r="O874" s="1"/>
    </row>
    <row r="875" spans="15:15" ht="12.65" customHeight="1" x14ac:dyDescent="0.2">
      <c r="O875" s="1"/>
    </row>
    <row r="876" spans="15:15" ht="12.65" customHeight="1" x14ac:dyDescent="0.2">
      <c r="O876" s="1"/>
    </row>
    <row r="877" spans="15:15" ht="12.65" customHeight="1" x14ac:dyDescent="0.2">
      <c r="O877" s="1"/>
    </row>
    <row r="878" spans="15:15" ht="12.65" customHeight="1" x14ac:dyDescent="0.2">
      <c r="O878" s="1"/>
    </row>
    <row r="879" spans="15:15" ht="12.65" customHeight="1" x14ac:dyDescent="0.2">
      <c r="O879" s="1"/>
    </row>
    <row r="880" spans="15:15" ht="12.65" customHeight="1" x14ac:dyDescent="0.2">
      <c r="O880" s="1"/>
    </row>
    <row r="881" spans="15:15" ht="12.65" customHeight="1" x14ac:dyDescent="0.2">
      <c r="O881" s="1"/>
    </row>
    <row r="882" spans="15:15" ht="12.65" customHeight="1" x14ac:dyDescent="0.2">
      <c r="O882" s="1"/>
    </row>
    <row r="883" spans="15:15" ht="12.65" customHeight="1" x14ac:dyDescent="0.2">
      <c r="O883" s="1"/>
    </row>
    <row r="884" spans="15:15" ht="12.65" customHeight="1" x14ac:dyDescent="0.2">
      <c r="O884" s="1"/>
    </row>
    <row r="885" spans="15:15" ht="12.65" customHeight="1" x14ac:dyDescent="0.2">
      <c r="O885" s="1"/>
    </row>
    <row r="886" spans="15:15" ht="12.65" customHeight="1" x14ac:dyDescent="0.2">
      <c r="O886" s="1"/>
    </row>
    <row r="887" spans="15:15" ht="12.65" customHeight="1" x14ac:dyDescent="0.2">
      <c r="O887" s="1"/>
    </row>
    <row r="888" spans="15:15" ht="12.65" customHeight="1" x14ac:dyDescent="0.2">
      <c r="O888" s="1"/>
    </row>
    <row r="889" spans="15:15" ht="12.65" customHeight="1" x14ac:dyDescent="0.2">
      <c r="O889" s="1"/>
    </row>
    <row r="890" spans="15:15" ht="12.65" customHeight="1" x14ac:dyDescent="0.2">
      <c r="O890" s="1"/>
    </row>
    <row r="891" spans="15:15" ht="12.65" customHeight="1" x14ac:dyDescent="0.2">
      <c r="O891" s="25"/>
    </row>
    <row r="892" spans="15:15" ht="12.65" customHeight="1" x14ac:dyDescent="0.2">
      <c r="O892" s="1"/>
    </row>
    <row r="893" spans="15:15" ht="12.65" customHeight="1" x14ac:dyDescent="0.2">
      <c r="O893" s="1"/>
    </row>
    <row r="894" spans="15:15" ht="12.65" customHeight="1" x14ac:dyDescent="0.2">
      <c r="O894" s="1"/>
    </row>
    <row r="895" spans="15:15" ht="12.65" customHeight="1" x14ac:dyDescent="0.2">
      <c r="O895" s="1"/>
    </row>
    <row r="896" spans="15:15" ht="12.65" customHeight="1" x14ac:dyDescent="0.2">
      <c r="O896" s="1"/>
    </row>
    <row r="897" spans="15:15" ht="12.65" customHeight="1" x14ac:dyDescent="0.2">
      <c r="O897" s="25"/>
    </row>
    <row r="898" spans="15:15" ht="12.65" customHeight="1" x14ac:dyDescent="0.2">
      <c r="O898" s="1"/>
    </row>
    <row r="899" spans="15:15" ht="12.65" customHeight="1" x14ac:dyDescent="0.2">
      <c r="O899" s="1"/>
    </row>
    <row r="900" spans="15:15" ht="12.65" customHeight="1" x14ac:dyDescent="0.2">
      <c r="O900" s="1"/>
    </row>
    <row r="901" spans="15:15" ht="12.65" customHeight="1" x14ac:dyDescent="0.2">
      <c r="O901" s="1"/>
    </row>
    <row r="902" spans="15:15" ht="12.65" customHeight="1" x14ac:dyDescent="0.2">
      <c r="O902" s="1"/>
    </row>
    <row r="903" spans="15:15" ht="12.65" customHeight="1" x14ac:dyDescent="0.2">
      <c r="O903" s="1"/>
    </row>
    <row r="904" spans="15:15" ht="12.65" customHeight="1" x14ac:dyDescent="0.2">
      <c r="O904" s="1"/>
    </row>
    <row r="905" spans="15:15" ht="12.65" customHeight="1" x14ac:dyDescent="0.2">
      <c r="O905" s="1"/>
    </row>
    <row r="906" spans="15:15" ht="12.65" customHeight="1" x14ac:dyDescent="0.2">
      <c r="O906" s="1"/>
    </row>
    <row r="907" spans="15:15" ht="12.65" customHeight="1" x14ac:dyDescent="0.2">
      <c r="O907" s="1"/>
    </row>
    <row r="908" spans="15:15" ht="12.65" customHeight="1" x14ac:dyDescent="0.2">
      <c r="O908" s="1"/>
    </row>
    <row r="909" spans="15:15" ht="12.65" customHeight="1" x14ac:dyDescent="0.2">
      <c r="O909" s="1"/>
    </row>
    <row r="910" spans="15:15" ht="12.65" customHeight="1" x14ac:dyDescent="0.2">
      <c r="O910" s="25"/>
    </row>
    <row r="911" spans="15:15" ht="12.65" customHeight="1" x14ac:dyDescent="0.2">
      <c r="O911" s="1"/>
    </row>
    <row r="912" spans="15:15" ht="12.65" customHeight="1" x14ac:dyDescent="0.2">
      <c r="O912" s="1"/>
    </row>
    <row r="913" spans="15:15" ht="12.65" customHeight="1" x14ac:dyDescent="0.2">
      <c r="O913" s="1"/>
    </row>
    <row r="914" spans="15:15" ht="12.65" customHeight="1" x14ac:dyDescent="0.2">
      <c r="O914" s="25"/>
    </row>
    <row r="915" spans="15:15" ht="12.65" customHeight="1" x14ac:dyDescent="0.2">
      <c r="O915" s="1"/>
    </row>
    <row r="916" spans="15:15" ht="12.65" customHeight="1" x14ac:dyDescent="0.2">
      <c r="O916" s="1"/>
    </row>
    <row r="917" spans="15:15" ht="12.65" customHeight="1" x14ac:dyDescent="0.2">
      <c r="O917" s="1"/>
    </row>
    <row r="918" spans="15:15" ht="12.65" customHeight="1" x14ac:dyDescent="0.2">
      <c r="O918" s="1"/>
    </row>
    <row r="919" spans="15:15" ht="12.65" customHeight="1" x14ac:dyDescent="0.2">
      <c r="O919" s="1"/>
    </row>
    <row r="920" spans="15:15" ht="12.65" customHeight="1" x14ac:dyDescent="0.2">
      <c r="O920" s="1"/>
    </row>
    <row r="921" spans="15:15" ht="12.65" customHeight="1" x14ac:dyDescent="0.2">
      <c r="O921" s="1"/>
    </row>
    <row r="922" spans="15:15" ht="12.65" customHeight="1" x14ac:dyDescent="0.2">
      <c r="O922" s="1"/>
    </row>
    <row r="923" spans="15:15" ht="12.65" customHeight="1" x14ac:dyDescent="0.2">
      <c r="O923" s="1"/>
    </row>
    <row r="924" spans="15:15" ht="12.65" customHeight="1" x14ac:dyDescent="0.2">
      <c r="O924" s="1"/>
    </row>
    <row r="925" spans="15:15" ht="12.65" customHeight="1" x14ac:dyDescent="0.2">
      <c r="O925" s="1"/>
    </row>
    <row r="926" spans="15:15" ht="12.65" customHeight="1" x14ac:dyDescent="0.2">
      <c r="O926" s="1"/>
    </row>
    <row r="927" spans="15:15" ht="12.65" customHeight="1" x14ac:dyDescent="0.2">
      <c r="O927" s="1"/>
    </row>
    <row r="928" spans="15:15" ht="12.65" customHeight="1" x14ac:dyDescent="0.2">
      <c r="O928" s="1"/>
    </row>
    <row r="929" spans="15:15" ht="12.65" customHeight="1" x14ac:dyDescent="0.2">
      <c r="O929" s="1"/>
    </row>
    <row r="930" spans="15:15" ht="12.65" customHeight="1" x14ac:dyDescent="0.2">
      <c r="O930" s="1"/>
    </row>
    <row r="931" spans="15:15" ht="12.65" customHeight="1" x14ac:dyDescent="0.2">
      <c r="O931" s="1"/>
    </row>
    <row r="932" spans="15:15" ht="12.65" customHeight="1" x14ac:dyDescent="0.2">
      <c r="O932" s="1"/>
    </row>
    <row r="933" spans="15:15" ht="12.65" customHeight="1" x14ac:dyDescent="0.2">
      <c r="O933" s="1"/>
    </row>
    <row r="934" spans="15:15" ht="12.65" customHeight="1" x14ac:dyDescent="0.2">
      <c r="O934" s="1"/>
    </row>
    <row r="935" spans="15:15" ht="12.65" customHeight="1" x14ac:dyDescent="0.2">
      <c r="O935" s="1"/>
    </row>
    <row r="936" spans="15:15" ht="12.65" customHeight="1" x14ac:dyDescent="0.2">
      <c r="O936" s="1"/>
    </row>
    <row r="937" spans="15:15" ht="12.65" customHeight="1" x14ac:dyDescent="0.2">
      <c r="O937" s="1"/>
    </row>
    <row r="938" spans="15:15" ht="12.65" customHeight="1" x14ac:dyDescent="0.2">
      <c r="O938" s="1"/>
    </row>
    <row r="939" spans="15:15" ht="12.65" customHeight="1" x14ac:dyDescent="0.2">
      <c r="O939" s="1"/>
    </row>
    <row r="940" spans="15:15" ht="12.65" customHeight="1" x14ac:dyDescent="0.2">
      <c r="O940" s="1"/>
    </row>
    <row r="941" spans="15:15" ht="12.65" customHeight="1" x14ac:dyDescent="0.2">
      <c r="O941" s="1"/>
    </row>
    <row r="942" spans="15:15" ht="12.65" customHeight="1" x14ac:dyDescent="0.2">
      <c r="O942" s="1"/>
    </row>
    <row r="943" spans="15:15" ht="12.65" customHeight="1" x14ac:dyDescent="0.2">
      <c r="O943" s="1"/>
    </row>
    <row r="944" spans="15:15" ht="12.65" customHeight="1" x14ac:dyDescent="0.2">
      <c r="O944" s="1"/>
    </row>
    <row r="945" spans="15:15" ht="12.65" customHeight="1" x14ac:dyDescent="0.2">
      <c r="O945" s="1"/>
    </row>
    <row r="946" spans="15:15" ht="12.65" customHeight="1" x14ac:dyDescent="0.2">
      <c r="O946" s="1"/>
    </row>
    <row r="947" spans="15:15" ht="12.65" customHeight="1" x14ac:dyDescent="0.2">
      <c r="O947" s="1"/>
    </row>
    <row r="948" spans="15:15" ht="12.65" customHeight="1" x14ac:dyDescent="0.2">
      <c r="O948" s="1"/>
    </row>
    <row r="949" spans="15:15" ht="12.65" customHeight="1" x14ac:dyDescent="0.2">
      <c r="O949" s="1"/>
    </row>
    <row r="950" spans="15:15" ht="12.65" customHeight="1" x14ac:dyDescent="0.2">
      <c r="O950" s="1"/>
    </row>
    <row r="951" spans="15:15" ht="12.65" customHeight="1" x14ac:dyDescent="0.2">
      <c r="O951" s="1"/>
    </row>
    <row r="952" spans="15:15" ht="12.65" customHeight="1" x14ac:dyDescent="0.2">
      <c r="O952" s="1"/>
    </row>
    <row r="953" spans="15:15" ht="12.65" customHeight="1" x14ac:dyDescent="0.2">
      <c r="O953" s="1"/>
    </row>
    <row r="954" spans="15:15" ht="12.65" customHeight="1" x14ac:dyDescent="0.2">
      <c r="O954" s="1"/>
    </row>
    <row r="955" spans="15:15" ht="12.65" customHeight="1" x14ac:dyDescent="0.2">
      <c r="O955" s="1"/>
    </row>
    <row r="956" spans="15:15" ht="12.65" customHeight="1" x14ac:dyDescent="0.2">
      <c r="O956" s="1"/>
    </row>
    <row r="957" spans="15:15" ht="12.65" customHeight="1" x14ac:dyDescent="0.2">
      <c r="O957" s="1"/>
    </row>
    <row r="958" spans="15:15" ht="12.65" customHeight="1" x14ac:dyDescent="0.2">
      <c r="O958" s="1"/>
    </row>
    <row r="959" spans="15:15" ht="12.65" customHeight="1" x14ac:dyDescent="0.2">
      <c r="O959" s="1"/>
    </row>
    <row r="960" spans="15:15" ht="12.65" customHeight="1" x14ac:dyDescent="0.2">
      <c r="O960" s="1"/>
    </row>
    <row r="961" spans="15:15" ht="12.65" customHeight="1" x14ac:dyDescent="0.2">
      <c r="O961" s="1"/>
    </row>
    <row r="962" spans="15:15" ht="12.65" customHeight="1" x14ac:dyDescent="0.2">
      <c r="O962" s="1"/>
    </row>
    <row r="963" spans="15:15" ht="12.65" customHeight="1" x14ac:dyDescent="0.2">
      <c r="O963" s="1"/>
    </row>
    <row r="964" spans="15:15" ht="12.65" customHeight="1" x14ac:dyDescent="0.2">
      <c r="O964" s="1"/>
    </row>
    <row r="965" spans="15:15" ht="12.65" customHeight="1" x14ac:dyDescent="0.2">
      <c r="O965" s="1"/>
    </row>
    <row r="966" spans="15:15" ht="12.65" customHeight="1" x14ac:dyDescent="0.2">
      <c r="O966" s="1"/>
    </row>
    <row r="967" spans="15:15" ht="12.65" customHeight="1" x14ac:dyDescent="0.2">
      <c r="O967" s="1"/>
    </row>
    <row r="968" spans="15:15" ht="12.65" customHeight="1" x14ac:dyDescent="0.2">
      <c r="O968" s="1"/>
    </row>
    <row r="969" spans="15:15" ht="12.65" customHeight="1" x14ac:dyDescent="0.2">
      <c r="O969" s="1"/>
    </row>
    <row r="970" spans="15:15" ht="12.65" customHeight="1" x14ac:dyDescent="0.2">
      <c r="O970" s="1"/>
    </row>
    <row r="971" spans="15:15" ht="12.65" customHeight="1" x14ac:dyDescent="0.2">
      <c r="O971" s="1"/>
    </row>
    <row r="972" spans="15:15" ht="12.65" customHeight="1" x14ac:dyDescent="0.2">
      <c r="O972" s="1"/>
    </row>
    <row r="973" spans="15:15" ht="12.65" customHeight="1" x14ac:dyDescent="0.2">
      <c r="O973" s="1"/>
    </row>
    <row r="974" spans="15:15" ht="12.65" customHeight="1" x14ac:dyDescent="0.2">
      <c r="O974" s="1"/>
    </row>
    <row r="975" spans="15:15" ht="12.65" customHeight="1" x14ac:dyDescent="0.2">
      <c r="O975" s="1"/>
    </row>
    <row r="976" spans="15:15" ht="12.65" customHeight="1" x14ac:dyDescent="0.2">
      <c r="O976" s="1"/>
    </row>
    <row r="977" spans="15:15" ht="12.65" customHeight="1" x14ac:dyDescent="0.2">
      <c r="O977" s="1"/>
    </row>
    <row r="978" spans="15:15" ht="12.65" customHeight="1" x14ac:dyDescent="0.2">
      <c r="O978" s="1"/>
    </row>
    <row r="979" spans="15:15" ht="12.65" customHeight="1" x14ac:dyDescent="0.2">
      <c r="O979" s="1"/>
    </row>
    <row r="980" spans="15:15" ht="12.65" customHeight="1" x14ac:dyDescent="0.2">
      <c r="O980" s="1"/>
    </row>
    <row r="981" spans="15:15" ht="12.65" customHeight="1" x14ac:dyDescent="0.2">
      <c r="O981" s="1"/>
    </row>
    <row r="982" spans="15:15" ht="12.65" customHeight="1" x14ac:dyDescent="0.2">
      <c r="O982" s="25"/>
    </row>
    <row r="985" spans="15:15" ht="12.65" customHeight="1" x14ac:dyDescent="0.2">
      <c r="O985" s="1"/>
    </row>
    <row r="988" spans="15:15" ht="12.65" customHeight="1" x14ac:dyDescent="0.2">
      <c r="O988" s="1"/>
    </row>
    <row r="989" spans="15:15" ht="12.65" customHeight="1" x14ac:dyDescent="0.2">
      <c r="O989" s="3"/>
    </row>
    <row r="990" spans="15:15" ht="12.65" customHeight="1" x14ac:dyDescent="0.2">
      <c r="O990" s="1"/>
    </row>
    <row r="991" spans="15:15" ht="12.65" customHeight="1" x14ac:dyDescent="0.2">
      <c r="O991" s="1"/>
    </row>
    <row r="992" spans="15:15" ht="12.65" customHeight="1" x14ac:dyDescent="0.2">
      <c r="O992" s="3"/>
    </row>
    <row r="993" spans="15:15" ht="12.65" customHeight="1" x14ac:dyDescent="0.2">
      <c r="O993" s="1"/>
    </row>
    <row r="994" spans="15:15" ht="12.65" customHeight="1" x14ac:dyDescent="0.2">
      <c r="O994" s="1"/>
    </row>
    <row r="995" spans="15:15" ht="12.65" customHeight="1" x14ac:dyDescent="0.2">
      <c r="O995" s="1"/>
    </row>
    <row r="996" spans="15:15" ht="12.65" customHeight="1" x14ac:dyDescent="0.2">
      <c r="O996" s="1"/>
    </row>
    <row r="997" spans="15:15" ht="12.65" customHeight="1" x14ac:dyDescent="0.2">
      <c r="O997" s="1"/>
    </row>
    <row r="998" spans="15:15" ht="12.65" customHeight="1" x14ac:dyDescent="0.2">
      <c r="O998" s="1"/>
    </row>
    <row r="999" spans="15:15" ht="12.65" customHeight="1" x14ac:dyDescent="0.2">
      <c r="O999" s="1"/>
    </row>
    <row r="1000" spans="15:15" ht="12.65" customHeight="1" x14ac:dyDescent="0.2">
      <c r="O1000" s="1"/>
    </row>
    <row r="1001" spans="15:15" ht="12.65" customHeight="1" x14ac:dyDescent="0.2">
      <c r="O1001" s="1"/>
    </row>
    <row r="1002" spans="15:15" ht="12.65" customHeight="1" x14ac:dyDescent="0.2">
      <c r="O1002" s="1"/>
    </row>
    <row r="1003" spans="15:15" ht="12.65" customHeight="1" x14ac:dyDescent="0.2">
      <c r="O1003" s="1"/>
    </row>
    <row r="1004" spans="15:15" ht="12.65" customHeight="1" x14ac:dyDescent="0.2">
      <c r="O1004" s="1"/>
    </row>
    <row r="1005" spans="15:15" ht="12.65" customHeight="1" x14ac:dyDescent="0.2">
      <c r="O1005" s="1"/>
    </row>
    <row r="1006" spans="15:15" ht="12.65" customHeight="1" x14ac:dyDescent="0.2">
      <c r="O1006" s="1"/>
    </row>
    <row r="1007" spans="15:15" ht="12.65" customHeight="1" x14ac:dyDescent="0.2">
      <c r="O1007" s="1"/>
    </row>
    <row r="1008" spans="15:15" ht="12.65" customHeight="1" x14ac:dyDescent="0.2">
      <c r="O1008" s="1"/>
    </row>
    <row r="1009" spans="15:15" ht="12.65" customHeight="1" x14ac:dyDescent="0.2">
      <c r="O1009" s="1"/>
    </row>
    <row r="1010" spans="15:15" ht="12.65" customHeight="1" x14ac:dyDescent="0.2">
      <c r="O1010" s="1"/>
    </row>
    <row r="1011" spans="15:15" ht="12.65" customHeight="1" x14ac:dyDescent="0.2">
      <c r="O1011" s="1"/>
    </row>
    <row r="1012" spans="15:15" ht="12.65" customHeight="1" x14ac:dyDescent="0.2">
      <c r="O1012" s="1"/>
    </row>
    <row r="1013" spans="15:15" ht="12.65" customHeight="1" x14ac:dyDescent="0.2">
      <c r="O1013" s="1"/>
    </row>
    <row r="1014" spans="15:15" ht="12.65" customHeight="1" x14ac:dyDescent="0.2">
      <c r="O1014" s="1"/>
    </row>
    <row r="1015" spans="15:15" ht="12.65" customHeight="1" x14ac:dyDescent="0.2">
      <c r="O1015" s="1"/>
    </row>
    <row r="1016" spans="15:15" ht="12.65" customHeight="1" x14ac:dyDescent="0.2">
      <c r="O1016" s="1"/>
    </row>
    <row r="1017" spans="15:15" ht="12.65" customHeight="1" x14ac:dyDescent="0.2">
      <c r="O1017" s="1"/>
    </row>
    <row r="1018" spans="15:15" ht="12.65" customHeight="1" x14ac:dyDescent="0.2">
      <c r="O1018" s="1"/>
    </row>
    <row r="1019" spans="15:15" ht="12.65" customHeight="1" x14ac:dyDescent="0.2">
      <c r="O1019" s="1"/>
    </row>
    <row r="1020" spans="15:15" ht="12.65" customHeight="1" x14ac:dyDescent="0.2">
      <c r="O1020" s="1"/>
    </row>
    <row r="1021" spans="15:15" ht="12.65" customHeight="1" x14ac:dyDescent="0.2">
      <c r="O1021" s="1"/>
    </row>
    <row r="1022" spans="15:15" ht="12.65" customHeight="1" x14ac:dyDescent="0.2">
      <c r="O1022" s="1"/>
    </row>
    <row r="1023" spans="15:15" ht="12.65" customHeight="1" x14ac:dyDescent="0.2">
      <c r="O1023" s="3"/>
    </row>
    <row r="1024" spans="15:15" ht="12.65" customHeight="1" x14ac:dyDescent="0.2">
      <c r="O1024" s="1"/>
    </row>
    <row r="1025" spans="15:15" ht="12.65" customHeight="1" x14ac:dyDescent="0.2">
      <c r="O1025" s="1"/>
    </row>
    <row r="1026" spans="15:15" ht="12.65" customHeight="1" x14ac:dyDescent="0.2">
      <c r="O1026" s="1"/>
    </row>
    <row r="1027" spans="15:15" ht="12.65" customHeight="1" x14ac:dyDescent="0.2">
      <c r="O1027" s="1"/>
    </row>
    <row r="1028" spans="15:15" ht="12.65" customHeight="1" x14ac:dyDescent="0.2">
      <c r="O1028" s="1"/>
    </row>
    <row r="1029" spans="15:15" ht="12.65" customHeight="1" x14ac:dyDescent="0.2">
      <c r="O1029" s="1"/>
    </row>
    <row r="1030" spans="15:15" ht="12.65" customHeight="1" x14ac:dyDescent="0.2">
      <c r="O1030" s="1"/>
    </row>
    <row r="1031" spans="15:15" ht="12.65" customHeight="1" x14ac:dyDescent="0.2">
      <c r="O1031" s="1"/>
    </row>
    <row r="1032" spans="15:15" ht="12.65" customHeight="1" x14ac:dyDescent="0.2">
      <c r="O1032" s="1"/>
    </row>
    <row r="1033" spans="15:15" ht="12.65" customHeight="1" x14ac:dyDescent="0.2">
      <c r="O1033" s="1"/>
    </row>
    <row r="1034" spans="15:15" ht="12.65" customHeight="1" x14ac:dyDescent="0.2">
      <c r="O1034" s="1"/>
    </row>
    <row r="1035" spans="15:15" ht="12.65" customHeight="1" x14ac:dyDescent="0.2">
      <c r="O1035" s="1"/>
    </row>
    <row r="1036" spans="15:15" ht="12.65" customHeight="1" x14ac:dyDescent="0.2">
      <c r="O1036" s="1"/>
    </row>
    <row r="1037" spans="15:15" ht="12.65" customHeight="1" x14ac:dyDescent="0.2">
      <c r="O1037" s="1"/>
    </row>
    <row r="1038" spans="15:15" ht="12.65" customHeight="1" x14ac:dyDescent="0.2">
      <c r="O1038" s="1"/>
    </row>
    <row r="1039" spans="15:15" ht="12.65" customHeight="1" x14ac:dyDescent="0.2">
      <c r="O1039" s="1"/>
    </row>
    <row r="1040" spans="15:15" ht="12.65" customHeight="1" x14ac:dyDescent="0.2">
      <c r="O1040" s="1"/>
    </row>
    <row r="1041" spans="15:15" ht="12.65" customHeight="1" x14ac:dyDescent="0.2">
      <c r="O1041" s="1"/>
    </row>
    <row r="1042" spans="15:15" ht="12.65" customHeight="1" x14ac:dyDescent="0.2">
      <c r="O1042" s="1"/>
    </row>
    <row r="1043" spans="15:15" ht="12.65" customHeight="1" x14ac:dyDescent="0.2">
      <c r="O1043" s="1"/>
    </row>
    <row r="1044" spans="15:15" ht="12.65" customHeight="1" x14ac:dyDescent="0.2">
      <c r="O1044" s="1"/>
    </row>
    <row r="1045" spans="15:15" ht="12.65" customHeight="1" x14ac:dyDescent="0.2">
      <c r="O1045" s="1"/>
    </row>
    <row r="1046" spans="15:15" ht="12.65" customHeight="1" x14ac:dyDescent="0.2">
      <c r="O1046" s="1"/>
    </row>
    <row r="1047" spans="15:15" ht="12.65" customHeight="1" x14ac:dyDescent="0.2">
      <c r="O1047" s="1"/>
    </row>
    <row r="1048" spans="15:15" ht="12.65" customHeight="1" x14ac:dyDescent="0.2">
      <c r="O1048" s="1"/>
    </row>
    <row r="1049" spans="15:15" ht="12.65" customHeight="1" x14ac:dyDescent="0.2">
      <c r="O1049" s="1"/>
    </row>
    <row r="1050" spans="15:15" ht="12.65" customHeight="1" x14ac:dyDescent="0.2">
      <c r="O1050" s="1"/>
    </row>
    <row r="1051" spans="15:15" ht="12.65" customHeight="1" x14ac:dyDescent="0.2">
      <c r="O1051" s="1"/>
    </row>
    <row r="1053" spans="15:15" ht="12.65" customHeight="1" x14ac:dyDescent="0.2">
      <c r="O1053" s="1"/>
    </row>
    <row r="1054" spans="15:15" ht="12.65" customHeight="1" x14ac:dyDescent="0.2">
      <c r="O1054" s="1"/>
    </row>
    <row r="1055" spans="15:15" ht="12.65" customHeight="1" x14ac:dyDescent="0.2">
      <c r="O1055" s="1"/>
    </row>
    <row r="1056" spans="15:15" ht="12.65" customHeight="1" x14ac:dyDescent="0.2">
      <c r="O1056" s="1"/>
    </row>
    <row r="1057" spans="15:15" ht="12.65" customHeight="1" x14ac:dyDescent="0.2">
      <c r="O1057" s="1"/>
    </row>
    <row r="1058" spans="15:15" ht="12.65" customHeight="1" x14ac:dyDescent="0.2">
      <c r="O1058" s="1"/>
    </row>
    <row r="1059" spans="15:15" ht="12.65" customHeight="1" x14ac:dyDescent="0.2">
      <c r="O1059" s="1"/>
    </row>
    <row r="1060" spans="15:15" ht="12.65" customHeight="1" x14ac:dyDescent="0.2">
      <c r="O1060" s="1"/>
    </row>
    <row r="1061" spans="15:15" ht="12.65" customHeight="1" x14ac:dyDescent="0.2">
      <c r="O1061" s="1"/>
    </row>
    <row r="1062" spans="15:15" ht="12.65" customHeight="1" x14ac:dyDescent="0.2">
      <c r="O1062" s="1"/>
    </row>
    <row r="1063" spans="15:15" ht="12.65" customHeight="1" x14ac:dyDescent="0.2">
      <c r="O1063" s="1"/>
    </row>
    <row r="1064" spans="15:15" ht="12.65" customHeight="1" x14ac:dyDescent="0.2">
      <c r="O1064" s="1"/>
    </row>
    <row r="1065" spans="15:15" ht="12.65" customHeight="1" x14ac:dyDescent="0.2">
      <c r="O1065" s="1"/>
    </row>
    <row r="1066" spans="15:15" ht="12.65" customHeight="1" x14ac:dyDescent="0.2">
      <c r="O1066" s="1"/>
    </row>
    <row r="1067" spans="15:15" ht="12.65" customHeight="1" x14ac:dyDescent="0.2">
      <c r="O1067" s="1"/>
    </row>
    <row r="1068" spans="15:15" ht="12.65" customHeight="1" x14ac:dyDescent="0.2">
      <c r="O1068" s="1"/>
    </row>
    <row r="1069" spans="15:15" ht="12.65" customHeight="1" x14ac:dyDescent="0.2">
      <c r="O1069" s="1"/>
    </row>
    <row r="1070" spans="15:15" ht="12.65" customHeight="1" x14ac:dyDescent="0.2">
      <c r="O1070" s="1"/>
    </row>
    <row r="1071" spans="15:15" ht="12.65" customHeight="1" x14ac:dyDescent="0.2">
      <c r="O1071" s="1"/>
    </row>
    <row r="1072" spans="15:15" ht="12.65" customHeight="1" x14ac:dyDescent="0.2">
      <c r="O1072" s="1"/>
    </row>
    <row r="1073" spans="15:15" ht="12.65" customHeight="1" x14ac:dyDescent="0.2">
      <c r="O1073" s="1"/>
    </row>
    <row r="1074" spans="15:15" ht="12.65" customHeight="1" x14ac:dyDescent="0.2">
      <c r="O1074" s="1"/>
    </row>
    <row r="1075" spans="15:15" ht="12.65" customHeight="1" x14ac:dyDescent="0.2">
      <c r="O1075" s="1"/>
    </row>
    <row r="1076" spans="15:15" ht="12.65" customHeight="1" x14ac:dyDescent="0.2">
      <c r="O1076" s="1"/>
    </row>
    <row r="1077" spans="15:15" ht="12.65" customHeight="1" x14ac:dyDescent="0.2">
      <c r="O1077" s="1"/>
    </row>
    <row r="1078" spans="15:15" ht="12.65" customHeight="1" x14ac:dyDescent="0.2">
      <c r="O1078" s="1"/>
    </row>
    <row r="1079" spans="15:15" ht="12.65" customHeight="1" x14ac:dyDescent="0.2">
      <c r="O1079" s="1"/>
    </row>
    <row r="1080" spans="15:15" ht="12.65" customHeight="1" x14ac:dyDescent="0.2">
      <c r="O1080" s="1"/>
    </row>
    <row r="1081" spans="15:15" ht="12.65" customHeight="1" x14ac:dyDescent="0.2">
      <c r="O1081" s="1"/>
    </row>
    <row r="1082" spans="15:15" ht="12.65" customHeight="1" x14ac:dyDescent="0.2">
      <c r="O1082" s="1"/>
    </row>
    <row r="1083" spans="15:15" ht="12.65" customHeight="1" x14ac:dyDescent="0.2">
      <c r="O1083" s="1"/>
    </row>
    <row r="1084" spans="15:15" ht="12.65" customHeight="1" x14ac:dyDescent="0.2">
      <c r="O1084" s="1"/>
    </row>
    <row r="1085" spans="15:15" ht="12.65" customHeight="1" x14ac:dyDescent="0.2">
      <c r="O1085" s="1"/>
    </row>
    <row r="1086" spans="15:15" ht="12.65" customHeight="1" x14ac:dyDescent="0.2">
      <c r="O1086" s="1"/>
    </row>
    <row r="1087" spans="15:15" ht="12.65" customHeight="1" x14ac:dyDescent="0.2">
      <c r="O1087" s="1"/>
    </row>
    <row r="1088" spans="15:15" ht="12.65" customHeight="1" x14ac:dyDescent="0.2">
      <c r="O1088" s="1"/>
    </row>
    <row r="1089" spans="15:15" ht="12.65" customHeight="1" x14ac:dyDescent="0.2">
      <c r="O1089" s="1"/>
    </row>
    <row r="1090" spans="15:15" ht="12.65" customHeight="1" x14ac:dyDescent="0.2">
      <c r="O1090" s="1"/>
    </row>
    <row r="1091" spans="15:15" ht="12.65" customHeight="1" x14ac:dyDescent="0.2">
      <c r="O1091" s="1"/>
    </row>
    <row r="1092" spans="15:15" ht="12.65" customHeight="1" x14ac:dyDescent="0.2">
      <c r="O1092" s="1"/>
    </row>
    <row r="1093" spans="15:15" ht="12.65" customHeight="1" x14ac:dyDescent="0.2">
      <c r="O1093" s="1"/>
    </row>
    <row r="1094" spans="15:15" ht="12.65" customHeight="1" x14ac:dyDescent="0.2">
      <c r="O1094" s="1"/>
    </row>
    <row r="1095" spans="15:15" ht="12.65" customHeight="1" x14ac:dyDescent="0.2">
      <c r="O1095" s="1"/>
    </row>
    <row r="1096" spans="15:15" ht="12.65" customHeight="1" x14ac:dyDescent="0.2">
      <c r="O1096" s="1"/>
    </row>
    <row r="1097" spans="15:15" ht="12.65" customHeight="1" x14ac:dyDescent="0.2">
      <c r="O1097" s="1"/>
    </row>
    <row r="1098" spans="15:15" ht="12.65" customHeight="1" x14ac:dyDescent="0.2">
      <c r="O1098" s="1"/>
    </row>
    <row r="1099" spans="15:15" ht="12.65" customHeight="1" x14ac:dyDescent="0.2">
      <c r="O1099" s="1"/>
    </row>
    <row r="1100" spans="15:15" ht="12.65" customHeight="1" x14ac:dyDescent="0.2">
      <c r="O1100" s="1"/>
    </row>
    <row r="1101" spans="15:15" ht="12.65" customHeight="1" x14ac:dyDescent="0.2">
      <c r="O1101" s="1"/>
    </row>
    <row r="1102" spans="15:15" ht="12.65" customHeight="1" x14ac:dyDescent="0.2">
      <c r="O1102" s="1"/>
    </row>
    <row r="1103" spans="15:15" ht="12.65" customHeight="1" x14ac:dyDescent="0.2">
      <c r="O1103" s="1"/>
    </row>
    <row r="1104" spans="15:15" ht="12.65" customHeight="1" x14ac:dyDescent="0.2">
      <c r="O1104" s="1"/>
    </row>
    <row r="1105" spans="15:15" ht="12.65" customHeight="1" x14ac:dyDescent="0.2">
      <c r="O1105" s="1"/>
    </row>
    <row r="1106" spans="15:15" ht="12.65" customHeight="1" x14ac:dyDescent="0.2">
      <c r="O1106" s="1"/>
    </row>
    <row r="1107" spans="15:15" ht="12.65" customHeight="1" x14ac:dyDescent="0.2">
      <c r="O1107" s="1"/>
    </row>
    <row r="1108" spans="15:15" ht="12.65" customHeight="1" x14ac:dyDescent="0.2">
      <c r="O1108" s="1"/>
    </row>
    <row r="1109" spans="15:15" ht="12.65" customHeight="1" x14ac:dyDescent="0.2">
      <c r="O1109" s="1"/>
    </row>
    <row r="1110" spans="15:15" ht="12.65" customHeight="1" x14ac:dyDescent="0.2">
      <c r="O1110" s="1"/>
    </row>
    <row r="1111" spans="15:15" ht="12.65" customHeight="1" x14ac:dyDescent="0.2">
      <c r="O1111" s="1"/>
    </row>
    <row r="1112" spans="15:15" ht="12.65" customHeight="1" x14ac:dyDescent="0.2">
      <c r="O1112" s="1"/>
    </row>
    <row r="1113" spans="15:15" ht="12.65" customHeight="1" x14ac:dyDescent="0.2">
      <c r="O1113" s="1"/>
    </row>
    <row r="1114" spans="15:15" ht="12.65" customHeight="1" x14ac:dyDescent="0.2">
      <c r="O1114" s="1"/>
    </row>
    <row r="1115" spans="15:15" ht="12.65" customHeight="1" x14ac:dyDescent="0.2">
      <c r="O1115" s="1"/>
    </row>
    <row r="1116" spans="15:15" ht="12.65" customHeight="1" x14ac:dyDescent="0.2">
      <c r="O1116" s="1"/>
    </row>
    <row r="1117" spans="15:15" ht="12.65" customHeight="1" x14ac:dyDescent="0.2">
      <c r="O1117" s="1"/>
    </row>
    <row r="1118" spans="15:15" ht="12.65" customHeight="1" x14ac:dyDescent="0.2">
      <c r="O1118" s="1"/>
    </row>
    <row r="1119" spans="15:15" ht="12.65" customHeight="1" x14ac:dyDescent="0.2">
      <c r="O1119" s="1"/>
    </row>
    <row r="1120" spans="15:15" ht="12.65" customHeight="1" x14ac:dyDescent="0.2">
      <c r="O1120" s="1"/>
    </row>
    <row r="1121" spans="15:15" ht="12.65" customHeight="1" x14ac:dyDescent="0.2">
      <c r="O1121" s="1"/>
    </row>
    <row r="1122" spans="15:15" ht="12.65" customHeight="1" x14ac:dyDescent="0.2">
      <c r="O1122" s="1"/>
    </row>
    <row r="1123" spans="15:15" ht="12.65" customHeight="1" x14ac:dyDescent="0.2">
      <c r="O1123" s="1"/>
    </row>
    <row r="1124" spans="15:15" ht="12.65" customHeight="1" x14ac:dyDescent="0.2">
      <c r="O1124" s="1"/>
    </row>
    <row r="1125" spans="15:15" ht="12.65" customHeight="1" x14ac:dyDescent="0.2">
      <c r="O1125" s="1"/>
    </row>
    <row r="1126" spans="15:15" ht="12.65" customHeight="1" x14ac:dyDescent="0.2">
      <c r="O1126" s="1"/>
    </row>
    <row r="1127" spans="15:15" ht="12.65" customHeight="1" x14ac:dyDescent="0.2">
      <c r="O1127" s="1"/>
    </row>
    <row r="1128" spans="15:15" ht="12.65" customHeight="1" x14ac:dyDescent="0.2">
      <c r="O1128" s="1"/>
    </row>
    <row r="1129" spans="15:15" ht="12.65" customHeight="1" x14ac:dyDescent="0.2">
      <c r="O1129" s="1"/>
    </row>
    <row r="1130" spans="15:15" ht="12.65" customHeight="1" x14ac:dyDescent="0.2">
      <c r="O1130" s="1"/>
    </row>
    <row r="1131" spans="15:15" ht="12.65" customHeight="1" x14ac:dyDescent="0.2">
      <c r="O1131" s="1"/>
    </row>
    <row r="1132" spans="15:15" ht="12.65" customHeight="1" x14ac:dyDescent="0.2">
      <c r="O1132" s="1"/>
    </row>
    <row r="1133" spans="15:15" ht="12.65" customHeight="1" x14ac:dyDescent="0.2">
      <c r="O1133" s="1"/>
    </row>
    <row r="1134" spans="15:15" ht="12.65" customHeight="1" x14ac:dyDescent="0.2">
      <c r="O1134" s="3"/>
    </row>
    <row r="1135" spans="15:15" ht="12.65" customHeight="1" x14ac:dyDescent="0.2">
      <c r="O1135" s="1"/>
    </row>
    <row r="1136" spans="15:15" ht="12.65" customHeight="1" x14ac:dyDescent="0.2">
      <c r="O1136" s="1"/>
    </row>
    <row r="1137" spans="15:15" ht="12.65" customHeight="1" x14ac:dyDescent="0.2">
      <c r="O1137" s="1"/>
    </row>
    <row r="1138" spans="15:15" ht="12.65" customHeight="1" x14ac:dyDescent="0.2">
      <c r="O1138" s="1"/>
    </row>
    <row r="1139" spans="15:15" ht="12.65" customHeight="1" x14ac:dyDescent="0.2">
      <c r="O1139" s="1"/>
    </row>
    <row r="1140" spans="15:15" ht="12.65" customHeight="1" x14ac:dyDescent="0.2">
      <c r="O1140" s="1"/>
    </row>
    <row r="1141" spans="15:15" ht="12.65" customHeight="1" x14ac:dyDescent="0.2">
      <c r="O1141" s="1"/>
    </row>
    <row r="1142" spans="15:15" ht="12.65" customHeight="1" x14ac:dyDescent="0.2">
      <c r="O1142" s="1"/>
    </row>
    <row r="1143" spans="15:15" ht="12.65" customHeight="1" x14ac:dyDescent="0.2">
      <c r="O1143" s="1"/>
    </row>
    <row r="1144" spans="15:15" ht="12.65" customHeight="1" x14ac:dyDescent="0.2">
      <c r="O1144" s="1"/>
    </row>
    <row r="1145" spans="15:15" ht="12.65" customHeight="1" x14ac:dyDescent="0.2">
      <c r="O1145" s="1"/>
    </row>
    <row r="1146" spans="15:15" ht="12.65" customHeight="1" x14ac:dyDescent="0.2">
      <c r="O1146" s="1"/>
    </row>
    <row r="1147" spans="15:15" ht="12.65" customHeight="1" x14ac:dyDescent="0.2">
      <c r="O1147" s="1"/>
    </row>
    <row r="1148" spans="15:15" ht="12.65" customHeight="1" x14ac:dyDescent="0.2">
      <c r="O1148" s="1"/>
    </row>
    <row r="1149" spans="15:15" ht="12.65" customHeight="1" x14ac:dyDescent="0.2">
      <c r="O1149" s="1"/>
    </row>
    <row r="1150" spans="15:15" ht="12.65" customHeight="1" x14ac:dyDescent="0.2">
      <c r="O1150" s="1"/>
    </row>
    <row r="1151" spans="15:15" ht="12.65" customHeight="1" x14ac:dyDescent="0.2">
      <c r="O1151" s="1"/>
    </row>
    <row r="1152" spans="15:15" ht="12.65" customHeight="1" x14ac:dyDescent="0.2">
      <c r="O1152" s="1"/>
    </row>
    <row r="1153" spans="15:15" ht="12.65" customHeight="1" x14ac:dyDescent="0.2">
      <c r="O1153" s="1"/>
    </row>
    <row r="1154" spans="15:15" ht="12.65" customHeight="1" x14ac:dyDescent="0.2">
      <c r="O1154" s="1"/>
    </row>
    <row r="1155" spans="15:15" ht="12.65" customHeight="1" x14ac:dyDescent="0.2">
      <c r="O1155" s="1"/>
    </row>
    <row r="1156" spans="15:15" ht="12.65" customHeight="1" x14ac:dyDescent="0.2">
      <c r="O1156" s="1"/>
    </row>
    <row r="1157" spans="15:15" ht="12.65" customHeight="1" x14ac:dyDescent="0.2">
      <c r="O1157" s="1"/>
    </row>
    <row r="1158" spans="15:15" ht="12.65" customHeight="1" x14ac:dyDescent="0.2">
      <c r="O1158" s="1"/>
    </row>
    <row r="1159" spans="15:15" ht="12.65" customHeight="1" x14ac:dyDescent="0.2">
      <c r="O1159" s="1"/>
    </row>
    <row r="1160" spans="15:15" ht="12.65" customHeight="1" x14ac:dyDescent="0.2">
      <c r="O1160" s="1"/>
    </row>
    <row r="1161" spans="15:15" ht="12.65" customHeight="1" x14ac:dyDescent="0.2">
      <c r="O1161" s="1"/>
    </row>
    <row r="1162" spans="15:15" ht="12.65" customHeight="1" x14ac:dyDescent="0.2">
      <c r="O1162" s="1"/>
    </row>
    <row r="1163" spans="15:15" ht="12.65" customHeight="1" x14ac:dyDescent="0.2">
      <c r="O1163" s="1"/>
    </row>
    <row r="1164" spans="15:15" ht="12.65" customHeight="1" x14ac:dyDescent="0.2">
      <c r="O1164" s="1"/>
    </row>
    <row r="1165" spans="15:15" ht="12.65" customHeight="1" x14ac:dyDescent="0.2">
      <c r="O1165" s="1"/>
    </row>
    <row r="1166" spans="15:15" ht="12.65" customHeight="1" x14ac:dyDescent="0.2">
      <c r="O1166" s="1"/>
    </row>
    <row r="1167" spans="15:15" ht="12.65" customHeight="1" x14ac:dyDescent="0.2">
      <c r="O1167" s="1"/>
    </row>
    <row r="1168" spans="15:15" ht="12.65" customHeight="1" x14ac:dyDescent="0.2">
      <c r="O1168" s="1"/>
    </row>
    <row r="1169" spans="15:15" ht="12.65" customHeight="1" x14ac:dyDescent="0.2">
      <c r="O1169" s="1"/>
    </row>
    <row r="1170" spans="15:15" ht="12.65" customHeight="1" x14ac:dyDescent="0.2">
      <c r="O1170" s="1"/>
    </row>
    <row r="1171" spans="15:15" ht="12.65" customHeight="1" x14ac:dyDescent="0.2">
      <c r="O1171" s="1"/>
    </row>
    <row r="1172" spans="15:15" ht="12.65" customHeight="1" x14ac:dyDescent="0.2">
      <c r="O1172" s="1"/>
    </row>
    <row r="1173" spans="15:15" ht="12.65" customHeight="1" x14ac:dyDescent="0.2">
      <c r="O1173" s="1"/>
    </row>
    <row r="1174" spans="15:15" ht="12.65" customHeight="1" x14ac:dyDescent="0.2">
      <c r="O1174" s="1"/>
    </row>
    <row r="1175" spans="15:15" ht="12.65" customHeight="1" x14ac:dyDescent="0.2">
      <c r="O1175" s="1"/>
    </row>
    <row r="1176" spans="15:15" ht="12.65" customHeight="1" x14ac:dyDescent="0.2">
      <c r="O1176" s="1"/>
    </row>
    <row r="1177" spans="15:15" ht="12.65" customHeight="1" x14ac:dyDescent="0.2">
      <c r="O1177" s="1"/>
    </row>
    <row r="1178" spans="15:15" ht="12.65" customHeight="1" x14ac:dyDescent="0.2">
      <c r="O1178" s="1"/>
    </row>
    <row r="1179" spans="15:15" ht="12.65" customHeight="1" x14ac:dyDescent="0.2">
      <c r="O1179" s="1"/>
    </row>
    <row r="1180" spans="15:15" ht="12.65" customHeight="1" x14ac:dyDescent="0.2">
      <c r="O1180" s="1"/>
    </row>
    <row r="1181" spans="15:15" ht="12.65" customHeight="1" x14ac:dyDescent="0.2">
      <c r="O1181" s="1"/>
    </row>
    <row r="1182" spans="15:15" ht="12.65" customHeight="1" x14ac:dyDescent="0.2">
      <c r="O1182" s="1"/>
    </row>
    <row r="1183" spans="15:15" ht="12.65" customHeight="1" x14ac:dyDescent="0.2">
      <c r="O1183" s="1"/>
    </row>
    <row r="1184" spans="15:15" ht="12.65" customHeight="1" x14ac:dyDescent="0.2">
      <c r="O1184" s="1"/>
    </row>
    <row r="1185" spans="15:15" ht="12.65" customHeight="1" x14ac:dyDescent="0.2">
      <c r="O1185" s="1"/>
    </row>
    <row r="1186" spans="15:15" ht="12.65" customHeight="1" x14ac:dyDescent="0.2">
      <c r="O1186" s="1"/>
    </row>
    <row r="1187" spans="15:15" ht="12.65" customHeight="1" x14ac:dyDescent="0.2">
      <c r="O1187" s="1"/>
    </row>
    <row r="1188" spans="15:15" ht="12.65" customHeight="1" x14ac:dyDescent="0.2">
      <c r="O1188" s="1"/>
    </row>
    <row r="1189" spans="15:15" ht="12.65" customHeight="1" x14ac:dyDescent="0.2">
      <c r="O1189" s="1"/>
    </row>
    <row r="1190" spans="15:15" ht="12.65" customHeight="1" x14ac:dyDescent="0.2">
      <c r="O1190" s="1"/>
    </row>
    <row r="1191" spans="15:15" ht="12.65" customHeight="1" x14ac:dyDescent="0.2">
      <c r="O1191" s="1"/>
    </row>
    <row r="1192" spans="15:15" ht="12.65" customHeight="1" x14ac:dyDescent="0.2">
      <c r="O1192" s="1"/>
    </row>
    <row r="1193" spans="15:15" ht="12.65" customHeight="1" x14ac:dyDescent="0.2">
      <c r="O1193" s="1"/>
    </row>
    <row r="1194" spans="15:15" ht="12.65" customHeight="1" x14ac:dyDescent="0.2">
      <c r="O1194" s="1"/>
    </row>
    <row r="1195" spans="15:15" ht="12.65" customHeight="1" x14ac:dyDescent="0.2">
      <c r="O1195" s="1"/>
    </row>
    <row r="1196" spans="15:15" ht="12.65" customHeight="1" x14ac:dyDescent="0.2">
      <c r="O1196" s="1"/>
    </row>
    <row r="1197" spans="15:15" ht="12.65" customHeight="1" x14ac:dyDescent="0.2">
      <c r="O1197" s="1"/>
    </row>
    <row r="1198" spans="15:15" ht="12.65" customHeight="1" x14ac:dyDescent="0.2">
      <c r="O1198" s="1"/>
    </row>
    <row r="1199" spans="15:15" ht="12.65" customHeight="1" x14ac:dyDescent="0.2">
      <c r="O1199" s="1"/>
    </row>
    <row r="1200" spans="15:15" ht="12.65" customHeight="1" x14ac:dyDescent="0.2">
      <c r="O1200" s="1"/>
    </row>
    <row r="1201" spans="15:15" ht="12.65" customHeight="1" x14ac:dyDescent="0.2">
      <c r="O1201" s="1"/>
    </row>
    <row r="1202" spans="15:15" ht="12.65" customHeight="1" x14ac:dyDescent="0.2">
      <c r="O1202" s="1"/>
    </row>
    <row r="1203" spans="15:15" ht="12.65" customHeight="1" x14ac:dyDescent="0.2">
      <c r="O1203" s="25"/>
    </row>
    <row r="1204" spans="15:15" ht="12.65" customHeight="1" x14ac:dyDescent="0.2">
      <c r="O1204" s="1"/>
    </row>
    <row r="1205" spans="15:15" ht="12.65" customHeight="1" x14ac:dyDescent="0.2">
      <c r="O1205" s="1"/>
    </row>
    <row r="1206" spans="15:15" ht="12.65" customHeight="1" x14ac:dyDescent="0.2">
      <c r="O1206" s="1"/>
    </row>
    <row r="1207" spans="15:15" ht="12.65" customHeight="1" x14ac:dyDescent="0.2">
      <c r="O1207" s="1"/>
    </row>
    <row r="1208" spans="15:15" ht="12.65" customHeight="1" x14ac:dyDescent="0.2">
      <c r="O1208" s="1"/>
    </row>
    <row r="1209" spans="15:15" ht="12.65" customHeight="1" x14ac:dyDescent="0.2">
      <c r="O1209" s="1"/>
    </row>
    <row r="1210" spans="15:15" ht="12.65" customHeight="1" x14ac:dyDescent="0.2">
      <c r="O1210" s="1"/>
    </row>
    <row r="1211" spans="15:15" ht="12.65" customHeight="1" x14ac:dyDescent="0.2">
      <c r="O1211" s="1"/>
    </row>
    <row r="1212" spans="15:15" ht="12.65" customHeight="1" x14ac:dyDescent="0.2">
      <c r="O1212" s="1"/>
    </row>
    <row r="1213" spans="15:15" ht="12.65" customHeight="1" x14ac:dyDescent="0.2">
      <c r="O1213" s="1"/>
    </row>
    <row r="1214" spans="15:15" ht="12.65" customHeight="1" x14ac:dyDescent="0.2">
      <c r="O1214" s="1"/>
    </row>
    <row r="1215" spans="15:15" ht="12.65" customHeight="1" x14ac:dyDescent="0.2">
      <c r="O1215" s="1"/>
    </row>
    <row r="1216" spans="15:15" ht="12.65" customHeight="1" x14ac:dyDescent="0.2">
      <c r="O1216" s="1"/>
    </row>
    <row r="1217" spans="15:15" ht="12.65" customHeight="1" x14ac:dyDescent="0.2">
      <c r="O1217" s="1"/>
    </row>
    <row r="1218" spans="15:15" ht="12.65" customHeight="1" x14ac:dyDescent="0.2">
      <c r="O1218" s="1"/>
    </row>
    <row r="1219" spans="15:15" ht="12.65" customHeight="1" x14ac:dyDescent="0.2">
      <c r="O1219" s="1"/>
    </row>
    <row r="1220" spans="15:15" ht="12.65" customHeight="1" x14ac:dyDescent="0.2">
      <c r="O1220" s="1"/>
    </row>
    <row r="1221" spans="15:15" ht="12.65" customHeight="1" x14ac:dyDescent="0.2">
      <c r="O1221" s="1"/>
    </row>
    <row r="1222" spans="15:15" ht="12.65" customHeight="1" x14ac:dyDescent="0.2">
      <c r="O1222" s="1"/>
    </row>
    <row r="1223" spans="15:15" ht="12.65" customHeight="1" x14ac:dyDescent="0.2">
      <c r="O1223" s="1"/>
    </row>
    <row r="1224" spans="15:15" ht="12.65" customHeight="1" x14ac:dyDescent="0.2">
      <c r="O1224" s="1"/>
    </row>
    <row r="1225" spans="15:15" ht="12.65" customHeight="1" x14ac:dyDescent="0.2">
      <c r="O1225" s="1"/>
    </row>
    <row r="1226" spans="15:15" ht="12.65" customHeight="1" x14ac:dyDescent="0.2">
      <c r="O1226" s="1"/>
    </row>
    <row r="1227" spans="15:15" ht="12.65" customHeight="1" x14ac:dyDescent="0.2">
      <c r="O1227" s="1"/>
    </row>
    <row r="1228" spans="15:15" ht="12.65" customHeight="1" x14ac:dyDescent="0.2">
      <c r="O1228" s="1"/>
    </row>
    <row r="1229" spans="15:15" ht="12.65" customHeight="1" x14ac:dyDescent="0.2">
      <c r="O1229" s="1"/>
    </row>
    <row r="1230" spans="15:15" ht="12.65" customHeight="1" x14ac:dyDescent="0.2">
      <c r="O1230" s="1"/>
    </row>
    <row r="1231" spans="15:15" ht="12.65" customHeight="1" x14ac:dyDescent="0.2">
      <c r="O1231" s="1"/>
    </row>
    <row r="1232" spans="15:15" ht="12.65" customHeight="1" x14ac:dyDescent="0.2">
      <c r="O1232" s="1"/>
    </row>
    <row r="1233" spans="15:15" ht="12.65" customHeight="1" x14ac:dyDescent="0.2">
      <c r="O1233" s="1"/>
    </row>
    <row r="1234" spans="15:15" ht="12.65" customHeight="1" x14ac:dyDescent="0.2">
      <c r="O1234" s="1"/>
    </row>
    <row r="1235" spans="15:15" ht="12.65" customHeight="1" x14ac:dyDescent="0.2">
      <c r="O1235" s="1"/>
    </row>
    <row r="1236" spans="15:15" ht="12.65" customHeight="1" x14ac:dyDescent="0.2">
      <c r="O1236" s="1"/>
    </row>
    <row r="1237" spans="15:15" ht="12.65" customHeight="1" x14ac:dyDescent="0.2">
      <c r="O1237" s="1"/>
    </row>
    <row r="1238" spans="15:15" ht="12.65" customHeight="1" x14ac:dyDescent="0.2">
      <c r="O1238" s="1"/>
    </row>
    <row r="1239" spans="15:15" ht="12.65" customHeight="1" x14ac:dyDescent="0.2">
      <c r="O1239" s="1"/>
    </row>
    <row r="1240" spans="15:15" ht="12.65" customHeight="1" x14ac:dyDescent="0.2">
      <c r="O1240" s="1"/>
    </row>
    <row r="1241" spans="15:15" ht="12.65" customHeight="1" x14ac:dyDescent="0.2">
      <c r="O1241" s="1"/>
    </row>
    <row r="1242" spans="15:15" ht="12.65" customHeight="1" x14ac:dyDescent="0.2">
      <c r="O1242" s="1"/>
    </row>
    <row r="1243" spans="15:15" ht="12.65" customHeight="1" x14ac:dyDescent="0.2">
      <c r="O1243" s="1"/>
    </row>
    <row r="1244" spans="15:15" ht="12.65" customHeight="1" x14ac:dyDescent="0.2">
      <c r="O1244" s="1"/>
    </row>
    <row r="1245" spans="15:15" ht="12.65" customHeight="1" x14ac:dyDescent="0.2">
      <c r="O1245" s="1"/>
    </row>
    <row r="1246" spans="15:15" ht="12.65" customHeight="1" x14ac:dyDescent="0.2">
      <c r="O1246" s="1"/>
    </row>
    <row r="1247" spans="15:15" ht="12.65" customHeight="1" x14ac:dyDescent="0.2">
      <c r="O1247" s="1"/>
    </row>
    <row r="1248" spans="15:15" ht="12.65" customHeight="1" x14ac:dyDescent="0.2">
      <c r="O1248" s="1"/>
    </row>
    <row r="1249" spans="15:15" ht="12.65" customHeight="1" x14ac:dyDescent="0.2">
      <c r="O1249" s="1"/>
    </row>
    <row r="1250" spans="15:15" ht="12.65" customHeight="1" x14ac:dyDescent="0.2">
      <c r="O1250" s="1"/>
    </row>
    <row r="1251" spans="15:15" ht="12.65" customHeight="1" x14ac:dyDescent="0.2">
      <c r="O1251" s="1"/>
    </row>
    <row r="1252" spans="15:15" ht="12.65" customHeight="1" x14ac:dyDescent="0.2">
      <c r="O1252" s="1"/>
    </row>
    <row r="1253" spans="15:15" ht="12.65" customHeight="1" x14ac:dyDescent="0.2">
      <c r="O1253" s="1"/>
    </row>
    <row r="1254" spans="15:15" ht="12.65" customHeight="1" x14ac:dyDescent="0.2">
      <c r="O1254" s="1"/>
    </row>
    <row r="1255" spans="15:15" ht="12.65" customHeight="1" x14ac:dyDescent="0.2">
      <c r="O1255" s="1"/>
    </row>
    <row r="1256" spans="15:15" ht="12.65" customHeight="1" x14ac:dyDescent="0.2">
      <c r="O1256" s="1"/>
    </row>
    <row r="1257" spans="15:15" ht="12.65" customHeight="1" x14ac:dyDescent="0.2">
      <c r="O1257" s="1"/>
    </row>
    <row r="1258" spans="15:15" ht="12.65" customHeight="1" x14ac:dyDescent="0.2">
      <c r="O1258" s="1"/>
    </row>
    <row r="1259" spans="15:15" ht="12.65" customHeight="1" x14ac:dyDescent="0.2">
      <c r="O1259" s="1"/>
    </row>
    <row r="1260" spans="15:15" ht="12.65" customHeight="1" x14ac:dyDescent="0.2">
      <c r="O1260" s="1"/>
    </row>
    <row r="1261" spans="15:15" ht="12.65" customHeight="1" x14ac:dyDescent="0.2">
      <c r="O1261" s="1"/>
    </row>
    <row r="1262" spans="15:15" ht="12.65" customHeight="1" x14ac:dyDescent="0.2">
      <c r="O1262" s="1"/>
    </row>
    <row r="1263" spans="15:15" ht="12.65" customHeight="1" x14ac:dyDescent="0.2">
      <c r="O1263" s="1"/>
    </row>
    <row r="1264" spans="15:15" ht="12.65" customHeight="1" x14ac:dyDescent="0.2">
      <c r="O1264" s="1"/>
    </row>
    <row r="1265" spans="15:15" ht="12.65" customHeight="1" x14ac:dyDescent="0.2">
      <c r="O1265" s="1"/>
    </row>
    <row r="1266" spans="15:15" ht="12.65" customHeight="1" x14ac:dyDescent="0.2">
      <c r="O1266" s="1"/>
    </row>
    <row r="1267" spans="15:15" ht="12.65" customHeight="1" x14ac:dyDescent="0.2">
      <c r="O1267" s="1"/>
    </row>
    <row r="1268" spans="15:15" ht="12.65" customHeight="1" x14ac:dyDescent="0.2">
      <c r="O1268" s="1"/>
    </row>
    <row r="1269" spans="15:15" ht="12.65" customHeight="1" x14ac:dyDescent="0.2">
      <c r="O1269" s="1"/>
    </row>
    <row r="1270" spans="15:15" ht="12.65" customHeight="1" x14ac:dyDescent="0.2">
      <c r="O1270" s="1"/>
    </row>
    <row r="1271" spans="15:15" ht="12.65" customHeight="1" x14ac:dyDescent="0.2">
      <c r="O1271" s="1"/>
    </row>
    <row r="1272" spans="15:15" ht="12.65" customHeight="1" x14ac:dyDescent="0.2">
      <c r="O1272" s="1"/>
    </row>
    <row r="1273" spans="15:15" ht="12.65" customHeight="1" x14ac:dyDescent="0.2">
      <c r="O1273" s="1"/>
    </row>
    <row r="1274" spans="15:15" ht="12.65" customHeight="1" x14ac:dyDescent="0.2">
      <c r="O1274" s="1"/>
    </row>
    <row r="1275" spans="15:15" ht="12.65" customHeight="1" x14ac:dyDescent="0.2">
      <c r="O1275" s="25"/>
    </row>
    <row r="1276" spans="15:15" ht="12.65" customHeight="1" x14ac:dyDescent="0.2">
      <c r="O1276" s="1"/>
    </row>
    <row r="1277" spans="15:15" ht="12.65" customHeight="1" x14ac:dyDescent="0.2">
      <c r="O1277" s="1"/>
    </row>
    <row r="1278" spans="15:15" ht="12.65" customHeight="1" x14ac:dyDescent="0.2">
      <c r="O1278" s="1"/>
    </row>
    <row r="1279" spans="15:15" ht="12.65" customHeight="1" x14ac:dyDescent="0.2">
      <c r="O1279" s="1"/>
    </row>
    <row r="1280" spans="15:15" ht="12.65" customHeight="1" x14ac:dyDescent="0.2">
      <c r="O1280" s="1"/>
    </row>
    <row r="1281" spans="15:15" ht="12.65" customHeight="1" x14ac:dyDescent="0.2">
      <c r="O1281" s="1"/>
    </row>
    <row r="1282" spans="15:15" ht="12.65" customHeight="1" x14ac:dyDescent="0.2">
      <c r="O1282" s="1"/>
    </row>
    <row r="1283" spans="15:15" ht="12.65" customHeight="1" x14ac:dyDescent="0.2">
      <c r="O1283" s="1"/>
    </row>
    <row r="1284" spans="15:15" ht="12.65" customHeight="1" x14ac:dyDescent="0.2">
      <c r="O1284" s="1"/>
    </row>
    <row r="1285" spans="15:15" ht="12.65" customHeight="1" x14ac:dyDescent="0.2">
      <c r="O1285" s="1"/>
    </row>
    <row r="1286" spans="15:15" ht="12.65" customHeight="1" x14ac:dyDescent="0.2">
      <c r="O1286" s="1"/>
    </row>
    <row r="1287" spans="15:15" ht="12.65" customHeight="1" x14ac:dyDescent="0.2">
      <c r="O1287" s="1"/>
    </row>
    <row r="1288" spans="15:15" ht="12.65" customHeight="1" x14ac:dyDescent="0.2">
      <c r="O1288" s="1"/>
    </row>
    <row r="1289" spans="15:15" ht="12.65" customHeight="1" x14ac:dyDescent="0.2">
      <c r="O1289" s="1"/>
    </row>
    <row r="1290" spans="15:15" ht="12.65" customHeight="1" x14ac:dyDescent="0.2">
      <c r="O1290" s="1"/>
    </row>
    <row r="1291" spans="15:15" ht="12.65" customHeight="1" x14ac:dyDescent="0.2">
      <c r="O1291" s="1"/>
    </row>
    <row r="1292" spans="15:15" ht="12.65" customHeight="1" x14ac:dyDescent="0.2">
      <c r="O1292" s="1"/>
    </row>
    <row r="1293" spans="15:15" ht="12.65" customHeight="1" x14ac:dyDescent="0.2">
      <c r="O1293" s="1"/>
    </row>
    <row r="1294" spans="15:15" ht="12.65" customHeight="1" x14ac:dyDescent="0.2">
      <c r="O1294" s="1"/>
    </row>
    <row r="1295" spans="15:15" ht="12.65" customHeight="1" x14ac:dyDescent="0.2">
      <c r="O1295" s="1"/>
    </row>
    <row r="1296" spans="15:15" ht="12.65" customHeight="1" x14ac:dyDescent="0.2">
      <c r="O1296" s="1"/>
    </row>
    <row r="1297" spans="15:15" ht="12.65" customHeight="1" x14ac:dyDescent="0.2">
      <c r="O1297" s="1"/>
    </row>
    <row r="1298" spans="15:15" ht="12.65" customHeight="1" x14ac:dyDescent="0.2">
      <c r="O1298" s="1"/>
    </row>
    <row r="1299" spans="15:15" ht="12.65" customHeight="1" x14ac:dyDescent="0.2">
      <c r="O1299" s="1"/>
    </row>
    <row r="1300" spans="15:15" ht="12.65" customHeight="1" x14ac:dyDescent="0.2">
      <c r="O1300" s="1"/>
    </row>
    <row r="1301" spans="15:15" ht="12.65" customHeight="1" x14ac:dyDescent="0.2">
      <c r="O1301" s="1"/>
    </row>
    <row r="1302" spans="15:15" ht="12.65" customHeight="1" x14ac:dyDescent="0.2">
      <c r="O1302" s="1"/>
    </row>
    <row r="1303" spans="15:15" ht="12.65" customHeight="1" x14ac:dyDescent="0.2">
      <c r="O1303" s="1"/>
    </row>
    <row r="1304" spans="15:15" ht="12.65" customHeight="1" x14ac:dyDescent="0.2">
      <c r="O1304" s="1"/>
    </row>
    <row r="1305" spans="15:15" ht="12.65" customHeight="1" x14ac:dyDescent="0.2">
      <c r="O1305" s="1"/>
    </row>
    <row r="1306" spans="15:15" ht="12.65" customHeight="1" x14ac:dyDescent="0.2">
      <c r="O1306" s="1"/>
    </row>
    <row r="1307" spans="15:15" ht="12.65" customHeight="1" x14ac:dyDescent="0.2">
      <c r="O1307" s="1"/>
    </row>
    <row r="1308" spans="15:15" ht="12.65" customHeight="1" x14ac:dyDescent="0.2">
      <c r="O1308" s="1"/>
    </row>
    <row r="1309" spans="15:15" ht="12.65" customHeight="1" x14ac:dyDescent="0.2">
      <c r="O1309" s="1"/>
    </row>
    <row r="1310" spans="15:15" ht="12.65" customHeight="1" x14ac:dyDescent="0.2">
      <c r="O1310" s="1"/>
    </row>
    <row r="1311" spans="15:15" ht="12.65" customHeight="1" x14ac:dyDescent="0.2">
      <c r="O1311" s="1"/>
    </row>
    <row r="1312" spans="15:15" ht="12.65" customHeight="1" x14ac:dyDescent="0.2">
      <c r="O1312" s="1"/>
    </row>
    <row r="1313" spans="15:15" ht="12.65" customHeight="1" x14ac:dyDescent="0.2">
      <c r="O1313" s="1"/>
    </row>
    <row r="1314" spans="15:15" ht="12.65" customHeight="1" x14ac:dyDescent="0.2">
      <c r="O1314" s="1"/>
    </row>
    <row r="1315" spans="15:15" ht="12.65" customHeight="1" x14ac:dyDescent="0.2">
      <c r="O1315" s="1"/>
    </row>
    <row r="1316" spans="15:15" ht="12.65" customHeight="1" x14ac:dyDescent="0.2">
      <c r="O1316" s="1"/>
    </row>
    <row r="1317" spans="15:15" ht="12.65" customHeight="1" x14ac:dyDescent="0.2">
      <c r="O1317" s="1"/>
    </row>
    <row r="1318" spans="15:15" ht="12.65" customHeight="1" x14ac:dyDescent="0.2">
      <c r="O1318" s="1"/>
    </row>
    <row r="1319" spans="15:15" ht="12.65" customHeight="1" x14ac:dyDescent="0.2">
      <c r="O1319" s="1"/>
    </row>
    <row r="1320" spans="15:15" ht="12.65" customHeight="1" x14ac:dyDescent="0.2">
      <c r="O1320" s="1"/>
    </row>
    <row r="1321" spans="15:15" ht="12.65" customHeight="1" x14ac:dyDescent="0.2">
      <c r="O1321" s="1"/>
    </row>
    <row r="1322" spans="15:15" ht="12.65" customHeight="1" x14ac:dyDescent="0.2">
      <c r="O1322" s="1"/>
    </row>
    <row r="1323" spans="15:15" ht="12.65" customHeight="1" x14ac:dyDescent="0.2">
      <c r="O1323" s="1"/>
    </row>
    <row r="1324" spans="15:15" ht="12.65" customHeight="1" x14ac:dyDescent="0.2">
      <c r="O1324" s="1"/>
    </row>
    <row r="1325" spans="15:15" ht="12.65" customHeight="1" x14ac:dyDescent="0.2">
      <c r="O1325" s="1"/>
    </row>
    <row r="1326" spans="15:15" ht="12.65" customHeight="1" x14ac:dyDescent="0.2">
      <c r="O1326" s="1"/>
    </row>
    <row r="1327" spans="15:15" ht="12.65" customHeight="1" x14ac:dyDescent="0.2">
      <c r="O1327" s="1"/>
    </row>
    <row r="1328" spans="15:15" ht="12.65" customHeight="1" x14ac:dyDescent="0.2">
      <c r="O1328" s="1"/>
    </row>
    <row r="1329" spans="15:15" ht="12.65" customHeight="1" x14ac:dyDescent="0.2">
      <c r="O1329" s="1"/>
    </row>
    <row r="1330" spans="15:15" ht="12.65" customHeight="1" x14ac:dyDescent="0.2">
      <c r="O1330" s="5"/>
    </row>
    <row r="1331" spans="15:15" ht="12.65" customHeight="1" x14ac:dyDescent="0.2">
      <c r="O1331" s="1"/>
    </row>
    <row r="1332" spans="15:15" ht="12.65" customHeight="1" x14ac:dyDescent="0.2">
      <c r="O1332" s="1"/>
    </row>
    <row r="1333" spans="15:15" ht="12.65" customHeight="1" x14ac:dyDescent="0.2">
      <c r="O1333" s="1"/>
    </row>
    <row r="1334" spans="15:15" ht="12.65" customHeight="1" x14ac:dyDescent="0.2">
      <c r="O1334" s="1"/>
    </row>
    <row r="1335" spans="15:15" ht="12.65" customHeight="1" x14ac:dyDescent="0.2">
      <c r="O1335" s="1"/>
    </row>
    <row r="1336" spans="15:15" ht="12.65" customHeight="1" x14ac:dyDescent="0.2">
      <c r="O1336" s="1"/>
    </row>
    <row r="1337" spans="15:15" ht="12.65" customHeight="1" x14ac:dyDescent="0.2">
      <c r="O1337" s="1"/>
    </row>
    <row r="1338" spans="15:15" ht="12.65" customHeight="1" x14ac:dyDescent="0.2">
      <c r="O1338" s="1"/>
    </row>
    <row r="1339" spans="15:15" ht="12.65" customHeight="1" x14ac:dyDescent="0.2">
      <c r="O1339" s="1"/>
    </row>
    <row r="1340" spans="15:15" ht="12.65" customHeight="1" x14ac:dyDescent="0.2">
      <c r="O1340" s="1"/>
    </row>
    <row r="1341" spans="15:15" ht="12.65" customHeight="1" x14ac:dyDescent="0.2">
      <c r="O1341" s="1"/>
    </row>
    <row r="1342" spans="15:15" ht="12.65" customHeight="1" x14ac:dyDescent="0.2">
      <c r="O1342" s="1"/>
    </row>
    <row r="1343" spans="15:15" ht="12.65" customHeight="1" x14ac:dyDescent="0.2">
      <c r="O1343" s="1"/>
    </row>
    <row r="1344" spans="15:15" ht="12.65" customHeight="1" x14ac:dyDescent="0.2">
      <c r="O1344" s="1"/>
    </row>
    <row r="1345" spans="15:15" ht="12.65" customHeight="1" x14ac:dyDescent="0.2">
      <c r="O1345" s="1"/>
    </row>
    <row r="1346" spans="15:15" ht="12.65" customHeight="1" x14ac:dyDescent="0.2">
      <c r="O1346" s="1"/>
    </row>
    <row r="1347" spans="15:15" ht="12.65" customHeight="1" x14ac:dyDescent="0.2">
      <c r="O1347" s="1"/>
    </row>
    <row r="1348" spans="15:15" ht="12.65" customHeight="1" x14ac:dyDescent="0.2">
      <c r="O1348" s="1"/>
    </row>
    <row r="1349" spans="15:15" ht="12.65" customHeight="1" x14ac:dyDescent="0.2">
      <c r="O1349" s="1"/>
    </row>
    <row r="1350" spans="15:15" ht="12.65" customHeight="1" x14ac:dyDescent="0.2">
      <c r="O1350" s="1"/>
    </row>
    <row r="1351" spans="15:15" ht="12.65" customHeight="1" x14ac:dyDescent="0.2">
      <c r="O1351" s="1"/>
    </row>
    <row r="1352" spans="15:15" ht="12.65" customHeight="1" x14ac:dyDescent="0.2">
      <c r="O1352" s="1"/>
    </row>
    <row r="1353" spans="15:15" ht="12.65" customHeight="1" x14ac:dyDescent="0.2">
      <c r="O1353" s="1"/>
    </row>
    <row r="1354" spans="15:15" ht="12.65" customHeight="1" x14ac:dyDescent="0.2">
      <c r="O1354" s="1"/>
    </row>
    <row r="1355" spans="15:15" ht="12.65" customHeight="1" x14ac:dyDescent="0.2">
      <c r="O1355" s="1"/>
    </row>
    <row r="1356" spans="15:15" ht="12.65" customHeight="1" x14ac:dyDescent="0.2">
      <c r="O1356" s="1"/>
    </row>
    <row r="1357" spans="15:15" ht="12.65" customHeight="1" x14ac:dyDescent="0.2">
      <c r="O1357" s="1"/>
    </row>
    <row r="1358" spans="15:15" ht="12.65" customHeight="1" x14ac:dyDescent="0.2">
      <c r="O1358" s="1"/>
    </row>
    <row r="1359" spans="15:15" ht="12.65" customHeight="1" x14ac:dyDescent="0.2">
      <c r="O1359" s="1"/>
    </row>
    <row r="1360" spans="15:15" ht="12.65" customHeight="1" x14ac:dyDescent="0.2">
      <c r="O1360" s="1"/>
    </row>
    <row r="1361" spans="15:15" ht="12.65" customHeight="1" x14ac:dyDescent="0.2">
      <c r="O1361" s="1"/>
    </row>
    <row r="1362" spans="15:15" ht="12.65" customHeight="1" x14ac:dyDescent="0.2">
      <c r="O1362" s="1"/>
    </row>
    <row r="1363" spans="15:15" ht="12.65" customHeight="1" x14ac:dyDescent="0.2">
      <c r="O1363" s="1"/>
    </row>
    <row r="1364" spans="15:15" ht="12.65" customHeight="1" x14ac:dyDescent="0.2">
      <c r="O1364" s="1"/>
    </row>
    <row r="1365" spans="15:15" ht="12.65" customHeight="1" x14ac:dyDescent="0.2">
      <c r="O1365" s="1"/>
    </row>
    <row r="1366" spans="15:15" ht="12.65" customHeight="1" x14ac:dyDescent="0.2">
      <c r="O1366" s="1"/>
    </row>
    <row r="1367" spans="15:15" ht="12.65" customHeight="1" x14ac:dyDescent="0.2">
      <c r="O1367" s="25"/>
    </row>
    <row r="1368" spans="15:15" ht="12.65" customHeight="1" x14ac:dyDescent="0.2">
      <c r="O1368" s="1"/>
    </row>
    <row r="1369" spans="15:15" ht="12.65" customHeight="1" x14ac:dyDescent="0.2">
      <c r="O1369" s="1"/>
    </row>
    <row r="1370" spans="15:15" ht="12.65" customHeight="1" x14ac:dyDescent="0.2">
      <c r="O1370" s="1"/>
    </row>
    <row r="1371" spans="15:15" ht="12.65" customHeight="1" x14ac:dyDescent="0.2">
      <c r="O1371" s="1"/>
    </row>
    <row r="1372" spans="15:15" ht="12.65" customHeight="1" x14ac:dyDescent="0.2">
      <c r="O1372" s="1"/>
    </row>
    <row r="1373" spans="15:15" ht="12.65" customHeight="1" x14ac:dyDescent="0.2">
      <c r="O1373" s="1"/>
    </row>
    <row r="1374" spans="15:15" ht="12.65" customHeight="1" x14ac:dyDescent="0.2">
      <c r="O1374" s="1"/>
    </row>
    <row r="1375" spans="15:15" ht="12.65" customHeight="1" x14ac:dyDescent="0.2">
      <c r="O1375" s="1"/>
    </row>
    <row r="1376" spans="15:15" ht="12.65" customHeight="1" x14ac:dyDescent="0.2">
      <c r="O1376" s="1"/>
    </row>
    <row r="1377" spans="15:15" ht="12.65" customHeight="1" x14ac:dyDescent="0.2">
      <c r="O1377" s="1"/>
    </row>
    <row r="1378" spans="15:15" ht="12.65" customHeight="1" x14ac:dyDescent="0.2">
      <c r="O1378" s="1"/>
    </row>
    <row r="1379" spans="15:15" ht="12.65" customHeight="1" x14ac:dyDescent="0.2">
      <c r="O1379" s="1"/>
    </row>
    <row r="1380" spans="15:15" ht="12.65" customHeight="1" x14ac:dyDescent="0.2">
      <c r="O1380" s="1"/>
    </row>
    <row r="1381" spans="15:15" ht="12.65" customHeight="1" x14ac:dyDescent="0.2">
      <c r="O1381" s="1"/>
    </row>
    <row r="1382" spans="15:15" ht="12.65" customHeight="1" x14ac:dyDescent="0.2">
      <c r="O1382" s="1"/>
    </row>
    <row r="1383" spans="15:15" ht="12.65" customHeight="1" x14ac:dyDescent="0.2">
      <c r="O1383" s="1"/>
    </row>
    <row r="1384" spans="15:15" ht="12.65" customHeight="1" x14ac:dyDescent="0.2">
      <c r="O1384" s="1"/>
    </row>
    <row r="1385" spans="15:15" ht="12.65" customHeight="1" x14ac:dyDescent="0.2">
      <c r="O1385" s="1"/>
    </row>
    <row r="1386" spans="15:15" ht="12.65" customHeight="1" x14ac:dyDescent="0.2">
      <c r="O1386" s="1"/>
    </row>
    <row r="1387" spans="15:15" ht="12.65" customHeight="1" x14ac:dyDescent="0.2">
      <c r="O1387" s="1"/>
    </row>
    <row r="1388" spans="15:15" ht="12.65" customHeight="1" x14ac:dyDescent="0.2">
      <c r="O1388" s="1"/>
    </row>
    <row r="1389" spans="15:15" ht="12.65" customHeight="1" x14ac:dyDescent="0.2">
      <c r="O1389" s="1"/>
    </row>
    <row r="1390" spans="15:15" ht="12.65" customHeight="1" x14ac:dyDescent="0.2">
      <c r="O1390" s="1"/>
    </row>
    <row r="1391" spans="15:15" ht="12.65" customHeight="1" x14ac:dyDescent="0.2">
      <c r="O1391" s="1"/>
    </row>
    <row r="1392" spans="15:15" ht="12.65" customHeight="1" x14ac:dyDescent="0.2">
      <c r="O1392" s="1"/>
    </row>
    <row r="1393" spans="15:15" ht="12.65" customHeight="1" x14ac:dyDescent="0.2">
      <c r="O1393" s="1"/>
    </row>
    <row r="1394" spans="15:15" ht="12.65" customHeight="1" x14ac:dyDescent="0.2">
      <c r="O1394" s="1"/>
    </row>
    <row r="1395" spans="15:15" ht="12.65" customHeight="1" x14ac:dyDescent="0.2">
      <c r="O1395" s="1"/>
    </row>
    <row r="1396" spans="15:15" ht="12.65" customHeight="1" x14ac:dyDescent="0.2">
      <c r="O1396" s="1"/>
    </row>
    <row r="1397" spans="15:15" ht="12.65" customHeight="1" x14ac:dyDescent="0.2">
      <c r="O1397" s="1"/>
    </row>
    <row r="1398" spans="15:15" ht="12.65" customHeight="1" x14ac:dyDescent="0.2">
      <c r="O1398" s="1"/>
    </row>
    <row r="1399" spans="15:15" ht="12.65" customHeight="1" x14ac:dyDescent="0.2">
      <c r="O1399" s="1"/>
    </row>
    <row r="1400" spans="15:15" ht="12.65" customHeight="1" x14ac:dyDescent="0.2">
      <c r="O1400" s="1"/>
    </row>
    <row r="1401" spans="15:15" ht="12.65" customHeight="1" x14ac:dyDescent="0.2">
      <c r="O1401" s="1"/>
    </row>
    <row r="1402" spans="15:15" ht="12.65" customHeight="1" x14ac:dyDescent="0.2">
      <c r="O1402" s="1"/>
    </row>
    <row r="1403" spans="15:15" ht="12.65" customHeight="1" x14ac:dyDescent="0.2">
      <c r="O1403" s="1"/>
    </row>
    <row r="1404" spans="15:15" ht="12.65" customHeight="1" x14ac:dyDescent="0.2">
      <c r="O1404" s="1"/>
    </row>
    <row r="1405" spans="15:15" ht="12.65" customHeight="1" x14ac:dyDescent="0.2">
      <c r="O1405" s="1"/>
    </row>
    <row r="1406" spans="15:15" ht="12.65" customHeight="1" x14ac:dyDescent="0.2">
      <c r="O1406" s="1"/>
    </row>
    <row r="1407" spans="15:15" ht="12.65" customHeight="1" x14ac:dyDescent="0.2">
      <c r="O1407" s="1"/>
    </row>
    <row r="1408" spans="15:15" ht="12.65" customHeight="1" x14ac:dyDescent="0.2">
      <c r="O1408" s="1"/>
    </row>
    <row r="1409" spans="15:15" ht="12.65" customHeight="1" x14ac:dyDescent="0.2">
      <c r="O1409" s="1"/>
    </row>
    <row r="1410" spans="15:15" ht="12.65" customHeight="1" x14ac:dyDescent="0.2">
      <c r="O1410" s="1"/>
    </row>
    <row r="1411" spans="15:15" ht="12.65" customHeight="1" x14ac:dyDescent="0.2">
      <c r="O1411" s="1"/>
    </row>
    <row r="1412" spans="15:15" ht="12.65" customHeight="1" x14ac:dyDescent="0.2">
      <c r="O1412" s="1"/>
    </row>
    <row r="1413" spans="15:15" ht="12.65" customHeight="1" x14ac:dyDescent="0.2">
      <c r="O1413" s="1"/>
    </row>
    <row r="1414" spans="15:15" ht="12.65" customHeight="1" x14ac:dyDescent="0.2">
      <c r="O1414" s="1"/>
    </row>
    <row r="1415" spans="15:15" ht="12.65" customHeight="1" x14ac:dyDescent="0.2">
      <c r="O1415" s="1"/>
    </row>
    <row r="1416" spans="15:15" ht="12.65" customHeight="1" x14ac:dyDescent="0.2">
      <c r="O1416" s="1"/>
    </row>
    <row r="1417" spans="15:15" ht="12.65" customHeight="1" x14ac:dyDescent="0.2">
      <c r="O1417" s="1"/>
    </row>
    <row r="1418" spans="15:15" ht="12.65" customHeight="1" x14ac:dyDescent="0.2">
      <c r="O1418" s="1"/>
    </row>
    <row r="1419" spans="15:15" ht="12.65" customHeight="1" x14ac:dyDescent="0.2">
      <c r="O1419" s="1"/>
    </row>
    <row r="1420" spans="15:15" ht="12.65" customHeight="1" x14ac:dyDescent="0.2">
      <c r="O1420" s="1"/>
    </row>
    <row r="1421" spans="15:15" ht="12.65" customHeight="1" x14ac:dyDescent="0.2">
      <c r="O1421" s="1"/>
    </row>
    <row r="1422" spans="15:15" ht="12.65" customHeight="1" x14ac:dyDescent="0.2">
      <c r="O1422" s="1"/>
    </row>
    <row r="1423" spans="15:15" ht="12.65" customHeight="1" x14ac:dyDescent="0.2">
      <c r="O1423" s="1"/>
    </row>
    <row r="1424" spans="15:15" ht="12.65" customHeight="1" x14ac:dyDescent="0.2">
      <c r="O1424" s="1"/>
    </row>
    <row r="1425" spans="15:15" ht="12.65" customHeight="1" x14ac:dyDescent="0.2">
      <c r="O1425" s="1"/>
    </row>
    <row r="1426" spans="15:15" ht="12.65" customHeight="1" x14ac:dyDescent="0.2">
      <c r="O1426" s="1"/>
    </row>
    <row r="1427" spans="15:15" ht="12.65" customHeight="1" x14ac:dyDescent="0.2">
      <c r="O1427" s="1"/>
    </row>
    <row r="1428" spans="15:15" ht="12.65" customHeight="1" x14ac:dyDescent="0.2">
      <c r="O1428" s="1"/>
    </row>
    <row r="1429" spans="15:15" ht="12.65" customHeight="1" x14ac:dyDescent="0.2">
      <c r="O1429" s="1"/>
    </row>
    <row r="1430" spans="15:15" ht="12.65" customHeight="1" x14ac:dyDescent="0.2">
      <c r="O1430" s="1"/>
    </row>
    <row r="1431" spans="15:15" ht="12.65" customHeight="1" x14ac:dyDescent="0.2">
      <c r="O1431" s="1"/>
    </row>
    <row r="1432" spans="15:15" ht="12.65" customHeight="1" x14ac:dyDescent="0.2">
      <c r="O1432" s="1"/>
    </row>
    <row r="1433" spans="15:15" ht="12.65" customHeight="1" x14ac:dyDescent="0.2">
      <c r="O1433" s="1"/>
    </row>
    <row r="1434" spans="15:15" ht="12.65" customHeight="1" x14ac:dyDescent="0.2">
      <c r="O1434" s="1"/>
    </row>
    <row r="1435" spans="15:15" ht="12.65" customHeight="1" x14ac:dyDescent="0.2">
      <c r="O1435" s="1"/>
    </row>
    <row r="1436" spans="15:15" ht="12.65" customHeight="1" x14ac:dyDescent="0.2">
      <c r="O1436" s="1"/>
    </row>
    <row r="1437" spans="15:15" ht="12.65" customHeight="1" x14ac:dyDescent="0.2">
      <c r="O1437" s="1"/>
    </row>
    <row r="1438" spans="15:15" ht="12.65" customHeight="1" x14ac:dyDescent="0.2">
      <c r="O1438" s="1"/>
    </row>
    <row r="1439" spans="15:15" ht="12.65" customHeight="1" x14ac:dyDescent="0.2">
      <c r="O1439" s="1"/>
    </row>
    <row r="1440" spans="15:15" ht="12.65" customHeight="1" x14ac:dyDescent="0.2">
      <c r="O1440" s="1"/>
    </row>
    <row r="1441" spans="15:15" ht="12.65" customHeight="1" x14ac:dyDescent="0.2">
      <c r="O1441" s="1"/>
    </row>
    <row r="1442" spans="15:15" ht="12.65" customHeight="1" x14ac:dyDescent="0.2">
      <c r="O1442" s="1"/>
    </row>
    <row r="1443" spans="15:15" ht="12.65" customHeight="1" x14ac:dyDescent="0.2">
      <c r="O1443" s="1"/>
    </row>
    <row r="1444" spans="15:15" ht="12.65" customHeight="1" x14ac:dyDescent="0.2">
      <c r="O1444" s="1"/>
    </row>
    <row r="1445" spans="15:15" ht="12.65" customHeight="1" x14ac:dyDescent="0.2">
      <c r="O1445" s="1"/>
    </row>
    <row r="1446" spans="15:15" ht="12.65" customHeight="1" x14ac:dyDescent="0.2">
      <c r="O1446" s="1"/>
    </row>
    <row r="1447" spans="15:15" ht="12.65" customHeight="1" x14ac:dyDescent="0.2">
      <c r="O1447" s="5"/>
    </row>
    <row r="1448" spans="15:15" ht="12.65" customHeight="1" x14ac:dyDescent="0.2">
      <c r="O1448" s="1"/>
    </row>
    <row r="1449" spans="15:15" ht="12.65" customHeight="1" x14ac:dyDescent="0.2">
      <c r="O1449" s="1"/>
    </row>
    <row r="1450" spans="15:15" ht="12.65" customHeight="1" x14ac:dyDescent="0.2">
      <c r="O1450" s="1"/>
    </row>
    <row r="1451" spans="15:15" ht="12.65" customHeight="1" x14ac:dyDescent="0.2">
      <c r="O1451" s="1"/>
    </row>
    <row r="1452" spans="15:15" ht="12.65" customHeight="1" x14ac:dyDescent="0.2">
      <c r="O1452" s="1"/>
    </row>
    <row r="1453" spans="15:15" ht="12.65" customHeight="1" x14ac:dyDescent="0.2">
      <c r="O1453" s="1"/>
    </row>
    <row r="1454" spans="15:15" ht="12.65" customHeight="1" x14ac:dyDescent="0.2">
      <c r="O1454" s="1"/>
    </row>
    <row r="1455" spans="15:15" ht="12.65" customHeight="1" x14ac:dyDescent="0.2">
      <c r="O1455" s="1"/>
    </row>
    <row r="1456" spans="15:15" ht="12.65" customHeight="1" x14ac:dyDescent="0.2">
      <c r="O1456" s="1"/>
    </row>
    <row r="1457" spans="15:15" ht="12.65" customHeight="1" x14ac:dyDescent="0.2">
      <c r="O1457" s="1"/>
    </row>
    <row r="1458" spans="15:15" ht="12.65" customHeight="1" x14ac:dyDescent="0.2">
      <c r="O1458" s="1"/>
    </row>
    <row r="1459" spans="15:15" ht="12.65" customHeight="1" x14ac:dyDescent="0.2">
      <c r="O1459" s="1"/>
    </row>
    <row r="1460" spans="15:15" ht="12.65" customHeight="1" x14ac:dyDescent="0.2">
      <c r="O1460" s="1"/>
    </row>
    <row r="1461" spans="15:15" ht="12.65" customHeight="1" x14ac:dyDescent="0.2">
      <c r="O1461" s="1"/>
    </row>
    <row r="1462" spans="15:15" ht="12.65" customHeight="1" x14ac:dyDescent="0.2">
      <c r="O1462" s="1"/>
    </row>
    <row r="1463" spans="15:15" ht="12.65" customHeight="1" x14ac:dyDescent="0.2">
      <c r="O1463" s="1"/>
    </row>
    <row r="1464" spans="15:15" ht="12.65" customHeight="1" x14ac:dyDescent="0.2">
      <c r="O1464" s="1"/>
    </row>
    <row r="1465" spans="15:15" ht="12.65" customHeight="1" x14ac:dyDescent="0.2">
      <c r="O1465" s="1"/>
    </row>
    <row r="1466" spans="15:15" ht="12.65" customHeight="1" x14ac:dyDescent="0.2">
      <c r="O1466" s="1"/>
    </row>
    <row r="1467" spans="15:15" ht="12.65" customHeight="1" x14ac:dyDescent="0.2">
      <c r="O1467" s="25"/>
    </row>
    <row r="1468" spans="15:15" ht="12.65" customHeight="1" x14ac:dyDescent="0.2">
      <c r="O1468" s="1"/>
    </row>
    <row r="1469" spans="15:15" ht="12.65" customHeight="1" x14ac:dyDescent="0.2">
      <c r="O1469" s="1"/>
    </row>
    <row r="1470" spans="15:15" ht="12.65" customHeight="1" x14ac:dyDescent="0.2">
      <c r="O1470" s="1"/>
    </row>
    <row r="1471" spans="15:15" ht="12.65" customHeight="1" x14ac:dyDescent="0.2">
      <c r="O1471" s="1"/>
    </row>
    <row r="1472" spans="15:15" ht="12.65" customHeight="1" x14ac:dyDescent="0.2">
      <c r="O1472" s="1"/>
    </row>
    <row r="1473" spans="15:15" ht="12.65" customHeight="1" x14ac:dyDescent="0.2">
      <c r="O1473" s="1"/>
    </row>
    <row r="1474" spans="15:15" ht="12.65" customHeight="1" x14ac:dyDescent="0.2">
      <c r="O1474" s="1"/>
    </row>
    <row r="1475" spans="15:15" ht="12.65" customHeight="1" x14ac:dyDescent="0.2">
      <c r="O1475" s="25"/>
    </row>
    <row r="1476" spans="15:15" ht="12.65" customHeight="1" x14ac:dyDescent="0.2">
      <c r="O1476" s="1"/>
    </row>
    <row r="1477" spans="15:15" ht="12.65" customHeight="1" x14ac:dyDescent="0.2">
      <c r="O1477" s="1"/>
    </row>
    <row r="1478" spans="15:15" ht="12.65" customHeight="1" x14ac:dyDescent="0.2">
      <c r="O1478" s="1"/>
    </row>
    <row r="1479" spans="15:15" ht="12.65" customHeight="1" x14ac:dyDescent="0.2">
      <c r="O1479" s="1"/>
    </row>
    <row r="1480" spans="15:15" ht="12.65" customHeight="1" x14ac:dyDescent="0.2">
      <c r="O1480" s="1"/>
    </row>
    <row r="1481" spans="15:15" ht="12.65" customHeight="1" x14ac:dyDescent="0.2">
      <c r="O1481" s="1"/>
    </row>
    <row r="1482" spans="15:15" ht="12.65" customHeight="1" x14ac:dyDescent="0.2">
      <c r="O1482" s="1"/>
    </row>
    <row r="1483" spans="15:15" ht="12.65" customHeight="1" x14ac:dyDescent="0.2">
      <c r="O1483" s="1"/>
    </row>
    <row r="1484" spans="15:15" ht="12.65" customHeight="1" x14ac:dyDescent="0.2">
      <c r="O1484" s="1"/>
    </row>
    <row r="1485" spans="15:15" ht="12.65" customHeight="1" x14ac:dyDescent="0.2">
      <c r="O1485" s="1"/>
    </row>
    <row r="1486" spans="15:15" ht="12.65" customHeight="1" x14ac:dyDescent="0.2">
      <c r="O1486" s="1"/>
    </row>
    <row r="1487" spans="15:15" ht="12.65" customHeight="1" x14ac:dyDescent="0.2">
      <c r="O1487" s="1"/>
    </row>
    <row r="1489" spans="15:15" ht="12.65" customHeight="1" x14ac:dyDescent="0.2">
      <c r="O1489" s="1"/>
    </row>
    <row r="1490" spans="15:15" ht="12.65" customHeight="1" x14ac:dyDescent="0.2">
      <c r="O1490" s="1"/>
    </row>
    <row r="1491" spans="15:15" ht="12.65" customHeight="1" x14ac:dyDescent="0.2">
      <c r="O1491" s="1"/>
    </row>
    <row r="1492" spans="15:15" ht="12.65" customHeight="1" x14ac:dyDescent="0.2">
      <c r="O1492" s="1"/>
    </row>
    <row r="1493" spans="15:15" ht="12.65" customHeight="1" x14ac:dyDescent="0.2">
      <c r="O1493" s="1"/>
    </row>
    <row r="1494" spans="15:15" ht="12.65" customHeight="1" x14ac:dyDescent="0.2">
      <c r="O1494" s="1"/>
    </row>
    <row r="1495" spans="15:15" ht="12.65" customHeight="1" x14ac:dyDescent="0.2">
      <c r="O1495" s="1"/>
    </row>
    <row r="1496" spans="15:15" ht="12.65" customHeight="1" x14ac:dyDescent="0.2">
      <c r="O1496" s="1"/>
    </row>
    <row r="1497" spans="15:15" ht="12.65" customHeight="1" x14ac:dyDescent="0.2">
      <c r="O1497" s="1"/>
    </row>
    <row r="1498" spans="15:15" ht="12.65" customHeight="1" x14ac:dyDescent="0.2">
      <c r="O1498" s="1"/>
    </row>
    <row r="1499" spans="15:15" ht="12.65" customHeight="1" x14ac:dyDescent="0.2">
      <c r="O1499" s="1"/>
    </row>
    <row r="1500" spans="15:15" ht="12.65" customHeight="1" x14ac:dyDescent="0.2">
      <c r="O1500" s="1"/>
    </row>
    <row r="1501" spans="15:15" ht="12.65" customHeight="1" x14ac:dyDescent="0.2">
      <c r="O1501" s="1"/>
    </row>
    <row r="1502" spans="15:15" ht="12.65" customHeight="1" x14ac:dyDescent="0.2">
      <c r="O1502" s="1"/>
    </row>
    <row r="1503" spans="15:15" ht="12.65" customHeight="1" x14ac:dyDescent="0.2">
      <c r="O1503" s="1"/>
    </row>
    <row r="1504" spans="15:15" ht="12.65" customHeight="1" x14ac:dyDescent="0.2">
      <c r="O1504" s="1"/>
    </row>
    <row r="1505" spans="15:15" ht="12.65" customHeight="1" x14ac:dyDescent="0.2">
      <c r="O1505" s="1"/>
    </row>
    <row r="1506" spans="15:15" ht="12.65" customHeight="1" x14ac:dyDescent="0.2">
      <c r="O1506" s="1"/>
    </row>
    <row r="1507" spans="15:15" ht="12.65" customHeight="1" x14ac:dyDescent="0.2">
      <c r="O1507" s="1"/>
    </row>
    <row r="1508" spans="15:15" ht="12.65" customHeight="1" x14ac:dyDescent="0.2">
      <c r="O1508" s="1"/>
    </row>
    <row r="1509" spans="15:15" ht="12.65" customHeight="1" x14ac:dyDescent="0.2">
      <c r="O1509" s="1"/>
    </row>
    <row r="1510" spans="15:15" ht="12.65" customHeight="1" x14ac:dyDescent="0.2">
      <c r="O1510" s="1"/>
    </row>
    <row r="1511" spans="15:15" ht="12.65" customHeight="1" x14ac:dyDescent="0.2">
      <c r="O1511" s="1"/>
    </row>
    <row r="1512" spans="15:15" ht="12.65" customHeight="1" x14ac:dyDescent="0.2">
      <c r="O1512" s="1"/>
    </row>
    <row r="1513" spans="15:15" ht="12.65" customHeight="1" x14ac:dyDescent="0.2">
      <c r="O1513" s="1"/>
    </row>
    <row r="1514" spans="15:15" ht="12.65" customHeight="1" x14ac:dyDescent="0.2">
      <c r="O1514" s="1"/>
    </row>
    <row r="1515" spans="15:15" ht="12.65" customHeight="1" x14ac:dyDescent="0.2">
      <c r="O1515" s="1"/>
    </row>
    <row r="1516" spans="15:15" ht="12.65" customHeight="1" x14ac:dyDescent="0.2">
      <c r="O1516" s="1"/>
    </row>
    <row r="1517" spans="15:15" ht="12.65" customHeight="1" x14ac:dyDescent="0.2">
      <c r="O1517" s="1"/>
    </row>
    <row r="1518" spans="15:15" ht="12.65" customHeight="1" x14ac:dyDescent="0.2">
      <c r="O1518" s="1"/>
    </row>
    <row r="1519" spans="15:15" ht="12.65" customHeight="1" x14ac:dyDescent="0.2">
      <c r="O1519" s="1"/>
    </row>
    <row r="1520" spans="15:15" ht="12.65" customHeight="1" x14ac:dyDescent="0.2">
      <c r="O1520" s="1"/>
    </row>
    <row r="1521" spans="15:15" ht="12.65" customHeight="1" x14ac:dyDescent="0.2">
      <c r="O1521" s="1"/>
    </row>
    <row r="1522" spans="15:15" ht="12.65" customHeight="1" x14ac:dyDescent="0.2">
      <c r="O1522" s="1"/>
    </row>
    <row r="1523" spans="15:15" ht="12.65" customHeight="1" x14ac:dyDescent="0.2">
      <c r="O1523" s="1"/>
    </row>
    <row r="1524" spans="15:15" ht="12.65" customHeight="1" x14ac:dyDescent="0.2">
      <c r="O1524" s="1"/>
    </row>
    <row r="1525" spans="15:15" ht="12.65" customHeight="1" x14ac:dyDescent="0.2">
      <c r="O1525" s="1"/>
    </row>
    <row r="1526" spans="15:15" ht="12.65" customHeight="1" x14ac:dyDescent="0.2">
      <c r="O1526" s="1"/>
    </row>
    <row r="1527" spans="15:15" ht="12.65" customHeight="1" x14ac:dyDescent="0.2">
      <c r="O1527" s="1"/>
    </row>
    <row r="1528" spans="15:15" ht="12.65" customHeight="1" x14ac:dyDescent="0.2">
      <c r="O1528" s="1"/>
    </row>
    <row r="1529" spans="15:15" ht="12.65" customHeight="1" x14ac:dyDescent="0.2">
      <c r="O1529" s="1"/>
    </row>
    <row r="1530" spans="15:15" ht="12.65" customHeight="1" x14ac:dyDescent="0.2">
      <c r="O1530" s="1"/>
    </row>
    <row r="1531" spans="15:15" ht="12.65" customHeight="1" x14ac:dyDescent="0.2">
      <c r="O1531" s="1"/>
    </row>
    <row r="1532" spans="15:15" ht="12.65" customHeight="1" x14ac:dyDescent="0.2">
      <c r="O1532" s="1"/>
    </row>
    <row r="1533" spans="15:15" ht="12.65" customHeight="1" x14ac:dyDescent="0.2">
      <c r="O1533" s="1"/>
    </row>
    <row r="1534" spans="15:15" ht="12.65" customHeight="1" x14ac:dyDescent="0.2">
      <c r="O1534" s="1"/>
    </row>
    <row r="1535" spans="15:15" ht="12.65" customHeight="1" x14ac:dyDescent="0.2">
      <c r="O1535" s="1"/>
    </row>
    <row r="1536" spans="15:15" ht="12.65" customHeight="1" x14ac:dyDescent="0.2">
      <c r="O1536" s="1"/>
    </row>
    <row r="1537" spans="15:15" ht="12.65" customHeight="1" x14ac:dyDescent="0.2">
      <c r="O1537" s="1"/>
    </row>
    <row r="1538" spans="15:15" ht="12.65" customHeight="1" x14ac:dyDescent="0.2">
      <c r="O1538" s="1"/>
    </row>
    <row r="1539" spans="15:15" ht="12.65" customHeight="1" x14ac:dyDescent="0.2">
      <c r="O1539" s="1"/>
    </row>
    <row r="1540" spans="15:15" ht="12.65" customHeight="1" x14ac:dyDescent="0.2">
      <c r="O1540" s="1"/>
    </row>
    <row r="1541" spans="15:15" ht="12.65" customHeight="1" x14ac:dyDescent="0.2">
      <c r="O1541" s="1"/>
    </row>
    <row r="1542" spans="15:15" ht="12.65" customHeight="1" x14ac:dyDescent="0.2">
      <c r="O1542" s="1"/>
    </row>
    <row r="1543" spans="15:15" ht="12.65" customHeight="1" x14ac:dyDescent="0.2">
      <c r="O1543" s="1"/>
    </row>
    <row r="1544" spans="15:15" ht="12.65" customHeight="1" x14ac:dyDescent="0.2">
      <c r="O1544" s="1"/>
    </row>
    <row r="1545" spans="15:15" ht="12.65" customHeight="1" x14ac:dyDescent="0.2">
      <c r="O1545" s="1"/>
    </row>
    <row r="1546" spans="15:15" ht="12.65" customHeight="1" x14ac:dyDescent="0.2">
      <c r="O1546" s="1"/>
    </row>
    <row r="1547" spans="15:15" ht="12.65" customHeight="1" x14ac:dyDescent="0.2">
      <c r="O1547" s="1"/>
    </row>
    <row r="1548" spans="15:15" ht="12.65" customHeight="1" x14ac:dyDescent="0.2">
      <c r="O1548" s="1"/>
    </row>
    <row r="1549" spans="15:15" ht="12.65" customHeight="1" x14ac:dyDescent="0.2">
      <c r="O1549" s="1"/>
    </row>
    <row r="1550" spans="15:15" ht="12.65" customHeight="1" x14ac:dyDescent="0.2">
      <c r="O1550" s="1"/>
    </row>
    <row r="1551" spans="15:15" ht="12.65" customHeight="1" x14ac:dyDescent="0.2">
      <c r="O1551" s="1"/>
    </row>
    <row r="1552" spans="15:15" ht="12.65" customHeight="1" x14ac:dyDescent="0.2">
      <c r="O1552" s="1"/>
    </row>
    <row r="1554" spans="15:15" ht="12.65" customHeight="1" x14ac:dyDescent="0.2">
      <c r="O1554" s="1"/>
    </row>
    <row r="1555" spans="15:15" ht="12.65" customHeight="1" x14ac:dyDescent="0.2">
      <c r="O1555" s="1"/>
    </row>
    <row r="1557" spans="15:15" ht="12.65" customHeight="1" x14ac:dyDescent="0.2">
      <c r="O1557" s="1"/>
    </row>
    <row r="1558" spans="15:15" ht="12.65" customHeight="1" x14ac:dyDescent="0.2">
      <c r="O1558" s="1"/>
    </row>
    <row r="1560" spans="15:15" ht="12.65" customHeight="1" x14ac:dyDescent="0.2">
      <c r="O1560" s="1"/>
    </row>
    <row r="1561" spans="15:15" ht="12.65" customHeight="1" x14ac:dyDescent="0.2">
      <c r="O1561" s="1"/>
    </row>
    <row r="1563" spans="15:15" ht="12.65" customHeight="1" x14ac:dyDescent="0.2">
      <c r="O1563" s="1"/>
    </row>
    <row r="1564" spans="15:15" ht="12.65" customHeight="1" x14ac:dyDescent="0.2">
      <c r="O1564" s="1"/>
    </row>
    <row r="1566" spans="15:15" ht="12.65" customHeight="1" x14ac:dyDescent="0.2">
      <c r="O1566" s="1"/>
    </row>
    <row r="1567" spans="15:15" ht="12.65" customHeight="1" x14ac:dyDescent="0.2">
      <c r="O1567" s="1"/>
    </row>
  </sheetData>
  <customSheetViews>
    <customSheetView guid="{003D48AE-F677-4431-A859-2F2C2EDAF4ED}" scale="85" showRuler="0">
      <pageMargins left="0" right="0" top="0" bottom="0" header="0" footer="0"/>
      <printOptions gridLines="1"/>
      <pageSetup paperSize="9" orientation="landscape" horizontalDpi="300" verticalDpi="300" r:id="rId1"/>
      <headerFooter alignWithMargins="0">
        <oddHeader xml:space="preserve">&amp;LSituatiedatum: </oddHeader>
        <oddFooter>Pagina &amp;P van &amp;N</oddFooter>
      </headerFooter>
    </customSheetView>
  </customSheetViews>
  <phoneticPr fontId="0" type="noConversion"/>
  <printOptions headings="1"/>
  <pageMargins left="0.39370078740157483" right="0.39370078740157483" top="0.98425196850393704" bottom="0.78740157480314965" header="0.39370078740157483" footer="0.59055118110236227"/>
  <pageSetup paperSize="8" orientation="landscape" horizontalDpi="300" verticalDpi="300" r:id="rId2"/>
  <headerFooter alignWithMargins="0">
    <oddHeader>&amp;LSituatiedatum: Zie filedatum.</oddHeader>
    <oddFooter>Pagina &amp;P van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Hijsmateriaal 1.4</vt:lpstr>
      <vt:lpstr>TL4</vt:lpstr>
      <vt:lpstr>TL7</vt:lpstr>
      <vt:lpstr>Vlaardingen-R'dam</vt:lpstr>
      <vt:lpstr>Lifting beams BOMS</vt:lpstr>
      <vt:lpstr>Tijdelijk-1</vt:lpstr>
      <vt:lpstr>Werkblad</vt:lpstr>
      <vt:lpstr>'Lifting beams BOMS'!Print_Area</vt:lpstr>
      <vt:lpstr>'Tijdelijk-1'!Print_Area</vt:lpstr>
      <vt:lpstr>'TL4'!Print_Area</vt:lpstr>
      <vt:lpstr>'TL7'!Print_Area</vt:lpstr>
      <vt:lpstr>'Vlaardingen-R''dam'!Print_Area</vt:lpstr>
      <vt:lpstr>'Hijsmateriaal 1.4'!Print_Titles</vt:lpstr>
      <vt:lpstr>Werkblad!Print_Titles</vt:lpstr>
    </vt:vector>
  </TitlesOfParts>
  <Manager/>
  <Company>Prive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W. van Asperen</dc:creator>
  <cp:keywords/>
  <dc:description/>
  <cp:lastModifiedBy>Boot, Luuk</cp:lastModifiedBy>
  <cp:revision/>
  <dcterms:created xsi:type="dcterms:W3CDTF">2000-10-25T13:42:54Z</dcterms:created>
  <dcterms:modified xsi:type="dcterms:W3CDTF">2022-12-30T21:27:53Z</dcterms:modified>
  <cp:category/>
  <cp:contentStatus/>
</cp:coreProperties>
</file>