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Algemene informatie" sheetId="1" state="visible" r:id="rId2"/>
    <sheet name="1A. Antropometrie" sheetId="2" state="visible" r:id="rId3"/>
    <sheet name="1B. VO2max" sheetId="3" state="visible" r:id="rId4"/>
    <sheet name="2A. 3D US" sheetId="4" state="visible" r:id="rId5"/>
    <sheet name="2B. Wingate" sheetId="5" state="visible" r:id="rId6"/>
    <sheet name="3A. Jump test" sheetId="6" state="visible" r:id="rId7"/>
    <sheet name="3B. NIRS+Time Trial" sheetId="7" state="visible" r:id="rId8"/>
    <sheet name="Factoren groepindeling" sheetId="8" state="visible"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<sst xmlns="http://schemas.openxmlformats.org/spreadsheetml/2006/main" count="433" uniqueCount="235">
  <si>
    <t xml:space="preserve">Algemene informatie</t>
  </si>
  <si>
    <t xml:space="preserve">Persoonlijke gegevens</t>
  </si>
  <si>
    <t xml:space="preserve">Informatie over wielrennen</t>
  </si>
  <si>
    <t xml:space="preserve">Proefpersooncode:</t>
  </si>
  <si>
    <t xml:space="preserve">T2A_40</t>
  </si>
  <si>
    <t xml:space="preserve">Type:</t>
  </si>
  <si>
    <t xml:space="preserve">Recreatief</t>
  </si>
  <si>
    <t xml:space="preserve">Recreatief/Wedstrijd</t>
  </si>
  <si>
    <t xml:space="preserve">Geslacht (man = 1; vrouw = 2):</t>
  </si>
  <si>
    <t xml:space="preserve">Weg</t>
  </si>
  <si>
    <t xml:space="preserve">Weg/Baan</t>
  </si>
  <si>
    <t xml:space="preserve">Geboortedatum:</t>
  </si>
  <si>
    <t xml:space="preserve">Beide wel eens</t>
  </si>
  <si>
    <t xml:space="preserve">Korte/Lange afstand</t>
  </si>
  <si>
    <t xml:space="preserve">Leeftijd:</t>
  </si>
  <si>
    <t xml:space="preserve">Training frequentie:</t>
  </si>
  <si>
    <t xml:space="preserve">3 tot 5</t>
  </si>
  <si>
    <t xml:space="preserve">keer/wk</t>
  </si>
  <si>
    <t xml:space="preserve">Training duur:</t>
  </si>
  <si>
    <t xml:space="preserve">uur/wk</t>
  </si>
  <si>
    <t xml:space="preserve">Training afstand:</t>
  </si>
  <si>
    <t xml:space="preserve">km/wk</t>
  </si>
  <si>
    <t xml:space="preserve">Fietservaring:</t>
  </si>
  <si>
    <t xml:space="preserve">jaar</t>
  </si>
  <si>
    <t xml:space="preserve">Opmerkingen:</t>
  </si>
  <si>
    <t xml:space="preserve">Antropometrie</t>
  </si>
  <si>
    <t xml:space="preserve">Algemene gegevens</t>
  </si>
  <si>
    <t xml:space="preserve">Testdag:</t>
  </si>
  <si>
    <t xml:space="preserve">Onderzoeker:</t>
  </si>
  <si>
    <t xml:space="preserve">Renske</t>
  </si>
  <si>
    <t xml:space="preserve">Aanvangstijd test:</t>
  </si>
  <si>
    <t xml:space="preserve">Antropometrische metingen</t>
  </si>
  <si>
    <t xml:space="preserve">3de meting?</t>
  </si>
  <si>
    <t xml:space="preserve">Gem / Mediaan</t>
  </si>
  <si>
    <t xml:space="preserve">Meting 1</t>
  </si>
  <si>
    <t xml:space="preserve">Meting 2</t>
  </si>
  <si>
    <t xml:space="preserve">Meting 3</t>
  </si>
  <si>
    <t xml:space="preserve">SI</t>
  </si>
  <si>
    <t xml:space="preserve">Lichaamsgewicht</t>
  </si>
  <si>
    <t xml:space="preserve">kg</t>
  </si>
  <si>
    <t xml:space="preserve">Lichaamslengte</t>
  </si>
  <si>
    <t xml:space="preserve">cm</t>
  </si>
  <si>
    <t xml:space="preserve">Biceps huidplooimeting</t>
  </si>
  <si>
    <t xml:space="preserve">mm</t>
  </si>
  <si>
    <t xml:space="preserve">          Lengte bovenarm →</t>
  </si>
  <si>
    <t xml:space="preserve">Triceps huidplooimeting</t>
  </si>
  <si>
    <t xml:space="preserve">          Markering op bovenarm →</t>
  </si>
  <si>
    <t xml:space="preserve">Subscapular huidplooimeting</t>
  </si>
  <si>
    <t xml:space="preserve">Iliac crest huidplooimeting</t>
  </si>
  <si>
    <t xml:space="preserve">Bovenbeenlengte</t>
  </si>
  <si>
    <t xml:space="preserve">          Markering voor bovenbeenomtrek →</t>
  </si>
  <si>
    <t xml:space="preserve">Bovenbeenomtrek</t>
  </si>
  <si>
    <t xml:space="preserve">Onderbeenomtrek</t>
  </si>
  <si>
    <t xml:space="preserve">Onderbeenlengte</t>
  </si>
  <si>
    <t xml:space="preserve">Biceps 3D meting</t>
  </si>
  <si>
    <t xml:space="preserve">Filename →</t>
  </si>
  <si>
    <t xml:space="preserve">Triceps 3D meting</t>
  </si>
  <si>
    <t xml:space="preserve">Subscapular 3D meting</t>
  </si>
  <si>
    <t xml:space="preserve">Iliac crest 3D meting</t>
  </si>
  <si>
    <t xml:space="preserve">Som</t>
  </si>
  <si>
    <t xml:space="preserve">Durnin/Womersley Caliper Method</t>
  </si>
  <si>
    <t xml:space="preserve">Vetpercentage (Siri equation)</t>
  </si>
  <si>
    <t xml:space="preserve">Leeftijd</t>
  </si>
  <si>
    <t xml:space="preserve">Man</t>
  </si>
  <si>
    <t xml:space="preserve">Vrouw</t>
  </si>
  <si>
    <t xml:space="preserve">Leeftijd →</t>
  </si>
  <si>
    <t xml:space="preserve">&lt;17</t>
  </si>
  <si>
    <t xml:space="preserve">%</t>
  </si>
  <si>
    <t xml:space="preserve">17-19</t>
  </si>
  <si>
    <t xml:space="preserve">20-29</t>
  </si>
  <si>
    <t xml:space="preserve">30-39</t>
  </si>
  <si>
    <t xml:space="preserve">40-49</t>
  </si>
  <si>
    <t xml:space="preserve">&gt;50</t>
  </si>
  <si>
    <t xml:space="preserve">Opslaan</t>
  </si>
  <si>
    <t xml:space="preserve">Filenames 3D ultrasound:</t>
  </si>
  <si>
    <t xml:space="preserve">Opmerkingen</t>
  </si>
  <si>
    <t xml:space="preserve">VO2 max test</t>
  </si>
  <si>
    <t xml:space="preserve">Lichaamslengte:</t>
  </si>
  <si>
    <t xml:space="preserve">Lichaamsgewicht:</t>
  </si>
  <si>
    <t xml:space="preserve">Onderzoeker</t>
  </si>
  <si>
    <t xml:space="preserve">Luuk</t>
  </si>
  <si>
    <t xml:space="preserve">hh:mm</t>
  </si>
  <si>
    <t xml:space="preserve">Temperatuur:</t>
  </si>
  <si>
    <t xml:space="preserve">°C</t>
  </si>
  <si>
    <t xml:space="preserve">Luchtvochtigheid:</t>
  </si>
  <si>
    <t xml:space="preserve">COSMED nummer:</t>
  </si>
  <si>
    <t xml:space="preserve">Type pedaal:</t>
  </si>
  <si>
    <t xml:space="preserve">Look (wit) </t>
  </si>
  <si>
    <t xml:space="preserve">Maat van zuurstofmasker:</t>
  </si>
  <si>
    <t xml:space="preserve">S</t>
  </si>
  <si>
    <t xml:space="preserve">S/M/L</t>
  </si>
  <si>
    <t xml:space="preserve">Maat van hoofdband:</t>
  </si>
  <si>
    <t xml:space="preserve">S/M of L</t>
  </si>
  <si>
    <t xml:space="preserve">Kalibratie waardes</t>
  </si>
  <si>
    <t xml:space="preserve">O2 analyzer</t>
  </si>
  <si>
    <t xml:space="preserve">CO2 analyzer</t>
  </si>
  <si>
    <t xml:space="preserve">Gain:</t>
  </si>
  <si>
    <t xml:space="preserve">Baseline:</t>
  </si>
  <si>
    <t xml:space="preserve">Delay:</t>
  </si>
  <si>
    <t xml:space="preserve">Zero Hw:</t>
  </si>
  <si>
    <t xml:space="preserve">O2 ergo speed factor:</t>
  </si>
  <si>
    <t xml:space="preserve">Response time:</t>
  </si>
  <si>
    <t xml:space="preserve">Analyzer pressure:</t>
  </si>
  <si>
    <t xml:space="preserve">Sampling flow:</t>
  </si>
  <si>
    <t xml:space="preserve">RAMP Testprotocol</t>
  </si>
  <si>
    <t xml:space="preserve">Tijd (Min)</t>
  </si>
  <si>
    <t xml:space="preserve">Weerstand (W)</t>
  </si>
  <si>
    <t xml:space="preserve">VO2 (ml/min)</t>
  </si>
  <si>
    <t xml:space="preserve">HR (bpm)</t>
  </si>
  <si>
    <t xml:space="preserve">RER</t>
  </si>
  <si>
    <t xml:space="preserve">RPE</t>
  </si>
  <si>
    <t xml:space="preserve">PPM</t>
  </si>
  <si>
    <t xml:space="preserve">Deze stap afgemaakt </t>
  </si>
  <si>
    <t xml:space="preserve">Uitkomstmaat</t>
  </si>
  <si>
    <t xml:space="preserve">Absolute VO2max:</t>
  </si>
  <si>
    <t xml:space="preserve">mL/min</t>
  </si>
  <si>
    <t xml:space="preserve">Relatieve VO2max:</t>
  </si>
  <si>
    <t xml:space="preserve">mL/min/kg</t>
  </si>
  <si>
    <t xml:space="preserve">Filename COSMED:</t>
  </si>
  <si>
    <t xml:space="preserve">Raw</t>
  </si>
  <si>
    <t xml:space="preserve">10sec average</t>
  </si>
  <si>
    <t xml:space="preserve">Hartslag aan het begin van de test heel hoog en daarna ging hij naar beneden hoewel de weerstand hoger werd. Waarschijnlijk komt dit doordat de band te los zat. Hartslag viel ook af en toe weg. Hartslagdata klopt niet!!!</t>
  </si>
  <si>
    <t xml:space="preserve">3D Ultrasound</t>
  </si>
  <si>
    <t xml:space="preserve">Afstand tot steepje box:</t>
  </si>
  <si>
    <t xml:space="preserve">Diepte 3D ultrasound probe:</t>
  </si>
  <si>
    <t xml:space="preserve">Filename scan 1:</t>
  </si>
  <si>
    <t xml:space="preserve">Filename scan 2:</t>
  </si>
  <si>
    <t xml:space="preserve">Filename botpunten:</t>
  </si>
  <si>
    <t xml:space="preserve">Wingate test</t>
  </si>
  <si>
    <t xml:space="preserve">Zithoogte zadel:</t>
  </si>
  <si>
    <t xml:space="preserve">Horizontale positie zadel:</t>
  </si>
  <si>
    <t xml:space="preserve">Voorste voet bij start:</t>
  </si>
  <si>
    <t xml:space="preserve">L</t>
  </si>
  <si>
    <t xml:space="preserve">Gewicht tijdens 30sec: </t>
  </si>
  <si>
    <t xml:space="preserve">LET OP! Gewicht van de basket is 1,0kg</t>
  </si>
  <si>
    <t xml:space="preserve">Testprotocol</t>
  </si>
  <si>
    <t xml:space="preserve">Tijd (min)</t>
  </si>
  <si>
    <t xml:space="preserve">Gewicht</t>
  </si>
  <si>
    <t xml:space="preserve">Status</t>
  </si>
  <si>
    <t xml:space="preserve">0:00-4:00</t>
  </si>
  <si>
    <t xml:space="preserve">Alleen basket</t>
  </si>
  <si>
    <t xml:space="preserve">Warming-up</t>
  </si>
  <si>
    <t xml:space="preserve">1:00-1:04</t>
  </si>
  <si>
    <t xml:space="preserve">Sprint 1</t>
  </si>
  <si>
    <t xml:space="preserve">2:00-2:04</t>
  </si>
  <si>
    <t xml:space="preserve">Sprint 2</t>
  </si>
  <si>
    <t xml:space="preserve">3:00-3:04</t>
  </si>
  <si>
    <t xml:space="preserve">Sprint 3</t>
  </si>
  <si>
    <t xml:space="preserve">4:00-6:00</t>
  </si>
  <si>
    <t xml:space="preserve">Rust</t>
  </si>
  <si>
    <t xml:space="preserve">6:00-6:30</t>
  </si>
  <si>
    <t xml:space="preserve">Test</t>
  </si>
  <si>
    <t xml:space="preserve">7:00-12:00</t>
  </si>
  <si>
    <t xml:space="preserve">Uitfietsen</t>
  </si>
  <si>
    <t xml:space="preserve">Absolute peakpower:</t>
  </si>
  <si>
    <t xml:space="preserve">Watt</t>
  </si>
  <si>
    <t xml:space="preserve">Relatieve peakpower:</t>
  </si>
  <si>
    <t xml:space="preserve">Filename (Extended Excel file):</t>
  </si>
  <si>
    <t xml:space="preserve">Sprongtest</t>
  </si>
  <si>
    <t xml:space="preserve">Test informatie</t>
  </si>
  <si>
    <t xml:space="preserve">Aantal sprongen:</t>
  </si>
  <si>
    <t xml:space="preserve">Spronghoogte 1:</t>
  </si>
  <si>
    <t xml:space="preserve">Spronghoogte 2:</t>
  </si>
  <si>
    <t xml:space="preserve">Spronghoogte 3:</t>
  </si>
  <si>
    <t xml:space="preserve">Spronghoogte 4:</t>
  </si>
  <si>
    <t xml:space="preserve">  </t>
  </si>
  <si>
    <t xml:space="preserve">Spronghoogte 5:</t>
  </si>
  <si>
    <t xml:space="preserve">Hoogste sprong:</t>
  </si>
  <si>
    <t xml:space="preserve">Filename linkervoet (109): </t>
  </si>
  <si>
    <t xml:space="preserve">RAW00353.DAT</t>
  </si>
  <si>
    <t xml:space="preserve">Origineel</t>
  </si>
  <si>
    <t xml:space="preserve">LET OP! Noteer zowel de originele bestandsnaam als de naam die je zelf aan het bestand geeft.</t>
  </si>
  <si>
    <t xml:space="preserve">Filename rechtervoet (112): </t>
  </si>
  <si>
    <t xml:space="preserve">RAW00182.DAT</t>
  </si>
  <si>
    <t xml:space="preserve">Filename Excelbestand: </t>
  </si>
  <si>
    <t xml:space="preserve">Vergeten de data direct op te slaan. Als het goed is zijn dit wel de namen van de juiste bestanden. </t>
  </si>
  <si>
    <t xml:space="preserve">NIRS + Time trial</t>
  </si>
  <si>
    <t xml:space="preserve">NIRS</t>
  </si>
  <si>
    <t xml:space="preserve">Trochantor-laterale patella:</t>
  </si>
  <si>
    <t xml:space="preserve">Locatie NIRS:</t>
  </si>
  <si>
    <t xml:space="preserve">Huidplooimeting 1 locatie NIRS:</t>
  </si>
  <si>
    <t xml:space="preserve">Huidplooimeting 2 locatie NIRS:</t>
  </si>
  <si>
    <t xml:space="preserve">Vetmeting ultrasound probe:</t>
  </si>
  <si>
    <t xml:space="preserve"> </t>
  </si>
  <si>
    <t xml:space="preserve">NIRS nummer:</t>
  </si>
  <si>
    <t xml:space="preserve">Maat zwarte kous: </t>
  </si>
  <si>
    <t xml:space="preserve">s/M</t>
  </si>
  <si>
    <t xml:space="preserve">S/M of M/L</t>
  </si>
  <si>
    <t xml:space="preserve">Time trial</t>
  </si>
  <si>
    <t xml:space="preserve">Alpha factor</t>
  </si>
  <si>
    <t xml:space="preserve">W/mm2</t>
  </si>
  <si>
    <t xml:space="preserve">Piekvermogen → </t>
  </si>
  <si>
    <t xml:space="preserve">W</t>
  </si>
  <si>
    <t xml:space="preserve">90% GET (moderate):</t>
  </si>
  <si>
    <t xml:space="preserve">   GET →</t>
  </si>
  <si>
    <t xml:space="preserve">Maximale occlusie </t>
  </si>
  <si>
    <t xml:space="preserve">Minimale waarde NIRS: </t>
  </si>
  <si>
    <t xml:space="preserve">Maximale waarde NIRS: </t>
  </si>
  <si>
    <t xml:space="preserve">0:00-3:00</t>
  </si>
  <si>
    <t xml:space="preserve">3 min 20W</t>
  </si>
  <si>
    <t xml:space="preserve">Belangrijk dat er 90RPM wordt aangehouden!!</t>
  </si>
  <si>
    <t xml:space="preserve">90%GET</t>
  </si>
  <si>
    <t xml:space="preserve">9:00-15:00</t>
  </si>
  <si>
    <t xml:space="preserve">6 min 20W</t>
  </si>
  <si>
    <t xml:space="preserve">21:00-29:00</t>
  </si>
  <si>
    <t xml:space="preserve">6 min 20W + 2 min klaarmaken voor time trial</t>
  </si>
  <si>
    <t xml:space="preserve">Afstand (m)</t>
  </si>
  <si>
    <t xml:space="preserve">29:00</t>
  </si>
  <si>
    <t xml:space="preserve">30:00</t>
  </si>
  <si>
    <t xml:space="preserve">31:00</t>
  </si>
  <si>
    <t xml:space="preserve">32:00</t>
  </si>
  <si>
    <t xml:space="preserve">33:00</t>
  </si>
  <si>
    <t xml:space="preserve">34:00</t>
  </si>
  <si>
    <t xml:space="preserve">35:00</t>
  </si>
  <si>
    <t xml:space="preserve">36:00</t>
  </si>
  <si>
    <t xml:space="preserve">37:00</t>
  </si>
  <si>
    <t xml:space="preserve">38:00</t>
  </si>
  <si>
    <t xml:space="preserve">39:00</t>
  </si>
  <si>
    <t xml:space="preserve">40:00</t>
  </si>
  <si>
    <t xml:space="preserve">Eindtijd 4km:</t>
  </si>
  <si>
    <t xml:space="preserve">min:sec</t>
  </si>
  <si>
    <t xml:space="preserve">Bestandsnaam NIRS:</t>
  </si>
  <si>
    <t xml:space="preserve">Bestandsnaam Bike:</t>
  </si>
  <si>
    <t xml:space="preserve">Bestandsnaam COSMED (raw):</t>
  </si>
  <si>
    <t xml:space="preserve">Bestandsnaam COSMED:</t>
  </si>
  <si>
    <t xml:space="preserve">LET OP!! Hartslag goed noteren zodat we deze voor het trainingsschema kunnen gebruiken. Want met VO2max klopte deze niet. RER bij eerste stap rond de 1, af en toe er boven. Best aardige slow component te zien in eerste stap. Wellicht VT 1 verschuiven naar 2100 mL daar is ook een punt te vinden voor deze drempel.</t>
  </si>
  <si>
    <t xml:space="preserve">PPcode</t>
  </si>
  <si>
    <t xml:space="preserve">Geslacht</t>
  </si>
  <si>
    <t xml:space="preserve">(man = 1, vrouw = 2)</t>
  </si>
  <si>
    <t xml:space="preserve">Vetpercentage</t>
  </si>
  <si>
    <t xml:space="preserve">Relatieve VO2max </t>
  </si>
  <si>
    <t xml:space="preserve">Relatieve piekpower</t>
  </si>
  <si>
    <t xml:space="preserve">Watt/kg</t>
  </si>
  <si>
    <t xml:space="preserve">Tijd op de 4km</t>
  </si>
  <si>
    <t xml:space="preserve">4km tijd</t>
  </si>
</sst>
</file>

<file path=xl/styles.xml><?xml version="1.0" encoding="utf-8"?>
<styleSheet xmlns="http://schemas.openxmlformats.org/spreadsheetml/2006/main">
  <numFmts count="11">
    <numFmt numFmtId="164" formatCode="General"/>
    <numFmt numFmtId="165" formatCode="@"/>
    <numFmt numFmtId="166" formatCode="0"/>
    <numFmt numFmtId="167" formatCode="dd/mm/yyyy"/>
    <numFmt numFmtId="168" formatCode="0.00"/>
    <numFmt numFmtId="169" formatCode="h:mm;@"/>
    <numFmt numFmtId="170" formatCode="General"/>
    <numFmt numFmtId="171" formatCode="hh:mm"/>
    <numFmt numFmtId="172" formatCode="0.0"/>
    <numFmt numFmtId="173" formatCode="0.0%"/>
    <numFmt numFmtId="174" formatCode="[$-F400]h:mm:ss\ AM/PM"/>
  </numFmts>
  <fonts count="14">
    <font>
      <sz val="11"/>
      <color rgb="FF000000"/>
      <name val="Calibri"/>
      <family val="2"/>
      <charset val="1"/>
    </font>
    <font>
      <sz val="10"/>
      <name val="Arial"/>
      <family val="0"/>
    </font>
    <font>
      <sz val="10"/>
      <name val="Arial"/>
      <family val="0"/>
    </font>
    <font>
      <sz val="10"/>
      <name val="Arial"/>
      <family val="0"/>
    </font>
    <font>
      <b val="true"/>
      <sz val="15"/>
      <color rgb="FF44546A"/>
      <name val="Calibri"/>
      <family val="2"/>
      <charset val="1"/>
    </font>
    <font>
      <b val="true"/>
      <sz val="11"/>
      <color rgb="FFFFFFFF"/>
      <name val="Calibri"/>
      <family val="2"/>
      <charset val="1"/>
    </font>
    <font>
      <sz val="11"/>
      <color rgb="FFFFFFFF"/>
      <name val="Calibri"/>
      <family val="2"/>
      <charset val="1"/>
    </font>
    <font>
      <b val="true"/>
      <sz val="11"/>
      <color rgb="FF000000"/>
      <name val="Calibri"/>
      <family val="2"/>
      <charset val="1"/>
    </font>
    <font>
      <b val="true"/>
      <sz val="10"/>
      <color rgb="FF202124"/>
      <name val="Arial"/>
      <family val="2"/>
      <charset val="1"/>
    </font>
    <font>
      <sz val="11"/>
      <color rgb="FF9C0006"/>
      <name val="Calibri"/>
      <family val="2"/>
      <charset val="1"/>
    </font>
    <font>
      <b val="true"/>
      <sz val="11"/>
      <color rgb="FF9C0006"/>
      <name val="Calibri"/>
      <family val="2"/>
      <charset val="1"/>
    </font>
    <font>
      <sz val="11"/>
      <color rgb="FF9C5700"/>
      <name val="Calibri"/>
      <family val="2"/>
      <charset val="1"/>
    </font>
    <font>
      <sz val="11"/>
      <color rgb="FF006100"/>
      <name val="Calibri"/>
      <family val="2"/>
      <charset val="1"/>
    </font>
    <font>
      <b val="true"/>
      <sz val="11"/>
      <color rgb="FF006100"/>
      <name val="Calibri"/>
      <family val="2"/>
      <charset val="1"/>
    </font>
  </fonts>
  <fills count="8">
    <fill>
      <patternFill patternType="none"/>
    </fill>
    <fill>
      <patternFill patternType="gray125"/>
    </fill>
    <fill>
      <patternFill patternType="solid">
        <fgColor rgb="FFA5A5A5"/>
        <bgColor rgb="FF9999FF"/>
      </patternFill>
    </fill>
    <fill>
      <patternFill patternType="solid">
        <fgColor rgb="FFDBDBDB"/>
        <bgColor rgb="FFD9D9D9"/>
      </patternFill>
    </fill>
    <fill>
      <patternFill patternType="solid">
        <fgColor rgb="FFFFC7CE"/>
        <bgColor rgb="FFD9D9D9"/>
      </patternFill>
    </fill>
    <fill>
      <patternFill patternType="solid">
        <fgColor rgb="FFFFEB9C"/>
        <bgColor rgb="FFE7E6E6"/>
      </patternFill>
    </fill>
    <fill>
      <patternFill patternType="solid">
        <fgColor rgb="FFC6EFCE"/>
        <bgColor rgb="FFDBDBDB"/>
      </patternFill>
    </fill>
    <fill>
      <patternFill patternType="solid">
        <fgColor rgb="FFE7E6E6"/>
        <bgColor rgb="FFDBDBDB"/>
      </patternFill>
    </fill>
  </fills>
  <borders count="74">
    <border diagonalUp="false" diagonalDown="false">
      <left/>
      <right/>
      <top/>
      <bottom/>
      <diagonal/>
    </border>
    <border diagonalUp="false" diagonalDown="false">
      <left/>
      <right/>
      <top/>
      <bottom style="thick">
        <color rgb="FF4472C4"/>
      </bottom>
      <diagonal/>
    </border>
    <border diagonalUp="false" diagonalDown="false">
      <left/>
      <right/>
      <top style="thick">
        <color rgb="FF4472C4"/>
      </top>
      <bottom style="thick"/>
      <diagonal/>
    </border>
    <border diagonalUp="false" diagonalDown="false">
      <left/>
      <right/>
      <top/>
      <bottom style="thick"/>
      <diagonal/>
    </border>
    <border diagonalUp="false" diagonalDown="false">
      <left style="thick"/>
      <right style="thick"/>
      <top style="thick"/>
      <bottom style="thick"/>
      <diagonal/>
    </border>
    <border diagonalUp="false" diagonalDown="false">
      <left/>
      <right style="thick"/>
      <top/>
      <bottom/>
      <diagonal/>
    </border>
    <border diagonalUp="false" diagonalDown="false">
      <left style="thick"/>
      <right style="thick"/>
      <top style="thick"/>
      <bottom/>
      <diagonal/>
    </border>
    <border diagonalUp="false" diagonalDown="false">
      <left style="thick"/>
      <right style="thick"/>
      <top/>
      <bottom/>
      <diagonal/>
    </border>
    <border diagonalUp="false" diagonalDown="false">
      <left style="thick"/>
      <right/>
      <top/>
      <bottom style="thick"/>
      <diagonal/>
    </border>
    <border diagonalUp="false" diagonalDown="false">
      <left style="thick"/>
      <right/>
      <top/>
      <bottom/>
      <diagonal/>
    </border>
    <border diagonalUp="false" diagonalDown="false">
      <left/>
      <right/>
      <top style="thick"/>
      <bottom/>
      <diagonal/>
    </border>
    <border diagonalUp="false" diagonalDown="false">
      <left style="thick"/>
      <right style="thick"/>
      <top/>
      <bottom style="thick"/>
      <diagonal/>
    </border>
    <border diagonalUp="false" diagonalDown="false">
      <left/>
      <right style="thick"/>
      <top/>
      <bottom style="thick"/>
      <diagonal/>
    </border>
    <border diagonalUp="false" diagonalDown="false">
      <left style="thick"/>
      <right/>
      <top style="thick"/>
      <bottom style="thick"/>
      <diagonal/>
    </border>
    <border diagonalUp="false" diagonalDown="false">
      <left/>
      <right style="thick"/>
      <top style="thick"/>
      <bottom style="thick"/>
      <diagonal/>
    </border>
    <border diagonalUp="false" diagonalDown="false">
      <left/>
      <right/>
      <top style="thick"/>
      <bottom style="thick"/>
      <diagonal/>
    </border>
    <border diagonalUp="false" diagonalDown="false">
      <left style="thick"/>
      <right/>
      <top/>
      <bottom style="thin">
        <color rgb="FFFFFFFF"/>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style="medium"/>
      <right style="thick"/>
      <top/>
      <bottom/>
      <diagonal/>
    </border>
    <border diagonalUp="false" diagonalDown="false">
      <left style="thick"/>
      <right/>
      <top style="thin">
        <color rgb="FFFFFFFF"/>
      </top>
      <bottom style="thin">
        <color rgb="FFFFFFFF"/>
      </bottom>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thick"/>
      <right style="thin">
        <color rgb="FFFFFFFF"/>
      </right>
      <top style="thin">
        <color rgb="FFFFFFFF"/>
      </top>
      <bottom style="thin">
        <color rgb="FFFFFFFF"/>
      </bottom>
      <diagonal/>
    </border>
    <border diagonalUp="false" diagonalDown="false">
      <left style="thick"/>
      <right style="thin">
        <color rgb="FFFFFFFF"/>
      </right>
      <top style="thin">
        <color rgb="FFFFFFFF"/>
      </top>
      <bottom/>
      <diagonal/>
    </border>
    <border diagonalUp="false" diagonalDown="false">
      <left style="thick"/>
      <right style="thin">
        <color rgb="FFFFFFFF"/>
      </right>
      <top/>
      <bottom/>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style="medium"/>
      <top style="thin"/>
      <bottom/>
      <diagonal/>
    </border>
    <border diagonalUp="false" diagonalDown="false">
      <left style="thick"/>
      <right style="medium"/>
      <top/>
      <bottom style="thin">
        <color rgb="FFFFFFFF"/>
      </bottom>
      <diagonal/>
    </border>
    <border diagonalUp="false" diagonalDown="false">
      <left style="thick"/>
      <right style="thin">
        <color rgb="FFFFFFFF"/>
      </right>
      <top style="thin">
        <color rgb="FFFFFFFF"/>
      </top>
      <bottom style="thick"/>
      <diagonal/>
    </border>
    <border diagonalUp="false" diagonalDown="false">
      <left style="medium"/>
      <right style="thin"/>
      <top style="thin"/>
      <bottom style="thick"/>
      <diagonal/>
    </border>
    <border diagonalUp="false" diagonalDown="false">
      <left style="thin"/>
      <right style="thin"/>
      <top style="thin"/>
      <bottom style="thick"/>
      <diagonal/>
    </border>
    <border diagonalUp="false" diagonalDown="false">
      <left style="thin"/>
      <right style="medium"/>
      <top style="thin"/>
      <bottom style="thick"/>
      <diagonal/>
    </border>
    <border diagonalUp="false" diagonalDown="false">
      <left style="medium"/>
      <right style="thick"/>
      <top/>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style="thin"/>
      <top style="thick"/>
      <bottom style="thick"/>
      <diagonal/>
    </border>
    <border diagonalUp="false" diagonalDown="false">
      <left style="thin"/>
      <right style="thin"/>
      <top style="thick"/>
      <bottom style="thick"/>
      <diagonal/>
    </border>
    <border diagonalUp="false" diagonalDown="false">
      <left style="thin"/>
      <right/>
      <top style="thick"/>
      <bottom style="thick"/>
      <diagonal/>
    </border>
    <border diagonalUp="false" diagonalDown="false">
      <left style="thin"/>
      <right style="thick"/>
      <top style="thick"/>
      <bottom style="thick"/>
      <diagonal/>
    </border>
    <border diagonalUp="false" diagonalDown="false">
      <left style="thick"/>
      <right style="thin"/>
      <top/>
      <bottom style="thin"/>
      <diagonal/>
    </border>
    <border diagonalUp="false" diagonalDown="false">
      <left style="thin"/>
      <right style="thin"/>
      <top style="thick"/>
      <bottom style="thin"/>
      <diagonal/>
    </border>
    <border diagonalUp="false" diagonalDown="false">
      <left style="thick"/>
      <right style="thin"/>
      <top style="thin"/>
      <bottom style="thin"/>
      <diagonal/>
    </border>
    <border diagonalUp="false" diagonalDown="false">
      <left style="thin"/>
      <right style="thick"/>
      <top style="thin"/>
      <bottom style="thin"/>
      <diagonal/>
    </border>
    <border diagonalUp="false" diagonalDown="false">
      <left style="thin"/>
      <right style="thick"/>
      <top style="thin"/>
      <bottom/>
      <diagonal/>
    </border>
    <border diagonalUp="false" diagonalDown="false">
      <left/>
      <right/>
      <top/>
      <bottom style="thin">
        <color rgb="FFD9D9D9"/>
      </bottom>
      <diagonal/>
    </border>
    <border diagonalUp="false" diagonalDown="false">
      <left/>
      <right style="thin"/>
      <top style="thin"/>
      <bottom style="thin"/>
      <diagonal/>
    </border>
    <border diagonalUp="false" diagonalDown="false">
      <left/>
      <right style="thick"/>
      <top/>
      <bottom style="thin"/>
      <diagonal/>
    </border>
    <border diagonalUp="false" diagonalDown="false">
      <left/>
      <right style="thin"/>
      <top/>
      <bottom style="thin"/>
      <diagonal/>
    </border>
    <border diagonalUp="false" diagonalDown="false">
      <left style="thick"/>
      <right style="thin"/>
      <top/>
      <bottom style="thick"/>
      <diagonal/>
    </border>
    <border diagonalUp="false" diagonalDown="false">
      <left/>
      <right style="thin"/>
      <top/>
      <bottom style="thick"/>
      <diagonal/>
    </border>
    <border diagonalUp="false" diagonalDown="false">
      <left style="thin"/>
      <right style="thin"/>
      <top/>
      <bottom style="thick"/>
      <diagonal/>
    </border>
    <border diagonalUp="false" diagonalDown="false">
      <left style="medium"/>
      <right/>
      <top/>
      <bottom/>
      <diagonal/>
    </border>
    <border diagonalUp="false" diagonalDown="false">
      <left style="medium"/>
      <right/>
      <top style="thick"/>
      <bottom style="thick"/>
      <diagonal/>
    </border>
    <border diagonalUp="false" diagonalDown="false">
      <left/>
      <right/>
      <top/>
      <bottom style="thin">
        <color rgb="FFFFFFFF"/>
      </bottom>
      <diagonal/>
    </border>
    <border diagonalUp="false" diagonalDown="false">
      <left style="thick"/>
      <right style="thin">
        <color rgb="FFD9D9D9"/>
      </right>
      <top/>
      <bottom style="thin">
        <color rgb="FFD9D9D9"/>
      </bottom>
      <diagonal/>
    </border>
    <border diagonalUp="false" diagonalDown="false">
      <left style="thin">
        <color rgb="FFD9D9D9"/>
      </left>
      <right style="thin">
        <color rgb="FFD9D9D9"/>
      </right>
      <top/>
      <bottom style="thin">
        <color rgb="FFD9D9D9"/>
      </bottom>
      <diagonal/>
    </border>
    <border diagonalUp="false" diagonalDown="false">
      <left style="thin">
        <color rgb="FFD9D9D9"/>
      </left>
      <right style="thick"/>
      <top/>
      <bottom style="thin">
        <color rgb="FFD9D9D9"/>
      </bottom>
      <diagonal/>
    </border>
    <border diagonalUp="false" diagonalDown="false">
      <left style="thick"/>
      <right style="thin">
        <color rgb="FFD9D9D9"/>
      </right>
      <top style="thin">
        <color rgb="FFD9D9D9"/>
      </top>
      <bottom style="thin">
        <color rgb="FFD9D9D9"/>
      </bottom>
      <diagonal/>
    </border>
    <border diagonalUp="false" diagonalDown="false">
      <left style="thin">
        <color rgb="FFD9D9D9"/>
      </left>
      <right style="thin">
        <color rgb="FFD9D9D9"/>
      </right>
      <top style="thin">
        <color rgb="FFD9D9D9"/>
      </top>
      <bottom style="thin">
        <color rgb="FFD9D9D9"/>
      </bottom>
      <diagonal/>
    </border>
    <border diagonalUp="false" diagonalDown="false">
      <left style="thin">
        <color rgb="FFD9D9D9"/>
      </left>
      <right style="thick"/>
      <top style="thin">
        <color rgb="FFD9D9D9"/>
      </top>
      <bottom style="thin">
        <color rgb="FFD9D9D9"/>
      </bottom>
      <diagonal/>
    </border>
    <border diagonalUp="false" diagonalDown="false">
      <left style="thick"/>
      <right style="thin">
        <color rgb="FFD9D9D9"/>
      </right>
      <top style="thin">
        <color rgb="FFD9D9D9"/>
      </top>
      <bottom style="thick"/>
      <diagonal/>
    </border>
    <border diagonalUp="false" diagonalDown="false">
      <left style="thin">
        <color rgb="FFD9D9D9"/>
      </left>
      <right style="thin">
        <color rgb="FFD9D9D9"/>
      </right>
      <top style="thin">
        <color rgb="FFD9D9D9"/>
      </top>
      <bottom style="thick"/>
      <diagonal/>
    </border>
    <border diagonalUp="false" diagonalDown="false">
      <left style="thin">
        <color rgb="FFD9D9D9"/>
      </left>
      <right style="thick"/>
      <top style="thin">
        <color rgb="FFD9D9D9"/>
      </top>
      <bottom style="thick"/>
      <diagonal/>
    </border>
    <border diagonalUp="false" diagonalDown="false">
      <left style="thick"/>
      <right style="thin"/>
      <top style="thick"/>
      <bottom style="thin"/>
      <diagonal/>
    </border>
    <border diagonalUp="false" diagonalDown="false">
      <left style="thin"/>
      <right style="thick"/>
      <top style="thick"/>
      <bottom style="thin"/>
      <diagonal/>
    </border>
    <border diagonalUp="false" diagonalDown="false">
      <left style="thick"/>
      <right style="thin"/>
      <top style="thin"/>
      <bottom style="thick"/>
      <diagonal/>
    </border>
    <border diagonalUp="false" diagonalDown="false">
      <left style="thin"/>
      <right style="thick"/>
      <top style="thin"/>
      <bottom style="thick"/>
      <diagonal/>
    </border>
    <border diagonalUp="false" diagonalDown="false">
      <left style="thin"/>
      <right style="thick"/>
      <top/>
      <bottom style="thin"/>
      <diagonal/>
    </border>
    <border diagonalUp="false" diagonalDown="false">
      <left/>
      <right style="thick"/>
      <top style="thin"/>
      <bottom style="thin"/>
      <diagonal/>
    </border>
    <border diagonalUp="false" diagonalDown="false">
      <left/>
      <right style="thick"/>
      <top style="thin"/>
      <bottom style="thick"/>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false">
      <alignment horizontal="general" vertical="bottom" textRotation="0" wrapText="false" indent="0" shrinkToFit="false"/>
    </xf>
    <xf numFmtId="164" fontId="6"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9" fillId="4" borderId="0" applyFont="true" applyBorder="false" applyAlignment="true" applyProtection="false">
      <alignment horizontal="general" vertical="bottom" textRotation="0" wrapText="false" indent="0" shrinkToFit="false"/>
    </xf>
    <xf numFmtId="164" fontId="11" fillId="5" borderId="0" applyFont="true" applyBorder="false" applyAlignment="true" applyProtection="false">
      <alignment horizontal="general" vertical="bottom" textRotation="0" wrapText="false" indent="0" shrinkToFit="false"/>
    </xf>
    <xf numFmtId="164" fontId="12" fillId="6" borderId="0" applyFont="true" applyBorder="false" applyAlignment="true" applyProtection="false">
      <alignment horizontal="general" vertical="bottom" textRotation="0" wrapText="false" indent="0" shrinkToFit="false"/>
    </xf>
  </cellStyleXfs>
  <cellXfs count="20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20" applyFont="true" applyBorder="false" applyAlignment="true" applyProtection="tru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5" fillId="2" borderId="4" xfId="21" applyFont="true" applyBorder="true" applyAlignment="true" applyProtection="true">
      <alignment horizontal="center"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7" fillId="0" borderId="5" xfId="0" applyFont="true" applyBorder="true" applyAlignment="false" applyProtection="false">
      <alignment horizontal="general" vertical="bottom" textRotation="0" wrapText="false" indent="0" shrinkToFit="false"/>
      <protection locked="true" hidden="false"/>
    </xf>
    <xf numFmtId="165" fontId="7" fillId="0" borderId="5"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6" fontId="7" fillId="0" borderId="5" xfId="0" applyFont="true" applyBorder="true" applyAlignment="true" applyProtection="false">
      <alignment horizontal="left" vertical="bottom" textRotation="0" wrapText="false" indent="0" shrinkToFit="false"/>
      <protection locked="true" hidden="false"/>
    </xf>
    <xf numFmtId="167" fontId="7" fillId="0" borderId="5"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6" fontId="8" fillId="0" borderId="9" xfId="0" applyFont="true" applyBorder="true" applyAlignment="false" applyProtection="false">
      <alignment horizontal="general" vertical="bottom" textRotation="0" wrapText="false" indent="0" shrinkToFit="false"/>
      <protection locked="true" hidden="false"/>
    </xf>
    <xf numFmtId="168" fontId="7" fillId="0" borderId="0" xfId="0" applyFont="true" applyBorder="false" applyAlignment="true" applyProtection="false">
      <alignment horizontal="left"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7" fillId="0" borderId="3" xfId="0" applyFont="true" applyBorder="true" applyAlignment="true" applyProtection="false">
      <alignment horizontal="left"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left" vertical="top" textRotation="0" wrapText="false" indent="0" shrinkToFit="false"/>
      <protection locked="true" hidden="false"/>
    </xf>
    <xf numFmtId="164" fontId="0" fillId="0" borderId="4" xfId="0" applyFont="false" applyBorder="true" applyAlignment="true" applyProtection="false">
      <alignment horizontal="left" vertical="top" textRotation="0" wrapText="true" indent="0" shrinkToFit="false"/>
      <protection locked="true" hidden="false"/>
    </xf>
    <xf numFmtId="167" fontId="7" fillId="0" borderId="12" xfId="0" applyFont="true" applyBorder="true" applyAlignment="true" applyProtection="false">
      <alignment horizontal="left" vertical="bottom" textRotation="0" wrapText="false" indent="0" shrinkToFit="false"/>
      <protection locked="true" hidden="false"/>
    </xf>
    <xf numFmtId="169" fontId="7" fillId="0" borderId="11" xfId="0" applyFont="true" applyBorder="true" applyAlignment="true" applyProtection="false">
      <alignment horizontal="left" vertical="bottom" textRotation="0" wrapText="false" indent="0" shrinkToFit="false"/>
      <protection locked="true" hidden="false"/>
    </xf>
    <xf numFmtId="164" fontId="7" fillId="0" borderId="4" xfId="0" applyFont="tru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false">
      <alignment horizontal="center" vertical="center" textRotation="0" wrapText="false" indent="0" shrinkToFit="false"/>
      <protection locked="true" hidden="false"/>
    </xf>
    <xf numFmtId="164" fontId="7" fillId="0" borderId="14"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5" fillId="2" borderId="13" xfId="21" applyFont="true" applyBorder="true" applyAlignment="true" applyProtection="true">
      <alignment horizontal="general" vertical="bottom" textRotation="0" wrapText="false" indent="0" shrinkToFit="false"/>
      <protection locked="true" hidden="false"/>
    </xf>
    <xf numFmtId="164" fontId="5" fillId="2" borderId="15" xfId="21" applyFont="true" applyBorder="true" applyAlignment="true" applyProtection="true">
      <alignment horizontal="center" vertical="bottom" textRotation="0" wrapText="false" indent="0" shrinkToFit="false"/>
      <protection locked="true" hidden="false"/>
    </xf>
    <xf numFmtId="164" fontId="5" fillId="2" borderId="14" xfId="21" applyFont="true" applyBorder="true" applyAlignment="true" applyProtection="true">
      <alignment horizontal="general" vertical="bottom" textRotation="0" wrapText="false" indent="0" shrinkToFit="false"/>
      <protection locked="true" hidden="false"/>
    </xf>
    <xf numFmtId="164" fontId="0" fillId="0" borderId="16" xfId="0" applyFont="true" applyBorder="true" applyAlignment="true" applyProtection="false">
      <alignment horizontal="left" vertical="bottom" textRotation="0" wrapText="false" indent="1"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0" fillId="0" borderId="19" xfId="0" applyFont="false" applyBorder="true" applyAlignment="false" applyProtection="false">
      <alignment horizontal="general" vertical="bottom" textRotation="0" wrapText="false" indent="0" shrinkToFit="false"/>
      <protection locked="true" hidden="false"/>
    </xf>
    <xf numFmtId="170" fontId="0" fillId="0" borderId="0" xfId="0" applyFont="false" applyBorder="true" applyAlignment="false" applyProtection="false">
      <alignment horizontal="general" vertical="bottom" textRotation="0" wrapText="false" indent="0" shrinkToFit="false"/>
      <protection locked="true" hidden="false"/>
    </xf>
    <xf numFmtId="170" fontId="0" fillId="0" borderId="20" xfId="0" applyFont="false" applyBorder="tru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1"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164" fontId="0" fillId="0" borderId="24" xfId="0" applyFont="false" applyBorder="true" applyAlignment="false" applyProtection="false">
      <alignment horizontal="general" vertical="bottom" textRotation="0" wrapText="false" indent="0" shrinkToFit="false"/>
      <protection locked="true" hidden="false"/>
    </xf>
    <xf numFmtId="164" fontId="0" fillId="3" borderId="21" xfId="22" applyFont="false" applyBorder="true" applyAlignment="true" applyProtection="true">
      <alignment horizontal="general" vertical="bottom" textRotation="0" wrapText="false" indent="0" shrinkToFit="false"/>
      <protection locked="true" hidden="false"/>
    </xf>
    <xf numFmtId="164" fontId="0" fillId="3" borderId="22" xfId="22" applyFont="false" applyBorder="true" applyAlignment="true" applyProtection="true">
      <alignment horizontal="general" vertical="bottom" textRotation="0" wrapText="false" indent="0" shrinkToFit="false"/>
      <protection locked="true" hidden="false"/>
    </xf>
    <xf numFmtId="164" fontId="0" fillId="3" borderId="23" xfId="22" applyFont="false" applyBorder="true" applyAlignment="true" applyProtection="true">
      <alignment horizontal="general" vertical="bottom" textRotation="0" wrapText="false" indent="0" shrinkToFit="false"/>
      <protection locked="true" hidden="false"/>
    </xf>
    <xf numFmtId="164" fontId="0" fillId="3" borderId="24" xfId="22" applyFont="false" applyBorder="true" applyAlignment="true" applyProtection="true">
      <alignment horizontal="general" vertical="bottom" textRotation="0" wrapText="false" indent="0" shrinkToFit="false"/>
      <protection locked="true" hidden="false"/>
    </xf>
    <xf numFmtId="164" fontId="0" fillId="3" borderId="5" xfId="22" applyFont="false" applyBorder="true" applyAlignment="true" applyProtection="true">
      <alignment horizontal="general" vertical="bottom" textRotation="0" wrapText="false" indent="0" shrinkToFit="false"/>
      <protection locked="true" hidden="false"/>
    </xf>
    <xf numFmtId="164" fontId="0" fillId="3" borderId="0" xfId="22" applyFont="false" applyBorder="true" applyAlignment="true" applyProtection="true">
      <alignment horizontal="general" vertical="bottom" textRotation="0" wrapText="false" indent="0" shrinkToFit="false"/>
      <protection locked="true" hidden="false"/>
    </xf>
    <xf numFmtId="164" fontId="0" fillId="3" borderId="20" xfId="22" applyFont="false" applyBorder="true" applyAlignment="true" applyProtection="true">
      <alignment horizontal="general" vertical="bottom" textRotation="0" wrapText="false" indent="0" shrinkToFit="false"/>
      <protection locked="true" hidden="false"/>
    </xf>
    <xf numFmtId="164" fontId="0" fillId="0" borderId="25" xfId="0" applyFont="true" applyBorder="true" applyAlignment="true" applyProtection="false">
      <alignment horizontal="left" vertical="bottom" textRotation="0" wrapText="false" indent="1" shrinkToFit="false"/>
      <protection locked="true" hidden="false"/>
    </xf>
    <xf numFmtId="164" fontId="9" fillId="4" borderId="9" xfId="23" applyFont="true" applyBorder="true" applyAlignment="true" applyProtection="true">
      <alignment horizontal="left" vertical="bottom" textRotation="0" wrapText="false" indent="0" shrinkToFit="false"/>
      <protection locked="true" hidden="false"/>
    </xf>
    <xf numFmtId="164" fontId="9" fillId="4" borderId="0" xfId="23" applyFont="false" applyBorder="true" applyAlignment="true" applyProtection="true">
      <alignment horizontal="general" vertical="bottom" textRotation="0" wrapText="false" indent="0" shrinkToFit="false"/>
      <protection locked="true" hidden="false"/>
    </xf>
    <xf numFmtId="164" fontId="10" fillId="4" borderId="0" xfId="23" applyFont="true" applyBorder="true" applyAlignment="true" applyProtection="true">
      <alignment horizontal="general" vertical="bottom" textRotation="0" wrapText="false" indent="0" shrinkToFit="false"/>
      <protection locked="true" hidden="false"/>
    </xf>
    <xf numFmtId="164" fontId="0" fillId="0" borderId="26" xfId="0" applyFont="true" applyBorder="true" applyAlignment="true" applyProtection="false">
      <alignment horizontal="left" vertical="bottom" textRotation="0" wrapText="false" indent="1" shrinkToFit="false"/>
      <protection locked="true" hidden="false"/>
    </xf>
    <xf numFmtId="164" fontId="0" fillId="3" borderId="25" xfId="22" applyFont="false" applyBorder="true" applyAlignment="true" applyProtection="true">
      <alignment horizontal="general" vertical="bottom" textRotation="0" wrapText="false" indent="0" shrinkToFit="false"/>
      <protection locked="true" hidden="false"/>
    </xf>
    <xf numFmtId="170" fontId="10" fillId="4" borderId="0" xfId="23" applyFont="true" applyBorder="true" applyAlignment="true" applyProtection="true">
      <alignment horizontal="right" vertical="bottom" textRotation="0" wrapText="false" indent="0" shrinkToFit="false"/>
      <protection locked="true" hidden="false"/>
    </xf>
    <xf numFmtId="164" fontId="10" fillId="4" borderId="0" xfId="23" applyFont="true" applyBorder="true" applyAlignment="true" applyProtection="true">
      <alignment horizontal="left" vertical="bottom" textRotation="0" wrapText="false" indent="0" shrinkToFit="false"/>
      <protection locked="true" hidden="false"/>
    </xf>
    <xf numFmtId="164" fontId="0" fillId="0" borderId="27" xfId="0" applyFont="true" applyBorder="true" applyAlignment="true" applyProtection="false">
      <alignment horizontal="left" vertical="bottom" textRotation="0" wrapText="false" indent="1"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0" fillId="0" borderId="30" xfId="0" applyFont="false" applyBorder="true" applyAlignment="false" applyProtection="false">
      <alignment horizontal="general" vertical="bottom" textRotation="0" wrapText="false" indent="0" shrinkToFit="false"/>
      <protection locked="true" hidden="false"/>
    </xf>
    <xf numFmtId="164" fontId="0" fillId="3" borderId="31" xfId="22" applyFont="false" applyBorder="true" applyAlignment="true" applyProtection="true">
      <alignment horizontal="general" vertical="bottom" textRotation="0" wrapText="false" indent="0" shrinkToFit="false"/>
      <protection locked="true" hidden="false"/>
    </xf>
    <xf numFmtId="164" fontId="0" fillId="3" borderId="17" xfId="22" applyFont="false" applyBorder="true" applyAlignment="true" applyProtection="true">
      <alignment horizontal="general" vertical="bottom" textRotation="0" wrapText="false" indent="0" shrinkToFit="false"/>
      <protection locked="true" hidden="false"/>
    </xf>
    <xf numFmtId="164" fontId="0" fillId="3" borderId="18" xfId="22" applyFont="false" applyBorder="true" applyAlignment="true" applyProtection="true">
      <alignment horizontal="general" vertical="bottom" textRotation="0" wrapText="false" indent="0" shrinkToFit="false"/>
      <protection locked="true" hidden="false"/>
    </xf>
    <xf numFmtId="164" fontId="0" fillId="3" borderId="19" xfId="22" applyFont="false" applyBorder="true" applyAlignment="true" applyProtection="true">
      <alignment horizontal="general" vertical="bottom" textRotation="0" wrapText="false" indent="0" shrinkToFit="false"/>
      <protection locked="true" hidden="false"/>
    </xf>
    <xf numFmtId="164" fontId="0" fillId="7" borderId="23" xfId="0" applyFont="false" applyBorder="true" applyAlignment="false" applyProtection="false">
      <alignment horizontal="general" vertical="bottom" textRotation="0" wrapText="false" indent="0" shrinkToFit="false"/>
      <protection locked="true" hidden="false"/>
    </xf>
    <xf numFmtId="164" fontId="0" fillId="7" borderId="24" xfId="0" applyFont="false" applyBorder="true" applyAlignment="false" applyProtection="false">
      <alignment horizontal="general" vertical="bottom" textRotation="0" wrapText="false" indent="0" shrinkToFit="false"/>
      <protection locked="true" hidden="false"/>
    </xf>
    <xf numFmtId="164" fontId="9" fillId="4" borderId="9" xfId="23" applyFont="true" applyBorder="true" applyAlignment="true" applyProtection="true">
      <alignment horizontal="center" vertical="bottom" textRotation="0" wrapText="false" indent="0" shrinkToFit="false"/>
      <protection locked="true" hidden="false"/>
    </xf>
    <xf numFmtId="164" fontId="0" fillId="0" borderId="32" xfId="0" applyFont="true" applyBorder="true" applyAlignment="true" applyProtection="false">
      <alignment horizontal="left" vertical="bottom" textRotation="0" wrapText="false" indent="1" shrinkToFit="false"/>
      <protection locked="true" hidden="false"/>
    </xf>
    <xf numFmtId="164" fontId="0" fillId="0" borderId="33" xfId="0" applyFont="false" applyBorder="true" applyAlignment="false" applyProtection="false">
      <alignment horizontal="general" vertical="bottom" textRotation="0" wrapText="false" indent="0" shrinkToFit="false"/>
      <protection locked="true" hidden="false"/>
    </xf>
    <xf numFmtId="164" fontId="0" fillId="7" borderId="34" xfId="0" applyFont="false" applyBorder="true" applyAlignment="false" applyProtection="false">
      <alignment horizontal="general" vertical="bottom" textRotation="0" wrapText="false" indent="0" shrinkToFit="false"/>
      <protection locked="true" hidden="false"/>
    </xf>
    <xf numFmtId="164" fontId="0" fillId="7" borderId="35" xfId="0" applyFont="false" applyBorder="true" applyAlignment="false" applyProtection="false">
      <alignment horizontal="general" vertical="bottom" textRotation="0" wrapText="false" indent="0" shrinkToFit="false"/>
      <protection locked="true" hidden="false"/>
    </xf>
    <xf numFmtId="170" fontId="0" fillId="0" borderId="36"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true" applyProtection="false">
      <alignment horizontal="left" vertical="bottom" textRotation="0" wrapText="false" indent="1" shrinkToFit="false"/>
      <protection locked="true" hidden="false"/>
    </xf>
    <xf numFmtId="164" fontId="11" fillId="5" borderId="37" xfId="24" applyFont="true" applyBorder="true" applyAlignment="true" applyProtection="true">
      <alignment horizontal="general" vertical="bottom" textRotation="0" wrapText="false" indent="0" shrinkToFit="false"/>
      <protection locked="true" hidden="false"/>
    </xf>
    <xf numFmtId="170" fontId="11" fillId="5" borderId="4" xfId="24" applyFont="false" applyBorder="true" applyAlignment="true" applyProtection="tru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6" fontId="10" fillId="4" borderId="0" xfId="23"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70" fontId="7" fillId="0" borderId="6" xfId="0" applyFont="true" applyBorder="true" applyAlignment="false" applyProtection="false">
      <alignment horizontal="general" vertical="bottom" textRotation="0" wrapText="false" indent="0" shrinkToFit="false"/>
      <protection locked="true" hidden="false"/>
    </xf>
    <xf numFmtId="170" fontId="7" fillId="0" borderId="7" xfId="0" applyFont="true" applyBorder="true" applyAlignment="false" applyProtection="false">
      <alignment horizontal="general" vertical="bottom" textRotation="0" wrapText="false" indent="0" shrinkToFit="false"/>
      <protection locked="true" hidden="false"/>
    </xf>
    <xf numFmtId="170" fontId="7" fillId="0" borderId="12" xfId="0" applyFont="true" applyBorder="true" applyAlignment="false" applyProtection="false">
      <alignment horizontal="general" vertical="bottom" textRotation="0" wrapText="false" indent="0" shrinkToFit="false"/>
      <protection locked="true" hidden="false"/>
    </xf>
    <xf numFmtId="170" fontId="7" fillId="0" borderId="37" xfId="0" applyFont="true" applyBorder="true" applyAlignment="false" applyProtection="false">
      <alignment horizontal="general" vertical="bottom" textRotation="0" wrapText="false" indent="0" shrinkToFit="false"/>
      <protection locked="true" hidden="false"/>
    </xf>
    <xf numFmtId="164" fontId="0" fillId="0" borderId="38" xfId="0" applyFont="fals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general" vertical="bottom" textRotation="0" wrapText="true" indent="0" shrinkToFit="false"/>
      <protection locked="true" hidden="false"/>
    </xf>
    <xf numFmtId="166" fontId="7" fillId="0" borderId="9" xfId="0" applyFont="true" applyBorder="true" applyAlignment="true" applyProtection="false">
      <alignment horizontal="left" vertical="bottom" textRotation="0" wrapText="false" indent="0" shrinkToFit="false"/>
      <protection locked="true" hidden="false"/>
    </xf>
    <xf numFmtId="167" fontId="7" fillId="0" borderId="9" xfId="0" applyFont="true" applyBorder="true" applyAlignment="true" applyProtection="false">
      <alignment horizontal="left"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70" fontId="7" fillId="0" borderId="9" xfId="0" applyFont="true" applyBorder="true" applyAlignment="true" applyProtection="false">
      <alignment horizontal="left" vertical="bottom" textRotation="0" wrapText="false" indent="0" shrinkToFit="false"/>
      <protection locked="true" hidden="false"/>
    </xf>
    <xf numFmtId="167" fontId="7" fillId="0" borderId="15" xfId="0" applyFont="true" applyBorder="true" applyAlignment="true" applyProtection="false">
      <alignment horizontal="left" vertical="bottom" textRotation="0" wrapText="false" indent="0" shrinkToFit="false"/>
      <protection locked="true" hidden="false"/>
    </xf>
    <xf numFmtId="167" fontId="7" fillId="0" borderId="37" xfId="0" applyFont="true" applyBorder="true" applyAlignment="true" applyProtection="false">
      <alignment horizontal="left" vertical="bottom" textRotation="0" wrapText="false" indent="0" shrinkToFit="false"/>
      <protection locked="true" hidden="false"/>
    </xf>
    <xf numFmtId="169" fontId="7" fillId="0" borderId="9" xfId="0" applyFont="true" applyBorder="true" applyAlignment="true" applyProtection="false">
      <alignment horizontal="left"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7" fillId="0" borderId="12" xfId="0" applyFont="true" applyBorder="true" applyAlignment="true" applyProtection="false">
      <alignment horizontal="center" vertical="bottom" textRotation="0" wrapText="false" indent="0" shrinkToFit="false"/>
      <protection locked="true" hidden="false"/>
    </xf>
    <xf numFmtId="164" fontId="7" fillId="0" borderId="39" xfId="0" applyFont="true" applyBorder="true" applyAlignment="false" applyProtection="false">
      <alignment horizontal="general" vertical="bottom" textRotation="0" wrapText="false" indent="0" shrinkToFit="false"/>
      <protection locked="true" hidden="false"/>
    </xf>
    <xf numFmtId="164" fontId="7" fillId="0" borderId="40" xfId="0" applyFont="true" applyBorder="true" applyAlignment="false" applyProtection="false">
      <alignment horizontal="general" vertical="bottom" textRotation="0" wrapText="false" indent="0" shrinkToFit="false"/>
      <protection locked="true" hidden="false"/>
    </xf>
    <xf numFmtId="164" fontId="7" fillId="0" borderId="41" xfId="0" applyFont="true" applyBorder="true" applyAlignment="false" applyProtection="false">
      <alignment horizontal="general" vertical="bottom" textRotation="0" wrapText="false" indent="0" shrinkToFit="false"/>
      <protection locked="true" hidden="false"/>
    </xf>
    <xf numFmtId="164" fontId="7" fillId="0" borderId="42" xfId="0" applyFont="true" applyBorder="true" applyAlignment="false" applyProtection="false">
      <alignment horizontal="general" vertical="bottom" textRotation="0" wrapText="false" indent="0" shrinkToFit="false"/>
      <protection locked="true" hidden="false"/>
    </xf>
    <xf numFmtId="171" fontId="0" fillId="0" borderId="43" xfId="0" applyFont="false" applyBorder="true" applyAlignment="true" applyProtection="false">
      <alignment horizontal="left" vertical="bottom" textRotation="0" wrapText="false" indent="0" shrinkToFit="false"/>
      <protection locked="true" hidden="false"/>
    </xf>
    <xf numFmtId="164" fontId="0" fillId="0" borderId="44" xfId="0" applyFont="false" applyBorder="true" applyAlignment="false" applyProtection="false">
      <alignment horizontal="general" vertical="bottom" textRotation="0" wrapText="false" indent="0" shrinkToFit="false"/>
      <protection locked="true" hidden="false"/>
    </xf>
    <xf numFmtId="171" fontId="0" fillId="0" borderId="45" xfId="0" applyFont="false" applyBorder="true" applyAlignment="true" applyProtection="false">
      <alignment horizontal="left" vertical="bottom" textRotation="0" wrapText="false" indent="0" shrinkToFit="false"/>
      <protection locked="true" hidden="false"/>
    </xf>
    <xf numFmtId="164" fontId="0" fillId="0" borderId="46" xfId="0" applyFont="false" applyBorder="true" applyAlignment="false" applyProtection="false">
      <alignment horizontal="general" vertical="bottom" textRotation="0" wrapText="false" indent="0" shrinkToFit="false"/>
      <protection locked="true" hidden="false"/>
    </xf>
    <xf numFmtId="164" fontId="0" fillId="0" borderId="47" xfId="0" applyFont="false" applyBorder="true" applyAlignment="false" applyProtection="false">
      <alignment horizontal="general" vertical="bottom" textRotation="0" wrapText="false" indent="0" shrinkToFit="false"/>
      <protection locked="true" hidden="false"/>
    </xf>
    <xf numFmtId="164" fontId="0" fillId="0" borderId="48" xfId="0" applyFont="false" applyBorder="true" applyAlignment="false" applyProtection="false">
      <alignment horizontal="general" vertical="bottom" textRotation="0" wrapText="false" indent="0" shrinkToFit="false"/>
      <protection locked="true" hidden="false"/>
    </xf>
    <xf numFmtId="164" fontId="0" fillId="0" borderId="49" xfId="0" applyFont="false" applyBorder="true" applyAlignment="false" applyProtection="false">
      <alignment horizontal="general" vertical="bottom" textRotation="0" wrapText="false" indent="0" shrinkToFit="false"/>
      <protection locked="true" hidden="false"/>
    </xf>
    <xf numFmtId="164" fontId="0" fillId="0" borderId="50" xfId="0" applyFont="false" applyBorder="true" applyAlignment="false" applyProtection="false">
      <alignment horizontal="general" vertical="bottom" textRotation="0" wrapText="false" indent="0" shrinkToFit="false"/>
      <protection locked="true" hidden="false"/>
    </xf>
    <xf numFmtId="164" fontId="0" fillId="0" borderId="51" xfId="0" applyFont="false" applyBorder="true" applyAlignment="false" applyProtection="false">
      <alignment horizontal="general" vertical="bottom" textRotation="0" wrapText="false" indent="0" shrinkToFit="false"/>
      <protection locked="true" hidden="false"/>
    </xf>
    <xf numFmtId="171" fontId="0" fillId="0" borderId="52" xfId="0" applyFont="false" applyBorder="true" applyAlignment="true" applyProtection="false">
      <alignment horizontal="left" vertical="bottom" textRotation="0" wrapText="false" indent="0" shrinkToFit="false"/>
      <protection locked="true" hidden="false"/>
    </xf>
    <xf numFmtId="170" fontId="0" fillId="0" borderId="34" xfId="0" applyFont="false" applyBorder="true" applyAlignment="false" applyProtection="false">
      <alignment horizontal="general" vertical="bottom" textRotation="0" wrapText="false" indent="0" shrinkToFit="false"/>
      <protection locked="true" hidden="false"/>
    </xf>
    <xf numFmtId="164" fontId="0" fillId="0" borderId="53" xfId="0" applyFont="false" applyBorder="true" applyAlignment="false" applyProtection="false">
      <alignment horizontal="general" vertical="bottom" textRotation="0" wrapText="false" indent="0" shrinkToFit="false"/>
      <protection locked="true" hidden="false"/>
    </xf>
    <xf numFmtId="164" fontId="0" fillId="0" borderId="54" xfId="0" applyFont="false" applyBorder="true" applyAlignment="false" applyProtection="false">
      <alignment horizontal="general" vertical="bottom" textRotation="0" wrapText="false" indent="0" shrinkToFit="false"/>
      <protection locked="true" hidden="false"/>
    </xf>
    <xf numFmtId="171" fontId="0" fillId="0" borderId="55" xfId="0" applyFont="false" applyBorder="true" applyAlignment="true" applyProtection="false">
      <alignment horizontal="left" vertical="bottom" textRotation="0" wrapText="false" indent="0" shrinkToFit="false"/>
      <protection locked="true" hidden="false"/>
    </xf>
    <xf numFmtId="168" fontId="7" fillId="0" borderId="0" xfId="0" applyFont="true" applyBorder="false" applyAlignment="false" applyProtection="false">
      <alignment horizontal="general" vertical="bottom" textRotation="0" wrapText="false" indent="0" shrinkToFit="false"/>
      <protection locked="true" hidden="false"/>
    </xf>
    <xf numFmtId="164" fontId="0" fillId="0" borderId="37" xfId="0" applyFont="true" applyBorder="true" applyAlignment="false" applyProtection="false">
      <alignment horizontal="general" vertical="bottom" textRotation="0" wrapText="false" indent="0" shrinkToFit="false"/>
      <protection locked="true" hidden="false"/>
    </xf>
    <xf numFmtId="168" fontId="7" fillId="0" borderId="13" xfId="0" applyFont="true" applyBorder="true" applyAlignment="false" applyProtection="false">
      <alignment horizontal="general" vertical="bottom" textRotation="0" wrapText="false" indent="0" shrinkToFit="false"/>
      <protection locked="true" hidden="false"/>
    </xf>
    <xf numFmtId="164" fontId="0" fillId="0" borderId="14" xfId="0" applyFont="true" applyBorder="true" applyAlignment="false" applyProtection="false">
      <alignment horizontal="general" vertical="bottom" textRotation="0" wrapText="false" indent="0" shrinkToFit="false"/>
      <protection locked="true" hidden="false"/>
    </xf>
    <xf numFmtId="164" fontId="0" fillId="0" borderId="56" xfId="0" applyFont="false" applyBorder="true" applyAlignment="false" applyProtection="false">
      <alignment horizontal="general" vertical="bottom" textRotation="0" wrapText="false" indent="0" shrinkToFit="false"/>
      <protection locked="true" hidden="false"/>
    </xf>
    <xf numFmtId="170" fontId="7" fillId="0" borderId="0" xfId="0" applyFont="true" applyBorder="true" applyAlignment="false" applyProtection="false">
      <alignment horizontal="general" vertical="bottom" textRotation="0" wrapText="false" indent="0" shrinkToFit="false"/>
      <protection locked="true" hidden="false"/>
    </xf>
    <xf numFmtId="170" fontId="7" fillId="0" borderId="3" xfId="0" applyFont="true" applyBorder="true" applyAlignment="false" applyProtection="false">
      <alignment horizontal="general" vertical="bottom" textRotation="0" wrapText="false" indent="0" shrinkToFit="false"/>
      <protection locked="true" hidden="false"/>
    </xf>
    <xf numFmtId="169" fontId="7" fillId="0" borderId="7" xfId="0" applyFont="true" applyBorder="true" applyAlignment="true" applyProtection="false">
      <alignment horizontal="left" vertical="bottom" textRotation="0" wrapText="false" indent="0" shrinkToFit="false"/>
      <protection locked="true" hidden="false"/>
    </xf>
    <xf numFmtId="168" fontId="7" fillId="0" borderId="7" xfId="0" applyFont="true" applyBorder="true" applyAlignment="true" applyProtection="false">
      <alignment horizontal="left"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7" fillId="0" borderId="11" xfId="0" applyFont="true" applyBorder="true" applyAlignment="true" applyProtection="false">
      <alignment horizontal="left" vertical="bottom" textRotation="0" wrapText="false" indent="0" shrinkToFit="false"/>
      <protection locked="true" hidden="false"/>
    </xf>
    <xf numFmtId="170" fontId="7" fillId="0" borderId="11" xfId="0" applyFont="tru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true" applyProtection="false">
      <alignment horizontal="general" vertical="bottom" textRotation="0" wrapText="false" indent="0" shrinkToFit="false"/>
      <protection locked="true" hidden="false"/>
    </xf>
    <xf numFmtId="166" fontId="7" fillId="0" borderId="0" xfId="0" applyFont="true" applyBorder="true" applyAlignment="true" applyProtection="false">
      <alignment horizontal="left" vertical="bottom" textRotation="0" wrapText="false" indent="0" shrinkToFit="false"/>
      <protection locked="true" hidden="false"/>
    </xf>
    <xf numFmtId="170" fontId="7" fillId="0" borderId="0" xfId="0" applyFont="true" applyBorder="true" applyAlignment="true" applyProtection="false">
      <alignment horizontal="left" vertical="bottom" textRotation="0" wrapText="false" indent="0" shrinkToFit="false"/>
      <protection locked="true" hidden="false"/>
    </xf>
    <xf numFmtId="170" fontId="7" fillId="0" borderId="3" xfId="0" applyFont="true" applyBorder="true" applyAlignment="true" applyProtection="false">
      <alignment horizontal="left" vertical="bottom" textRotation="0" wrapText="false" indent="0" shrinkToFit="false"/>
      <protection locked="true" hidden="false"/>
    </xf>
    <xf numFmtId="164" fontId="0" fillId="0" borderId="57" xfId="0" applyFont="false" applyBorder="true" applyAlignment="false" applyProtection="false">
      <alignment horizontal="general" vertical="bottom" textRotation="0" wrapText="false" indent="0" shrinkToFit="false"/>
      <protection locked="true" hidden="false"/>
    </xf>
    <xf numFmtId="170" fontId="7" fillId="0" borderId="0" xfId="0" applyFont="true" applyBorder="false" applyAlignment="false" applyProtection="false">
      <alignment horizontal="general" vertical="bottom" textRotation="0" wrapText="false" indent="0" shrinkToFit="false"/>
      <protection locked="true" hidden="false"/>
    </xf>
    <xf numFmtId="172" fontId="7" fillId="0" borderId="3" xfId="0" applyFont="true" applyBorder="true" applyAlignment="false" applyProtection="false">
      <alignment horizontal="general" vertical="bottom" textRotation="0" wrapText="false" indent="0" shrinkToFit="false"/>
      <protection locked="true" hidden="false"/>
    </xf>
    <xf numFmtId="164" fontId="9" fillId="4" borderId="9" xfId="23" applyFont="true" applyBorder="true" applyAlignment="true" applyProtection="true">
      <alignment horizontal="general" vertical="bottom" textRotation="0" wrapText="false" indent="0" shrinkToFit="false"/>
      <protection locked="true" hidden="false"/>
    </xf>
    <xf numFmtId="164" fontId="0" fillId="0" borderId="9" xfId="0" applyFont="false" applyBorder="true" applyAlignment="true" applyProtection="false">
      <alignment horizontal="general" vertical="bottom" textRotation="0" wrapText="false" indent="0" shrinkToFit="false"/>
      <protection locked="true" hidden="false"/>
    </xf>
    <xf numFmtId="164" fontId="7" fillId="0" borderId="13" xfId="0" applyFont="true" applyBorder="true" applyAlignment="false" applyProtection="false">
      <alignment horizontal="general" vertical="bottom" textRotation="0" wrapText="false" indent="0" shrinkToFit="false"/>
      <protection locked="true" hidden="false"/>
    </xf>
    <xf numFmtId="164" fontId="7" fillId="0" borderId="15" xfId="0" applyFont="true" applyBorder="true" applyAlignment="false" applyProtection="false">
      <alignment horizontal="general" vertical="bottom" textRotation="0" wrapText="false" indent="0" shrinkToFit="false"/>
      <protection locked="true" hidden="false"/>
    </xf>
    <xf numFmtId="164" fontId="0" fillId="0" borderId="58" xfId="0" applyFont="true" applyBorder="true" applyAlignment="false" applyProtection="false">
      <alignment horizontal="general" vertical="bottom" textRotation="0" wrapText="false" indent="0" shrinkToFit="false"/>
      <protection locked="true" hidden="false"/>
    </xf>
    <xf numFmtId="173" fontId="0" fillId="0" borderId="59" xfId="0" applyFont="true" applyBorder="true" applyAlignment="false" applyProtection="false">
      <alignment horizontal="general" vertical="bottom" textRotation="0" wrapText="false" indent="0" shrinkToFit="false"/>
      <protection locked="true" hidden="false"/>
    </xf>
    <xf numFmtId="164" fontId="0" fillId="0" borderId="60" xfId="0" applyFont="true" applyBorder="true" applyAlignment="false" applyProtection="false">
      <alignment horizontal="general" vertical="bottom" textRotation="0" wrapText="false" indent="0" shrinkToFit="false"/>
      <protection locked="true" hidden="false"/>
    </xf>
    <xf numFmtId="164" fontId="0" fillId="0" borderId="61" xfId="0" applyFont="true" applyBorder="true" applyAlignment="true" applyProtection="false">
      <alignment horizontal="left" vertical="bottom" textRotation="0" wrapText="false" indent="1" shrinkToFit="false"/>
      <protection locked="true" hidden="false"/>
    </xf>
    <xf numFmtId="173" fontId="0" fillId="7" borderId="62" xfId="0" applyFont="false" applyBorder="true" applyAlignment="false" applyProtection="false">
      <alignment horizontal="general" vertical="bottom" textRotation="0" wrapText="false" indent="0" shrinkToFit="false"/>
      <protection locked="true" hidden="false"/>
    </xf>
    <xf numFmtId="164" fontId="0" fillId="0" borderId="63" xfId="0" applyFont="true" applyBorder="true" applyAlignment="false" applyProtection="false">
      <alignment horizontal="general" vertical="bottom" textRotation="0" wrapText="false" indent="0" shrinkToFit="false"/>
      <protection locked="true" hidden="false"/>
    </xf>
    <xf numFmtId="164" fontId="0" fillId="0" borderId="61" xfId="0" applyFont="true" applyBorder="true" applyAlignment="false" applyProtection="false">
      <alignment horizontal="general" vertical="bottom" textRotation="0" wrapText="false" indent="0" shrinkToFit="false"/>
      <protection locked="true" hidden="false"/>
    </xf>
    <xf numFmtId="164" fontId="0" fillId="7" borderId="62" xfId="0" applyFont="false" applyBorder="true" applyAlignment="false" applyProtection="false">
      <alignment horizontal="general" vertical="bottom" textRotation="0" wrapText="false" indent="0" shrinkToFit="false"/>
      <protection locked="true" hidden="false"/>
    </xf>
    <xf numFmtId="173" fontId="0" fillId="0" borderId="62" xfId="0" applyFont="false" applyBorder="true" applyAlignment="false" applyProtection="false">
      <alignment horizontal="general" vertical="bottom" textRotation="0" wrapText="false" indent="0" shrinkToFit="false"/>
      <protection locked="true" hidden="false"/>
    </xf>
    <xf numFmtId="164" fontId="0" fillId="0" borderId="64" xfId="0" applyFont="true" applyBorder="true" applyAlignment="false" applyProtection="false">
      <alignment horizontal="general" vertical="bottom" textRotation="0" wrapText="false" indent="0" shrinkToFit="false"/>
      <protection locked="true" hidden="false"/>
    </xf>
    <xf numFmtId="173" fontId="0" fillId="0" borderId="65" xfId="0" applyFont="true" applyBorder="true" applyAlignment="false" applyProtection="false">
      <alignment horizontal="general" vertical="bottom" textRotation="0" wrapText="false" indent="0" shrinkToFit="false"/>
      <protection locked="true" hidden="false"/>
    </xf>
    <xf numFmtId="164" fontId="0" fillId="0" borderId="66"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3" fontId="0" fillId="0" borderId="0" xfId="0" applyFont="fals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70" fontId="7" fillId="0" borderId="4" xfId="0" applyFont="true" applyBorder="true" applyAlignment="false" applyProtection="false">
      <alignment horizontal="general" vertical="bottom" textRotation="0" wrapText="false" indent="0" shrinkToFit="false"/>
      <protection locked="true" hidden="false"/>
    </xf>
    <xf numFmtId="165" fontId="7" fillId="0" borderId="9" xfId="0" applyFont="true" applyBorder="true" applyAlignment="true" applyProtection="false">
      <alignment horizontal="left" vertical="bottom" textRotation="0" wrapText="false" indent="0" shrinkToFit="false"/>
      <protection locked="true" hidden="false"/>
    </xf>
    <xf numFmtId="169" fontId="7" fillId="0" borderId="8" xfId="0" applyFont="true" applyBorder="true" applyAlignment="true" applyProtection="false">
      <alignment horizontal="left" vertical="bottom" textRotation="0" wrapText="false" indent="0" shrinkToFit="false"/>
      <protection locked="true" hidden="false"/>
    </xf>
    <xf numFmtId="169" fontId="7" fillId="0" borderId="0" xfId="0" applyFont="true" applyBorder="true" applyAlignment="true" applyProtection="false">
      <alignment horizontal="left" vertical="bottom" textRotation="0" wrapText="false" indent="0" shrinkToFit="false"/>
      <protection locked="true" hidden="false"/>
    </xf>
    <xf numFmtId="164" fontId="7" fillId="0" borderId="37" xfId="0" applyFont="true" applyBorder="true" applyAlignment="true" applyProtection="false">
      <alignment horizontal="left" vertical="bottom" textRotation="0" wrapText="false" indent="0" shrinkToFit="false"/>
      <protection locked="true" hidden="false"/>
    </xf>
    <xf numFmtId="164" fontId="0" fillId="0" borderId="7" xfId="0" applyFont="true" applyBorder="true" applyAlignment="true" applyProtection="false">
      <alignment horizontal="left" vertical="bottom" textRotation="0" wrapText="false" indent="1" shrinkToFit="false"/>
      <protection locked="true" hidden="false"/>
    </xf>
    <xf numFmtId="164" fontId="0" fillId="0" borderId="7" xfId="0" applyFont="true" applyBorder="true" applyAlignment="true" applyProtection="false">
      <alignment horizontal="general" vertical="bottom" textRotation="0" wrapText="false" indent="0" shrinkToFit="false"/>
      <protection locked="true" hidden="false"/>
    </xf>
    <xf numFmtId="170" fontId="7" fillId="0" borderId="8" xfId="0" applyFont="true" applyBorder="true" applyAlignment="true" applyProtection="false">
      <alignment horizontal="left" vertical="bottom" textRotation="0" wrapText="false" indent="0" shrinkToFit="false"/>
      <protection locked="true" hidden="false"/>
    </xf>
    <xf numFmtId="164" fontId="9" fillId="4" borderId="0" xfId="23"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67" xfId="0" applyFont="true" applyBorder="true" applyAlignment="false" applyProtection="false">
      <alignment horizontal="general" vertical="bottom" textRotation="0" wrapText="false" indent="0" shrinkToFit="false"/>
      <protection locked="true" hidden="false"/>
    </xf>
    <xf numFmtId="164" fontId="0" fillId="7" borderId="68" xfId="0" applyFont="true" applyBorder="true" applyAlignment="true" applyProtection="false">
      <alignment horizontal="center" vertical="bottom" textRotation="0" wrapText="false" indent="0" shrinkToFit="false"/>
      <protection locked="true" hidden="false"/>
    </xf>
    <xf numFmtId="164" fontId="0" fillId="7" borderId="46" xfId="0" applyFont="true" applyBorder="true" applyAlignment="true" applyProtection="false">
      <alignment horizontal="center" vertical="bottom" textRotation="0" wrapText="false" indent="0" shrinkToFit="false"/>
      <protection locked="true" hidden="false"/>
    </xf>
    <xf numFmtId="171" fontId="0" fillId="0" borderId="69" xfId="0" applyFont="true" applyBorder="true" applyAlignment="true" applyProtection="false">
      <alignment horizontal="left" vertical="bottom" textRotation="0" wrapText="false" indent="0" shrinkToFit="false"/>
      <protection locked="true" hidden="false"/>
    </xf>
    <xf numFmtId="164" fontId="0" fillId="7" borderId="70" xfId="0" applyFont="true" applyBorder="true" applyAlignment="true" applyProtection="false">
      <alignment horizontal="center" vertical="bottom" textRotation="0" wrapText="false" indent="0" shrinkToFit="false"/>
      <protection locked="true" hidden="false"/>
    </xf>
    <xf numFmtId="171" fontId="7" fillId="0" borderId="39" xfId="0" applyFont="true" applyBorder="true" applyAlignment="true" applyProtection="false">
      <alignment horizontal="left" vertical="bottom" textRotation="0" wrapText="false" indent="0" shrinkToFit="false"/>
      <protection locked="true" hidden="false"/>
    </xf>
    <xf numFmtId="164" fontId="7" fillId="0" borderId="40" xfId="0" applyFont="true" applyBorder="true" applyAlignment="false" applyProtection="false">
      <alignment horizontal="general" vertical="bottom" textRotation="0" wrapText="false" indent="0" shrinkToFit="false"/>
      <protection locked="true" hidden="false"/>
    </xf>
    <xf numFmtId="165" fontId="0" fillId="0" borderId="45" xfId="0" applyFont="true" applyBorder="true" applyAlignment="true" applyProtection="false">
      <alignment horizontal="left" vertical="bottom" textRotation="0" wrapText="false" indent="0" shrinkToFit="false"/>
      <protection locked="true" hidden="false"/>
    </xf>
    <xf numFmtId="164" fontId="0" fillId="0" borderId="18" xfId="0" applyFont="false" applyBorder="true" applyAlignment="true" applyProtection="false">
      <alignment horizontal="center" vertical="bottom" textRotation="0" wrapText="false" indent="0" shrinkToFit="false"/>
      <protection locked="true" hidden="false"/>
    </xf>
    <xf numFmtId="164" fontId="0" fillId="7" borderId="18" xfId="0" applyFont="false" applyBorder="true" applyAlignment="false" applyProtection="false">
      <alignment horizontal="general" vertical="bottom" textRotation="0" wrapText="false" indent="0" shrinkToFit="false"/>
      <protection locked="true" hidden="false"/>
    </xf>
    <xf numFmtId="164" fontId="0" fillId="0" borderId="71" xfId="0" applyFont="false" applyBorder="true" applyAlignment="true" applyProtection="false">
      <alignment horizontal="center"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4" fontId="0" fillId="0" borderId="23" xfId="0" applyFont="false" applyBorder="true" applyAlignment="true" applyProtection="false">
      <alignment horizontal="center" vertical="bottom" textRotation="0" wrapText="false" indent="0" shrinkToFit="false"/>
      <protection locked="true" hidden="false"/>
    </xf>
    <xf numFmtId="164" fontId="0" fillId="0" borderId="5" xfId="0" applyFont="false" applyBorder="true" applyAlignment="true" applyProtection="false">
      <alignment horizontal="center" vertical="bottom" textRotation="0" wrapText="false" indent="0" shrinkToFit="false"/>
      <protection locked="true" hidden="false"/>
    </xf>
    <xf numFmtId="165" fontId="0" fillId="0" borderId="49" xfId="0" applyFont="true" applyBorder="true" applyAlignment="true" applyProtection="false">
      <alignment horizontal="left" vertical="bottom" textRotation="0" wrapText="false" indent="0" shrinkToFit="false"/>
      <protection locked="true" hidden="false"/>
    </xf>
    <xf numFmtId="164" fontId="0" fillId="0" borderId="47" xfId="0" applyFont="false" applyBorder="true" applyAlignment="true" applyProtection="false">
      <alignment horizontal="center" vertical="bottom" textRotation="0" wrapText="false" indent="0" shrinkToFit="false"/>
      <protection locked="true" hidden="false"/>
    </xf>
    <xf numFmtId="164" fontId="0" fillId="0" borderId="46" xfId="0" applyFont="false" applyBorder="true" applyAlignment="true" applyProtection="false">
      <alignment horizontal="center" vertical="bottom" textRotation="0" wrapText="false" indent="0" shrinkToFit="false"/>
      <protection locked="true" hidden="false"/>
    </xf>
    <xf numFmtId="164" fontId="0" fillId="0" borderId="72" xfId="0" applyFont="false" applyBorder="true" applyAlignment="true" applyProtection="false">
      <alignment horizontal="center" vertical="bottom" textRotation="0" wrapText="false" indent="0" shrinkToFit="false"/>
      <protection locked="true" hidden="false"/>
    </xf>
    <xf numFmtId="165" fontId="0" fillId="0" borderId="43" xfId="0" applyFont="true" applyBorder="true" applyAlignment="true" applyProtection="false">
      <alignment horizontal="left" vertical="bottom" textRotation="0" wrapText="false" indent="0" shrinkToFit="false"/>
      <protection locked="true" hidden="false"/>
    </xf>
    <xf numFmtId="164" fontId="0" fillId="0" borderId="50" xfId="0" applyFont="false" applyBorder="true" applyAlignment="true" applyProtection="false">
      <alignment horizontal="center" vertical="bottom" textRotation="0" wrapText="false" indent="0" shrinkToFit="false"/>
      <protection locked="true" hidden="false"/>
    </xf>
    <xf numFmtId="164" fontId="0" fillId="0" borderId="34" xfId="0" applyFont="false" applyBorder="true" applyAlignment="true" applyProtection="false">
      <alignment horizontal="center" vertical="bottom" textRotation="0" wrapText="false" indent="0" shrinkToFit="false"/>
      <protection locked="true" hidden="false"/>
    </xf>
    <xf numFmtId="164" fontId="0" fillId="0" borderId="73" xfId="0" applyFont="false" applyBorder="true" applyAlignment="true" applyProtection="false">
      <alignment horizontal="center"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74" fontId="7" fillId="0" borderId="13" xfId="0" applyFont="true" applyBorder="true" applyAlignment="false" applyProtection="false">
      <alignment horizontal="general" vertical="bottom" textRotation="0" wrapText="false" indent="0" shrinkToFit="false"/>
      <protection locked="true" hidden="false"/>
    </xf>
    <xf numFmtId="170" fontId="7" fillId="0" borderId="7" xfId="0" applyFont="true" applyBorder="true" applyAlignment="true" applyProtection="false">
      <alignment horizontal="left" vertical="bottom" textRotation="0" wrapText="false" indent="0" shrinkToFit="false"/>
      <protection locked="true" hidden="false"/>
    </xf>
    <xf numFmtId="170" fontId="7" fillId="0" borderId="11" xfId="0" applyFont="true" applyBorder="true" applyAlignment="true" applyProtection="false">
      <alignment horizontal="left" vertical="bottom" textRotation="0" wrapText="false" indent="0" shrinkToFit="false"/>
      <protection locked="true" hidden="false"/>
    </xf>
    <xf numFmtId="170" fontId="13" fillId="6" borderId="0" xfId="25" applyFont="true" applyBorder="true" applyAlignment="true" applyProtection="true">
      <alignment horizontal="right" vertical="bottom" textRotation="0" wrapText="false" indent="0" shrinkToFit="false"/>
      <protection locked="true" hidden="false"/>
    </xf>
    <xf numFmtId="166" fontId="13" fillId="6" borderId="0" xfId="25" applyFont="true" applyBorder="true" applyAlignment="true" applyProtection="true">
      <alignment horizontal="right" vertical="bottom" textRotation="0" wrapText="false" indent="0" shrinkToFit="false"/>
      <protection locked="true" hidden="false"/>
    </xf>
    <xf numFmtId="172" fontId="13" fillId="6" borderId="0" xfId="25" applyFont="true" applyBorder="true" applyAlignment="true" applyProtection="true">
      <alignment horizontal="right" vertical="bottom" textRotation="0" wrapText="false" indent="0" shrinkToFit="false"/>
      <protection locked="true" hidden="false"/>
    </xf>
    <xf numFmtId="168" fontId="13" fillId="6" borderId="0" xfId="25" applyFont="true" applyBorder="true" applyAlignment="true" applyProtection="true">
      <alignment horizontal="right" vertical="bottom" textRotation="0" wrapText="false" indent="0" shrinkToFit="false"/>
      <protection locked="true" hidden="false"/>
    </xf>
    <xf numFmtId="169" fontId="13" fillId="6" borderId="0" xfId="25" applyFont="true" applyBorder="true" applyAlignment="true" applyProtection="true">
      <alignment horizontal="righ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Excel Built-in Heading 1" xfId="20"/>
    <cellStyle name="Excel Built-in Accent3" xfId="21"/>
    <cellStyle name="Excel Built-in 40% - Accent3" xfId="22"/>
    <cellStyle name="Excel Built-in Bad" xfId="23"/>
    <cellStyle name="Excel Built-in Neutral" xfId="24"/>
    <cellStyle name="Excel Built-in Good" xfId="25"/>
  </cellStyle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DBDBDB"/>
      <rgbColor rgb="FF808080"/>
      <rgbColor rgb="FF9999FF"/>
      <rgbColor rgb="FF993366"/>
      <rgbColor rgb="FFE7E6E6"/>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F99CC"/>
      <rgbColor rgb="FFCC99FF"/>
      <rgbColor rgb="FFFFC7CE"/>
      <rgbColor rgb="FF4472C4"/>
      <rgbColor rgb="FF33CCCC"/>
      <rgbColor rgb="FF99CC00"/>
      <rgbColor rgb="FFFFCC00"/>
      <rgbColor rgb="FFFF9900"/>
      <rgbColor rgb="FFFF6600"/>
      <rgbColor rgb="FF44546A"/>
      <rgbColor rgb="FFA5A5A5"/>
      <rgbColor rgb="FF003366"/>
      <rgbColor rgb="FF339966"/>
      <rgbColor rgb="FF003300"/>
      <rgbColor rgb="FF333300"/>
      <rgbColor rgb="FF9C5700"/>
      <rgbColor rgb="FF993366"/>
      <rgbColor rgb="FF333399"/>
      <rgbColor rgb="FF2021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4"/>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selection pane="topLeft" activeCell="A1" activeCellId="0" sqref="A1"/>
    </sheetView>
  </sheetViews>
  <sheetFormatPr defaultColWidth="8.609375" defaultRowHeight="14.4" zeroHeight="false" outlineLevelRow="0" outlineLevelCol="0"/>
  <cols>
    <col collapsed="false" customWidth="true" hidden="false" outlineLevel="0" max="1" min="1" style="0" width="26.07"/>
    <col collapsed="false" customWidth="true" hidden="false" outlineLevel="0" max="2" min="2" style="0" width="10.23"/>
    <col collapsed="false" customWidth="true" hidden="false" outlineLevel="0" max="4" min="4" style="0" width="23.86"/>
    <col collapsed="false" customWidth="true" hidden="false" outlineLevel="0" max="5" min="5" style="0" width="27.94"/>
    <col collapsed="false" customWidth="true" hidden="false" outlineLevel="0" max="6" min="6" style="0" width="18.25"/>
  </cols>
  <sheetData>
    <row r="1" customFormat="false" ht="20.4" hidden="false" customHeight="false" outlineLevel="0" collapsed="false">
      <c r="A1" s="1" t="s">
        <v>0</v>
      </c>
    </row>
    <row r="2" customFormat="false" ht="15.6" hidden="false" customHeight="false" outlineLevel="0" collapsed="false">
      <c r="A2" s="2"/>
      <c r="D2" s="3"/>
      <c r="E2" s="3"/>
      <c r="F2" s="3"/>
    </row>
    <row r="3" customFormat="false" ht="18" hidden="false" customHeight="true" outlineLevel="0" collapsed="false">
      <c r="A3" s="4" t="s">
        <v>1</v>
      </c>
      <c r="B3" s="4"/>
      <c r="C3" s="5"/>
      <c r="D3" s="4" t="s">
        <v>2</v>
      </c>
      <c r="E3" s="4"/>
      <c r="F3" s="4"/>
    </row>
    <row r="4" customFormat="false" ht="15" hidden="false" customHeight="true" outlineLevel="0" collapsed="false">
      <c r="A4" s="6" t="s">
        <v>3</v>
      </c>
      <c r="B4" s="7" t="s">
        <v>4</v>
      </c>
      <c r="C4" s="8"/>
      <c r="D4" s="6" t="s">
        <v>5</v>
      </c>
      <c r="E4" s="9" t="s">
        <v>6</v>
      </c>
      <c r="F4" s="5" t="s">
        <v>7</v>
      </c>
    </row>
    <row r="5" customFormat="false" ht="14.4" hidden="false" customHeight="false" outlineLevel="0" collapsed="false">
      <c r="A5" s="10" t="s">
        <v>8</v>
      </c>
      <c r="B5" s="11" t="n">
        <v>2</v>
      </c>
      <c r="C5" s="11"/>
      <c r="D5" s="10"/>
      <c r="E5" s="9" t="s">
        <v>9</v>
      </c>
      <c r="F5" s="5" t="s">
        <v>10</v>
      </c>
    </row>
    <row r="6" customFormat="false" ht="14.4" hidden="false" customHeight="false" outlineLevel="0" collapsed="false">
      <c r="A6" s="10" t="s">
        <v>11</v>
      </c>
      <c r="B6" s="12" t="n">
        <v>36508</v>
      </c>
      <c r="C6" s="12"/>
      <c r="D6" s="10"/>
      <c r="E6" s="9" t="s">
        <v>12</v>
      </c>
      <c r="F6" s="5" t="s">
        <v>13</v>
      </c>
    </row>
    <row r="7" customFormat="false" ht="15" hidden="false" customHeight="false" outlineLevel="0" collapsed="false">
      <c r="A7" s="13" t="s">
        <v>14</v>
      </c>
      <c r="B7" s="14" t="n">
        <v>23</v>
      </c>
      <c r="C7" s="10"/>
      <c r="D7" s="10" t="s">
        <v>15</v>
      </c>
      <c r="E7" s="15" t="s">
        <v>16</v>
      </c>
      <c r="F7" s="5" t="s">
        <v>17</v>
      </c>
    </row>
    <row r="8" customFormat="false" ht="15" hidden="false" customHeight="false" outlineLevel="0" collapsed="false">
      <c r="B8" s="16"/>
      <c r="C8" s="5"/>
      <c r="D8" s="10" t="s">
        <v>18</v>
      </c>
      <c r="E8" s="17" t="n">
        <v>8</v>
      </c>
      <c r="F8" s="5" t="s">
        <v>19</v>
      </c>
    </row>
    <row r="9" customFormat="false" ht="14.4" hidden="false" customHeight="false" outlineLevel="0" collapsed="false">
      <c r="C9" s="5"/>
      <c r="D9" s="10" t="s">
        <v>20</v>
      </c>
      <c r="E9" s="17" t="n">
        <v>70</v>
      </c>
      <c r="F9" s="5" t="s">
        <v>21</v>
      </c>
    </row>
    <row r="10" customFormat="false" ht="15" hidden="false" customHeight="false" outlineLevel="0" collapsed="false">
      <c r="C10" s="5"/>
      <c r="D10" s="18" t="s">
        <v>22</v>
      </c>
      <c r="E10" s="19" t="n">
        <v>3</v>
      </c>
      <c r="F10" s="20" t="s">
        <v>23</v>
      </c>
    </row>
    <row r="11" customFormat="false" ht="15" hidden="false" customHeight="false" outlineLevel="0" collapsed="false">
      <c r="C11" s="5"/>
      <c r="D11" s="21" t="s">
        <v>24</v>
      </c>
      <c r="E11" s="22"/>
      <c r="F11" s="22"/>
    </row>
    <row r="12" customFormat="false" ht="14.4" hidden="false" customHeight="false" outlineLevel="0" collapsed="false">
      <c r="C12" s="5"/>
      <c r="D12" s="21"/>
      <c r="E12" s="22"/>
      <c r="F12" s="22"/>
    </row>
    <row r="13" customFormat="false" ht="15" hidden="false" customHeight="false" outlineLevel="0" collapsed="false">
      <c r="C13" s="5"/>
      <c r="D13" s="21"/>
      <c r="E13" s="22"/>
      <c r="F13" s="22"/>
    </row>
    <row r="14" customFormat="false" ht="15" hidden="false" customHeight="false" outlineLevel="0" collapsed="false"/>
  </sheetData>
  <mergeCells count="4">
    <mergeCell ref="A3:B3"/>
    <mergeCell ref="D3:F3"/>
    <mergeCell ref="D11:D13"/>
    <mergeCell ref="E11:F1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6"/>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selection pane="topLeft" activeCell="A1" activeCellId="0" sqref="A1"/>
    </sheetView>
  </sheetViews>
  <sheetFormatPr defaultColWidth="8.609375" defaultRowHeight="14.4" zeroHeight="false" outlineLevelRow="0" outlineLevelCol="0"/>
  <cols>
    <col collapsed="false" customWidth="true" hidden="false" outlineLevel="0" max="1" min="1" style="0" width="26.83"/>
    <col collapsed="false" customWidth="true" hidden="false" outlineLevel="0" max="2" min="2" style="0" width="23.54"/>
    <col collapsed="false" customWidth="true" hidden="false" outlineLevel="0" max="4" min="3" style="0" width="10.66"/>
    <col collapsed="false" customWidth="true" hidden="false" outlineLevel="0" max="6" min="6" style="0" width="9.46"/>
    <col collapsed="false" customWidth="true" hidden="false" outlineLevel="0" max="8" min="8" style="0" width="16.06"/>
    <col collapsed="false" customWidth="true" hidden="false" outlineLevel="0" max="10" min="10" style="0" width="16.06"/>
    <col collapsed="false" customWidth="true" hidden="false" outlineLevel="0" max="11" min="11" style="0" width="18.47"/>
    <col collapsed="false" customWidth="true" hidden="false" outlineLevel="0" max="12" min="12" style="0" width="16.06"/>
  </cols>
  <sheetData>
    <row r="1" customFormat="false" ht="20.4" hidden="false" customHeight="false" outlineLevel="0" collapsed="false">
      <c r="A1" s="1" t="s">
        <v>25</v>
      </c>
    </row>
    <row r="2" customFormat="false" ht="15.6" hidden="false" customHeight="false" outlineLevel="0" collapsed="false"/>
    <row r="3" customFormat="false" ht="15.6" hidden="false" customHeight="false" outlineLevel="0" collapsed="false">
      <c r="A3" s="4" t="s">
        <v>1</v>
      </c>
      <c r="B3" s="4"/>
    </row>
    <row r="4" customFormat="false" ht="15" hidden="false" customHeight="false" outlineLevel="0" collapsed="false">
      <c r="A4" s="6" t="s">
        <v>3</v>
      </c>
      <c r="B4" s="7" t="str">
        <f aca="false">'Algemene informatie'!B4</f>
        <v>T2A_40</v>
      </c>
    </row>
    <row r="5" customFormat="false" ht="14.4" hidden="false" customHeight="false" outlineLevel="0" collapsed="false">
      <c r="A5" s="10" t="s">
        <v>8</v>
      </c>
      <c r="B5" s="11" t="n">
        <f aca="false">'Algemene informatie'!B5</f>
        <v>2</v>
      </c>
    </row>
    <row r="6" customFormat="false" ht="15" hidden="false" customHeight="false" outlineLevel="0" collapsed="false">
      <c r="A6" s="18" t="s">
        <v>11</v>
      </c>
      <c r="B6" s="23" t="n">
        <f aca="false">'Algemene informatie'!B6</f>
        <v>36508</v>
      </c>
    </row>
    <row r="7" customFormat="false" ht="15.6" hidden="false" customHeight="false" outlineLevel="0" collapsed="false"/>
    <row r="8" customFormat="false" ht="15.6" hidden="false" customHeight="false" outlineLevel="0" collapsed="false">
      <c r="A8" s="4" t="s">
        <v>26</v>
      </c>
      <c r="B8" s="4"/>
    </row>
    <row r="9" customFormat="false" ht="15" hidden="false" customHeight="false" outlineLevel="0" collapsed="false">
      <c r="A9" s="10" t="s">
        <v>27</v>
      </c>
      <c r="B9" s="12" t="n">
        <v>44817</v>
      </c>
    </row>
    <row r="10" customFormat="false" ht="14.4" hidden="false" customHeight="false" outlineLevel="0" collapsed="false">
      <c r="A10" s="10" t="s">
        <v>28</v>
      </c>
      <c r="B10" s="12" t="s">
        <v>29</v>
      </c>
    </row>
    <row r="11" customFormat="false" ht="15" hidden="false" customHeight="false" outlineLevel="0" collapsed="false">
      <c r="A11" s="18" t="s">
        <v>30</v>
      </c>
      <c r="B11" s="24" t="n">
        <v>0.677083333333333</v>
      </c>
    </row>
    <row r="12" customFormat="false" ht="15.6" hidden="false" customHeight="false" outlineLevel="0" collapsed="false"/>
    <row r="13" customFormat="false" ht="15.6" hidden="false" customHeight="true" outlineLevel="0" collapsed="false">
      <c r="A13" s="25" t="s">
        <v>31</v>
      </c>
      <c r="B13" s="25"/>
      <c r="C13" s="25"/>
      <c r="D13" s="25"/>
      <c r="E13" s="25"/>
      <c r="F13" s="26" t="s">
        <v>32</v>
      </c>
      <c r="G13" s="26"/>
      <c r="H13" s="27" t="s">
        <v>33</v>
      </c>
      <c r="I13" s="28"/>
    </row>
    <row r="14" customFormat="false" ht="15.6" hidden="false" customHeight="false" outlineLevel="0" collapsed="false">
      <c r="A14" s="29"/>
      <c r="B14" s="30" t="s">
        <v>34</v>
      </c>
      <c r="C14" s="30" t="s">
        <v>35</v>
      </c>
      <c r="D14" s="30" t="s">
        <v>36</v>
      </c>
      <c r="E14" s="31" t="s">
        <v>37</v>
      </c>
      <c r="F14" s="26"/>
      <c r="G14" s="26"/>
      <c r="H14" s="27"/>
      <c r="I14" s="28"/>
    </row>
    <row r="15" customFormat="false" ht="15" hidden="false" customHeight="false" outlineLevel="0" collapsed="false">
      <c r="A15" s="32" t="s">
        <v>38</v>
      </c>
      <c r="B15" s="33" t="n">
        <v>64.53</v>
      </c>
      <c r="C15" s="34" t="n">
        <v>64.53</v>
      </c>
      <c r="D15" s="35"/>
      <c r="E15" s="5" t="s">
        <v>39</v>
      </c>
      <c r="F15" s="36" t="n">
        <f aca="false">+(C15-B15)/B15</f>
        <v>0</v>
      </c>
      <c r="G15" s="5" t="str">
        <f aca="false">IF(ABS(F15)&gt;1%,"Yes","No")</f>
        <v>No</v>
      </c>
      <c r="H15" s="37" t="n">
        <f aca="false">IF(D15=0,AVERAGE(B15,C15),MEDIAN(B15:D15))</f>
        <v>64.53</v>
      </c>
    </row>
    <row r="16" customFormat="false" ht="14.4" hidden="false" customHeight="false" outlineLevel="0" collapsed="false">
      <c r="A16" s="38" t="s">
        <v>40</v>
      </c>
      <c r="B16" s="39" t="n">
        <v>178.2</v>
      </c>
      <c r="C16" s="40" t="n">
        <v>178.4</v>
      </c>
      <c r="D16" s="41"/>
      <c r="E16" s="5" t="s">
        <v>41</v>
      </c>
      <c r="F16" s="36" t="n">
        <f aca="false">+(C16-B16)/B16</f>
        <v>0.00112233445566788</v>
      </c>
      <c r="G16" s="5" t="str">
        <f aca="false">IF(ABS(F16)&gt;1%,"Yes","No")</f>
        <v>No</v>
      </c>
      <c r="H16" s="37" t="n">
        <f aca="false">IF(D16=0,AVERAGE(B16,C16),MEDIAN(B16:D16))</f>
        <v>178.3</v>
      </c>
    </row>
    <row r="17" customFormat="false" ht="14.4" hidden="false" customHeight="false" outlineLevel="0" collapsed="false">
      <c r="A17" s="42"/>
      <c r="B17" s="43"/>
      <c r="C17" s="44"/>
      <c r="D17" s="45"/>
      <c r="E17" s="46"/>
      <c r="F17" s="47"/>
      <c r="G17" s="46"/>
      <c r="H17" s="48"/>
    </row>
    <row r="18" customFormat="false" ht="14.4" hidden="false" customHeight="false" outlineLevel="0" collapsed="false">
      <c r="A18" s="49" t="s">
        <v>42</v>
      </c>
      <c r="B18" s="39" t="n">
        <v>5.2</v>
      </c>
      <c r="C18" s="40" t="n">
        <v>4.7</v>
      </c>
      <c r="D18" s="41" t="n">
        <v>4.5</v>
      </c>
      <c r="E18" s="5" t="s">
        <v>43</v>
      </c>
      <c r="F18" s="36" t="n">
        <f aca="false">+(C18-B18)/B18</f>
        <v>-0.0961538461538462</v>
      </c>
      <c r="G18" s="5" t="str">
        <f aca="false">IF(ABS(F18)&gt;5%,"Yes","No")</f>
        <v>Yes</v>
      </c>
      <c r="H18" s="37" t="n">
        <f aca="false">IF(D18=0,AVERAGE(B18,C18),MEDIAN(B18:D18))</f>
        <v>4.7</v>
      </c>
      <c r="I18" s="50" t="s">
        <v>44</v>
      </c>
      <c r="J18" s="50"/>
      <c r="K18" s="51"/>
      <c r="L18" s="52" t="n">
        <v>34</v>
      </c>
      <c r="M18" s="52" t="s">
        <v>41</v>
      </c>
    </row>
    <row r="19" customFormat="false" ht="14.4" hidden="false" customHeight="false" outlineLevel="0" collapsed="false">
      <c r="A19" s="53" t="s">
        <v>45</v>
      </c>
      <c r="B19" s="39" t="n">
        <v>10.7</v>
      </c>
      <c r="C19" s="40" t="n">
        <v>10.8</v>
      </c>
      <c r="D19" s="41"/>
      <c r="E19" s="5" t="s">
        <v>43</v>
      </c>
      <c r="F19" s="36" t="n">
        <f aca="false">+(C19-B19)/B19</f>
        <v>0.0093457943925235</v>
      </c>
      <c r="G19" s="5" t="str">
        <f aca="false">IF(ABS(F19)&gt;5%,"Yes","No")</f>
        <v>No</v>
      </c>
      <c r="H19" s="37" t="n">
        <f aca="false">IF(D19=0,AVERAGE(B19,C19),MEDIAN(B19:D19))</f>
        <v>10.75</v>
      </c>
      <c r="I19" s="50" t="s">
        <v>46</v>
      </c>
      <c r="J19" s="50"/>
      <c r="K19" s="50"/>
      <c r="L19" s="52" t="n">
        <f aca="false">L18/2</f>
        <v>17</v>
      </c>
      <c r="M19" s="52" t="s">
        <v>41</v>
      </c>
    </row>
    <row r="20" customFormat="false" ht="14.4" hidden="false" customHeight="false" outlineLevel="0" collapsed="false">
      <c r="A20" s="49" t="s">
        <v>47</v>
      </c>
      <c r="B20" s="39" t="n">
        <v>9.6</v>
      </c>
      <c r="C20" s="40" t="n">
        <v>9.3</v>
      </c>
      <c r="D20" s="41"/>
      <c r="E20" s="5" t="s">
        <v>43</v>
      </c>
      <c r="F20" s="36" t="n">
        <f aca="false">+(C20-B20)/B20</f>
        <v>-0.0312499999999999</v>
      </c>
      <c r="G20" s="5" t="str">
        <f aca="false">IF(ABS(F20)&gt;5%,"Yes","No")</f>
        <v>No</v>
      </c>
      <c r="H20" s="37" t="n">
        <f aca="false">IF(D20=0,AVERAGE(B20,C20),MEDIAN(B20:D20))</f>
        <v>9.45</v>
      </c>
    </row>
    <row r="21" customFormat="false" ht="14.4" hidden="false" customHeight="false" outlineLevel="0" collapsed="false">
      <c r="A21" s="49" t="s">
        <v>48</v>
      </c>
      <c r="B21" s="39" t="n">
        <v>12.6</v>
      </c>
      <c r="C21" s="40" t="n">
        <v>11.5</v>
      </c>
      <c r="D21" s="41" t="n">
        <v>12.2</v>
      </c>
      <c r="E21" s="5" t="s">
        <v>43</v>
      </c>
      <c r="F21" s="36" t="n">
        <f aca="false">+(C21-B21)/B21</f>
        <v>-0.0873015873015873</v>
      </c>
      <c r="G21" s="5" t="str">
        <f aca="false">IF(ABS(F21)&gt;5%,"Yes","No")</f>
        <v>Yes</v>
      </c>
      <c r="H21" s="37" t="n">
        <f aca="false">IF(D21=0,AVERAGE(B21,C21),MEDIAN(B21:D21))</f>
        <v>12.2</v>
      </c>
    </row>
    <row r="22" customFormat="false" ht="14.4" hidden="false" customHeight="false" outlineLevel="0" collapsed="false">
      <c r="A22" s="54"/>
      <c r="B22" s="43"/>
      <c r="C22" s="44"/>
      <c r="D22" s="45"/>
      <c r="E22" s="46"/>
      <c r="F22" s="47"/>
      <c r="G22" s="46"/>
      <c r="H22" s="48"/>
    </row>
    <row r="23" customFormat="false" ht="14.4" hidden="false" customHeight="false" outlineLevel="0" collapsed="false">
      <c r="A23" s="49" t="s">
        <v>49</v>
      </c>
      <c r="B23" s="39" t="n">
        <v>50.5</v>
      </c>
      <c r="C23" s="40" t="n">
        <v>50.8</v>
      </c>
      <c r="D23" s="41"/>
      <c r="E23" s="5" t="s">
        <v>41</v>
      </c>
      <c r="F23" s="36" t="n">
        <f aca="false">+(C23-B23)/B23</f>
        <v>0.00594059405940588</v>
      </c>
      <c r="G23" s="5" t="str">
        <f aca="false">IF(ABS(F23)&gt;1%,"Yes","No")</f>
        <v>No</v>
      </c>
      <c r="H23" s="37" t="n">
        <f aca="false">IF(D23=0,AVERAGE(B23,C23),MEDIAN(B23:D23))</f>
        <v>50.65</v>
      </c>
      <c r="I23" s="50" t="s">
        <v>50</v>
      </c>
      <c r="J23" s="50"/>
      <c r="K23" s="50"/>
      <c r="L23" s="55" t="n">
        <f aca="false">B23-(B23/2)</f>
        <v>25.25</v>
      </c>
      <c r="M23" s="56" t="s">
        <v>41</v>
      </c>
    </row>
    <row r="24" customFormat="false" ht="14.4" hidden="false" customHeight="false" outlineLevel="0" collapsed="false">
      <c r="A24" s="57" t="s">
        <v>51</v>
      </c>
      <c r="B24" s="39" t="n">
        <v>53</v>
      </c>
      <c r="C24" s="40" t="n">
        <v>53.2</v>
      </c>
      <c r="D24" s="41"/>
      <c r="E24" s="5" t="s">
        <v>41</v>
      </c>
      <c r="F24" s="36" t="n">
        <f aca="false">+(C24-B24)/B24</f>
        <v>0.00377358490566043</v>
      </c>
      <c r="G24" s="5" t="str">
        <f aca="false">IF(ABS(F24)&gt;1%,"Yes","No")</f>
        <v>No</v>
      </c>
      <c r="H24" s="37" t="n">
        <f aca="false">IF(D24=0,AVERAGE(B24,C24),MEDIAN(B24:D24))</f>
        <v>53.1</v>
      </c>
    </row>
    <row r="25" customFormat="false" ht="14.4" hidden="false" customHeight="false" outlineLevel="0" collapsed="false">
      <c r="A25" s="54"/>
      <c r="B25" s="43"/>
      <c r="C25" s="44"/>
      <c r="D25" s="45"/>
      <c r="E25" s="46"/>
      <c r="F25" s="47"/>
      <c r="G25" s="46"/>
      <c r="H25" s="48"/>
    </row>
    <row r="26" customFormat="false" ht="14.4" hidden="false" customHeight="false" outlineLevel="0" collapsed="false">
      <c r="A26" s="57" t="s">
        <v>52</v>
      </c>
      <c r="B26" s="39" t="n">
        <v>35</v>
      </c>
      <c r="C26" s="40" t="n">
        <v>34.5</v>
      </c>
      <c r="D26" s="41" t="n">
        <v>34.8</v>
      </c>
      <c r="E26" s="5" t="s">
        <v>41</v>
      </c>
      <c r="F26" s="36" t="n">
        <f aca="false">+(C26-B26)/B26</f>
        <v>-0.0142857142857143</v>
      </c>
      <c r="G26" s="5" t="str">
        <f aca="false">IF(ABS(F26)&gt;1%,"Yes","No")</f>
        <v>Yes</v>
      </c>
      <c r="H26" s="37" t="n">
        <f aca="false">IF(D26=0,AVERAGE(B26,C26),MEDIAN(B26:D26))</f>
        <v>34.8</v>
      </c>
    </row>
    <row r="27" customFormat="false" ht="14.4" hidden="false" customHeight="false" outlineLevel="0" collapsed="false">
      <c r="A27" s="53" t="s">
        <v>53</v>
      </c>
      <c r="B27" s="58" t="n">
        <v>39.7</v>
      </c>
      <c r="C27" s="59" t="n">
        <v>39.5</v>
      </c>
      <c r="D27" s="60"/>
      <c r="E27" s="5" t="s">
        <v>41</v>
      </c>
      <c r="F27" s="36" t="n">
        <f aca="false">+(C27-B27)/B27</f>
        <v>-0.00503778337531493</v>
      </c>
      <c r="G27" s="5" t="str">
        <f aca="false">IF(ABS(F27)&gt;1%,"Yes","No")</f>
        <v>No</v>
      </c>
      <c r="H27" s="37" t="n">
        <f aca="false">IF(D27=0,AVERAGE(B27,C27),MEDIAN(B27:D27))</f>
        <v>39.6</v>
      </c>
    </row>
    <row r="28" customFormat="false" ht="14.4" hidden="false" customHeight="false" outlineLevel="0" collapsed="false">
      <c r="A28" s="61"/>
      <c r="B28" s="62"/>
      <c r="C28" s="63"/>
      <c r="D28" s="64"/>
      <c r="E28" s="46"/>
      <c r="F28" s="47"/>
      <c r="G28" s="46"/>
      <c r="H28" s="48"/>
      <c r="J28" s="36"/>
    </row>
    <row r="29" customFormat="false" ht="14.4" hidden="false" customHeight="false" outlineLevel="0" collapsed="false">
      <c r="A29" s="49" t="s">
        <v>54</v>
      </c>
      <c r="B29" s="39"/>
      <c r="C29" s="65"/>
      <c r="D29" s="66"/>
      <c r="E29" s="5" t="s">
        <v>43</v>
      </c>
      <c r="F29" s="36" t="e">
        <f aca="false">+(C29-B29)/B29</f>
        <v>#DIV/0!</v>
      </c>
      <c r="G29" s="5" t="e">
        <f aca="false">IF(ABS(F29)&gt;5%,"Yes","No")</f>
        <v>#DIV/0!</v>
      </c>
      <c r="H29" s="37" t="e">
        <f aca="false">IF(D29=0,AVERAGE(B29,C29),MEDIAN(B29:D29))</f>
        <v>#DIV/0!</v>
      </c>
      <c r="I29" s="67" t="s">
        <v>55</v>
      </c>
      <c r="J29" s="67"/>
      <c r="K29" s="52" t="str">
        <f aca="false">B4&amp;"_Biceps"</f>
        <v>T2A_40_Biceps</v>
      </c>
    </row>
    <row r="30" customFormat="false" ht="14.4" hidden="false" customHeight="false" outlineLevel="0" collapsed="false">
      <c r="A30" s="53" t="s">
        <v>56</v>
      </c>
      <c r="B30" s="39"/>
      <c r="C30" s="65"/>
      <c r="D30" s="66"/>
      <c r="E30" s="5" t="s">
        <v>43</v>
      </c>
      <c r="F30" s="36" t="e">
        <f aca="false">+(C30-B30)/B30</f>
        <v>#DIV/0!</v>
      </c>
      <c r="G30" s="5" t="e">
        <f aca="false">IF(ABS(F30)&gt;5%,"Yes","No")</f>
        <v>#DIV/0!</v>
      </c>
      <c r="H30" s="37" t="e">
        <f aca="false">IF(D30=0,AVERAGE(B30,C30),MEDIAN(B30:D30))</f>
        <v>#DIV/0!</v>
      </c>
      <c r="I30" s="67" t="s">
        <v>55</v>
      </c>
      <c r="J30" s="67"/>
      <c r="K30" s="52" t="str">
        <f aca="false">B4&amp;"_Triceps"</f>
        <v>T2A_40_Triceps</v>
      </c>
    </row>
    <row r="31" customFormat="false" ht="14.4" hidden="false" customHeight="false" outlineLevel="0" collapsed="false">
      <c r="A31" s="49" t="s">
        <v>57</v>
      </c>
      <c r="B31" s="39"/>
      <c r="C31" s="65"/>
      <c r="D31" s="66"/>
      <c r="E31" s="5" t="s">
        <v>43</v>
      </c>
      <c r="F31" s="36" t="e">
        <f aca="false">+(C31-B31)/B31</f>
        <v>#DIV/0!</v>
      </c>
      <c r="G31" s="5" t="e">
        <f aca="false">IF(ABS(F31)&gt;5%,"Yes","No")</f>
        <v>#DIV/0!</v>
      </c>
      <c r="H31" s="37" t="e">
        <f aca="false">IF(D31=0,AVERAGE(B31,C31),MEDIAN(B31:D31))</f>
        <v>#DIV/0!</v>
      </c>
      <c r="I31" s="67" t="s">
        <v>55</v>
      </c>
      <c r="J31" s="67"/>
      <c r="K31" s="52" t="str">
        <f aca="false">B4&amp;"_Subscapular"</f>
        <v>T2A_40_Subscapular</v>
      </c>
    </row>
    <row r="32" customFormat="false" ht="15" hidden="false" customHeight="false" outlineLevel="0" collapsed="false">
      <c r="A32" s="68" t="s">
        <v>58</v>
      </c>
      <c r="B32" s="69"/>
      <c r="C32" s="70"/>
      <c r="D32" s="71"/>
      <c r="E32" s="20" t="s">
        <v>43</v>
      </c>
      <c r="F32" s="3" t="e">
        <f aca="false">+(C32-B32)/B32</f>
        <v>#DIV/0!</v>
      </c>
      <c r="G32" s="20" t="e">
        <f aca="false">IF(ABS(F32)&gt;5%,"Yes","No")</f>
        <v>#DIV/0!</v>
      </c>
      <c r="H32" s="72" t="e">
        <f aca="false">IF(D32=0,AVERAGE(B32,C32),MEDIAN(B32:D32))</f>
        <v>#DIV/0!</v>
      </c>
      <c r="I32" s="67" t="s">
        <v>55</v>
      </c>
      <c r="J32" s="67"/>
      <c r="K32" s="52" t="str">
        <f aca="false">B4&amp;"_Iliac"</f>
        <v>T2A_40_Iliac</v>
      </c>
    </row>
    <row r="33" customFormat="false" ht="15.6" hidden="false" customHeight="false" outlineLevel="0" collapsed="false">
      <c r="A33" s="73"/>
      <c r="B33" s="16"/>
      <c r="C33" s="16"/>
      <c r="D33" s="36"/>
      <c r="E33" s="36"/>
      <c r="F33" s="36"/>
      <c r="G33" s="74" t="s">
        <v>59</v>
      </c>
      <c r="H33" s="75" t="n">
        <f aca="false">SUM(H18:H21)</f>
        <v>37.1</v>
      </c>
    </row>
    <row r="34" customFormat="false" ht="15.6" hidden="false" customHeight="false" outlineLevel="0" collapsed="false">
      <c r="A34" s="4" t="s">
        <v>60</v>
      </c>
      <c r="B34" s="4"/>
      <c r="C34" s="4"/>
      <c r="D34" s="4"/>
      <c r="E34" s="76"/>
      <c r="F34" s="36"/>
      <c r="G34" s="16"/>
      <c r="H34" s="36"/>
    </row>
    <row r="35" customFormat="false" ht="15.6" hidden="false" customHeight="false" outlineLevel="0" collapsed="false">
      <c r="A35" s="25" t="s">
        <v>61</v>
      </c>
      <c r="B35" s="25"/>
      <c r="C35" s="25"/>
      <c r="D35" s="25"/>
      <c r="E35" s="36"/>
      <c r="F35" s="36"/>
      <c r="G35" s="36"/>
      <c r="H35" s="36"/>
    </row>
    <row r="36" customFormat="false" ht="15.6" hidden="false" customHeight="false" outlineLevel="0" collapsed="false">
      <c r="A36" s="77" t="s">
        <v>62</v>
      </c>
      <c r="B36" s="78" t="s">
        <v>63</v>
      </c>
      <c r="C36" s="77" t="s">
        <v>64</v>
      </c>
      <c r="D36" s="79"/>
      <c r="E36" s="67" t="s">
        <v>65</v>
      </c>
      <c r="F36" s="67"/>
      <c r="G36" s="80" t="n">
        <f aca="false">'Algemene informatie'!B7</f>
        <v>23</v>
      </c>
      <c r="H36" s="36" t="s">
        <v>23</v>
      </c>
    </row>
    <row r="37" customFormat="false" ht="15" hidden="false" customHeight="false" outlineLevel="0" collapsed="false">
      <c r="A37" s="10" t="s">
        <v>66</v>
      </c>
      <c r="B37" s="5" t="n">
        <f aca="false">(495/(1.1533-(0.0643*LOG(H33))))-450</f>
        <v>20.3582789540554</v>
      </c>
      <c r="C37" s="5" t="n">
        <f aca="false">(495/(1.1369-(0.0598*LOG(H33))))-450</f>
        <v>24.5691160761005</v>
      </c>
      <c r="D37" s="5" t="s">
        <v>67</v>
      </c>
      <c r="E37" s="36"/>
      <c r="F37" s="36"/>
      <c r="G37" s="36"/>
      <c r="H37" s="36"/>
    </row>
    <row r="38" customFormat="false" ht="14.4" hidden="false" customHeight="false" outlineLevel="0" collapsed="false">
      <c r="A38" s="10" t="s">
        <v>68</v>
      </c>
      <c r="B38" s="5" t="n">
        <f aca="false">(495/(1.162-(0.063*LOG(H33))))-450</f>
        <v>15.6065194469003</v>
      </c>
      <c r="C38" s="5" t="n">
        <f aca="false">(495/(1.1549-(0.0678*LOG(H33))))-450</f>
        <v>22.1046032211639</v>
      </c>
      <c r="D38" s="5" t="s">
        <v>67</v>
      </c>
      <c r="E38" s="36"/>
      <c r="F38" s="36"/>
      <c r="G38" s="36"/>
      <c r="H38" s="36"/>
    </row>
    <row r="39" customFormat="false" ht="14.4" hidden="false" customHeight="false" outlineLevel="0" collapsed="false">
      <c r="A39" s="10" t="s">
        <v>69</v>
      </c>
      <c r="B39" s="5" t="n">
        <f aca="false">(495/(1.1631-(0.0632*LOG(H33))))-450</f>
        <v>15.2624836631091</v>
      </c>
      <c r="C39" s="5" t="n">
        <f aca="false">(495/(1.1599-(0.0717*LOG(H33))))-450</f>
        <v>22.6096947661658</v>
      </c>
      <c r="D39" s="5" t="s">
        <v>67</v>
      </c>
      <c r="E39" s="36"/>
      <c r="F39" s="36"/>
      <c r="G39" s="36"/>
      <c r="H39" s="36"/>
      <c r="J39" s="81"/>
      <c r="K39" s="81"/>
    </row>
    <row r="40" customFormat="false" ht="14.4" hidden="false" customHeight="false" outlineLevel="0" collapsed="false">
      <c r="A40" s="10" t="s">
        <v>70</v>
      </c>
      <c r="B40" s="5" t="n">
        <f aca="false">(495/(1.1422-(0.0544*LOG(H33))))-450</f>
        <v>18.3836054534209</v>
      </c>
      <c r="C40" s="5" t="n">
        <f aca="false">(495/(1.1423-(0.0632*LOG(H33))))-450</f>
        <v>24.5399404939792</v>
      </c>
      <c r="D40" s="5" t="s">
        <v>67</v>
      </c>
      <c r="E40" s="36"/>
      <c r="F40" s="36"/>
      <c r="G40" s="36"/>
      <c r="H40" s="36"/>
      <c r="J40" s="82"/>
      <c r="K40" s="82"/>
    </row>
    <row r="41" customFormat="false" ht="14.4" hidden="false" customHeight="false" outlineLevel="0" collapsed="false">
      <c r="A41" s="10" t="s">
        <v>71</v>
      </c>
      <c r="B41" s="5" t="n">
        <f aca="false">(495/(1.162-(0.07*LOG(H33))))-450</f>
        <v>20.4679983990915</v>
      </c>
      <c r="C41" s="5" t="n">
        <f aca="false">(495/(1.1333-(0.0612*LOG(H33))))-450</f>
        <v>27.2214412756267</v>
      </c>
      <c r="D41" s="5" t="s">
        <v>67</v>
      </c>
      <c r="E41" s="36"/>
      <c r="F41" s="36"/>
      <c r="G41" s="36"/>
      <c r="H41" s="36"/>
      <c r="J41" s="82"/>
      <c r="K41" s="82"/>
    </row>
    <row r="42" customFormat="false" ht="15" hidden="false" customHeight="false" outlineLevel="0" collapsed="false">
      <c r="A42" s="18" t="s">
        <v>72</v>
      </c>
      <c r="B42" s="20" t="n">
        <f aca="false">(495/(1.1715-(0.0779*LOG(H33))))-450</f>
        <v>21.7674476289968</v>
      </c>
      <c r="C42" s="20" t="n">
        <f aca="false">(495/(1.1339-(0.0645*LOG(H33))))-450</f>
        <v>29.3374648319366</v>
      </c>
      <c r="D42" s="20" t="s">
        <v>67</v>
      </c>
      <c r="E42" s="36"/>
      <c r="F42" s="36"/>
      <c r="G42" s="36"/>
      <c r="H42" s="36"/>
    </row>
    <row r="43" customFormat="false" ht="15.6" hidden="false" customHeight="false" outlineLevel="0" collapsed="false">
      <c r="A43" s="36"/>
      <c r="B43" s="36"/>
      <c r="C43" s="36"/>
      <c r="D43" s="36"/>
      <c r="E43" s="36"/>
      <c r="F43" s="36"/>
      <c r="G43" s="36"/>
      <c r="H43" s="36"/>
    </row>
    <row r="44" customFormat="false" ht="15.6" hidden="false" customHeight="false" outlineLevel="0" collapsed="false">
      <c r="A44" s="4" t="s">
        <v>73</v>
      </c>
      <c r="B44" s="4"/>
      <c r="D44" s="36"/>
      <c r="E44" s="36"/>
      <c r="F44" s="36"/>
      <c r="G44" s="36"/>
      <c r="H44" s="36"/>
    </row>
    <row r="45" customFormat="false" ht="15" hidden="false" customHeight="false" outlineLevel="0" collapsed="false">
      <c r="A45" s="10" t="s">
        <v>74</v>
      </c>
      <c r="B45" s="83" t="str">
        <f aca="false">B4&amp;"_PRE_Biceps"</f>
        <v>T2A_40_PRE_Biceps</v>
      </c>
      <c r="D45" s="36"/>
      <c r="E45" s="36"/>
      <c r="F45" s="36"/>
      <c r="G45" s="36"/>
      <c r="H45" s="36"/>
    </row>
    <row r="46" customFormat="false" ht="14.4" hidden="false" customHeight="false" outlineLevel="0" collapsed="false">
      <c r="A46" s="10"/>
      <c r="B46" s="84" t="str">
        <f aca="false">B4&amp;"_PRE_Triceps"</f>
        <v>T2A_40_PRE_Triceps</v>
      </c>
      <c r="D46" s="36"/>
      <c r="E46" s="36"/>
      <c r="F46" s="36"/>
      <c r="G46" s="36"/>
      <c r="H46" s="36"/>
    </row>
    <row r="47" customFormat="false" ht="14.4" hidden="false" customHeight="false" outlineLevel="0" collapsed="false">
      <c r="A47" s="10"/>
      <c r="B47" s="84" t="str">
        <f aca="false">B4&amp;"_PRE_Subscapula"</f>
        <v>T2A_40_PRE_Subscapula</v>
      </c>
      <c r="D47" s="36"/>
      <c r="E47" s="36"/>
      <c r="F47" s="36"/>
      <c r="G47" s="36"/>
      <c r="H47" s="36"/>
    </row>
    <row r="48" customFormat="false" ht="15" hidden="false" customHeight="false" outlineLevel="0" collapsed="false">
      <c r="A48" s="18"/>
      <c r="B48" s="85" t="str">
        <f aca="false">B4&amp;"_PRE_Crista"</f>
        <v>T2A_40_PRE_Crista</v>
      </c>
      <c r="C48" s="36"/>
      <c r="D48" s="36"/>
      <c r="E48" s="36"/>
      <c r="F48" s="36"/>
      <c r="G48" s="36"/>
      <c r="H48" s="36"/>
    </row>
    <row r="49" customFormat="false" ht="15.6" hidden="false" customHeight="false" outlineLevel="0" collapsed="false"/>
    <row r="50" customFormat="false" ht="15.6" hidden="false" customHeight="false" outlineLevel="0" collapsed="false">
      <c r="A50" s="4" t="s">
        <v>75</v>
      </c>
      <c r="B50" s="4"/>
      <c r="C50" s="4"/>
    </row>
    <row r="51" customFormat="false" ht="15" hidden="false" customHeight="false" outlineLevel="0" collapsed="false">
      <c r="A51" s="22"/>
      <c r="B51" s="22"/>
      <c r="C51" s="22"/>
    </row>
    <row r="52" customFormat="false" ht="14.4" hidden="false" customHeight="false" outlineLevel="0" collapsed="false">
      <c r="A52" s="22"/>
      <c r="B52" s="22"/>
      <c r="C52" s="22"/>
    </row>
    <row r="53" customFormat="false" ht="14.4" hidden="false" customHeight="false" outlineLevel="0" collapsed="false">
      <c r="A53" s="22"/>
      <c r="B53" s="22"/>
      <c r="C53" s="22"/>
    </row>
    <row r="54" customFormat="false" ht="14.4" hidden="false" customHeight="false" outlineLevel="0" collapsed="false">
      <c r="A54" s="22"/>
      <c r="B54" s="22"/>
      <c r="C54" s="22"/>
    </row>
    <row r="55" customFormat="false" ht="15" hidden="false" customHeight="false" outlineLevel="0" collapsed="false">
      <c r="A55" s="22"/>
      <c r="B55" s="22"/>
      <c r="C55" s="22"/>
    </row>
    <row r="56" customFormat="false" ht="15" hidden="false" customHeight="false" outlineLevel="0" collapsed="false"/>
  </sheetData>
  <mergeCells count="18">
    <mergeCell ref="A3:B3"/>
    <mergeCell ref="A8:B8"/>
    <mergeCell ref="A13:E13"/>
    <mergeCell ref="F13:G14"/>
    <mergeCell ref="H13:H14"/>
    <mergeCell ref="I18:J18"/>
    <mergeCell ref="I19:K19"/>
    <mergeCell ref="I23:K23"/>
    <mergeCell ref="I29:J29"/>
    <mergeCell ref="I30:J30"/>
    <mergeCell ref="I31:J31"/>
    <mergeCell ref="I32:J32"/>
    <mergeCell ref="A34:D34"/>
    <mergeCell ref="A35:D35"/>
    <mergeCell ref="E36:F36"/>
    <mergeCell ref="A44:B44"/>
    <mergeCell ref="A50:C50"/>
    <mergeCell ref="A51:C5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69"/>
  <sheetViews>
    <sheetView showFormulas="false" showGridLines="true" showRowColHeaders="true" showZeros="true" rightToLeft="false" tabSelected="false" showOutlineSymbols="true" defaultGridColor="true" view="normal" topLeftCell="A51" colorId="64" zoomScale="125" zoomScaleNormal="125" zoomScalePageLayoutView="100" workbookViewId="0">
      <selection pane="topLeft" activeCell="A51" activeCellId="0" sqref="A51"/>
    </sheetView>
  </sheetViews>
  <sheetFormatPr defaultColWidth="8.609375" defaultRowHeight="14.4" zeroHeight="false" outlineLevelRow="0" outlineLevelCol="0"/>
  <cols>
    <col collapsed="false" customWidth="true" hidden="false" outlineLevel="0" max="1" min="1" style="0" width="22.66"/>
    <col collapsed="false" customWidth="true" hidden="false" outlineLevel="0" max="2" min="2" style="0" width="32.33"/>
    <col collapsed="false" customWidth="true" hidden="false" outlineLevel="0" max="3" min="3" style="0" width="13.75"/>
    <col collapsed="false" customWidth="true" hidden="false" outlineLevel="0" max="4" min="4" style="0" width="15.94"/>
    <col collapsed="false" customWidth="true" hidden="false" outlineLevel="0" max="8" min="8" style="0" width="8.13"/>
    <col collapsed="false" customWidth="true" hidden="false" outlineLevel="0" max="9" min="9" style="0" width="8.69"/>
  </cols>
  <sheetData>
    <row r="1" customFormat="false" ht="20.4" hidden="false" customHeight="false" outlineLevel="0" collapsed="false">
      <c r="A1" s="1" t="s">
        <v>76</v>
      </c>
    </row>
    <row r="2" customFormat="false" ht="15.6" hidden="false" customHeight="false" outlineLevel="0" collapsed="false">
      <c r="C2" s="3"/>
    </row>
    <row r="3" customFormat="false" ht="15.6" hidden="false" customHeight="false" outlineLevel="0" collapsed="false">
      <c r="A3" s="4" t="s">
        <v>1</v>
      </c>
      <c r="B3" s="4"/>
      <c r="C3" s="4"/>
    </row>
    <row r="4" customFormat="false" ht="15" hidden="false" customHeight="false" outlineLevel="0" collapsed="false">
      <c r="A4" s="6" t="s">
        <v>3</v>
      </c>
      <c r="B4" s="86" t="str">
        <f aca="false">'Algemene informatie'!B4</f>
        <v>T2A_40</v>
      </c>
      <c r="C4" s="87"/>
    </row>
    <row r="5" customFormat="false" ht="28.8" hidden="false" customHeight="false" outlineLevel="0" collapsed="false">
      <c r="A5" s="88" t="s">
        <v>8</v>
      </c>
      <c r="B5" s="89" t="n">
        <f aca="false">'Algemene informatie'!B5</f>
        <v>2</v>
      </c>
      <c r="C5" s="5"/>
    </row>
    <row r="6" customFormat="false" ht="14.4" hidden="false" customHeight="false" outlineLevel="0" collapsed="false">
      <c r="A6" s="10" t="s">
        <v>11</v>
      </c>
      <c r="B6" s="90" t="n">
        <f aca="false">'Algemene informatie'!B6</f>
        <v>36508</v>
      </c>
      <c r="C6" s="5"/>
    </row>
    <row r="7" customFormat="false" ht="14.4" hidden="false" customHeight="false" outlineLevel="0" collapsed="false">
      <c r="A7" s="91" t="s">
        <v>77</v>
      </c>
      <c r="B7" s="92" t="n">
        <f aca="false">'1A. Antropometrie'!H16</f>
        <v>178.3</v>
      </c>
      <c r="C7" s="5" t="s">
        <v>41</v>
      </c>
    </row>
    <row r="8" customFormat="false" ht="15" hidden="false" customHeight="false" outlineLevel="0" collapsed="false">
      <c r="A8" s="13" t="s">
        <v>78</v>
      </c>
      <c r="B8" s="92" t="n">
        <f aca="false">'1A. Antropometrie'!H15</f>
        <v>64.53</v>
      </c>
      <c r="C8" s="20" t="s">
        <v>39</v>
      </c>
    </row>
    <row r="9" customFormat="false" ht="15.6" hidden="false" customHeight="false" outlineLevel="0" collapsed="false">
      <c r="A9" s="36"/>
      <c r="B9" s="93"/>
      <c r="C9" s="78"/>
    </row>
    <row r="10" customFormat="false" ht="15.6" hidden="false" customHeight="false" outlineLevel="0" collapsed="false">
      <c r="A10" s="4" t="s">
        <v>26</v>
      </c>
      <c r="B10" s="4"/>
      <c r="C10" s="4"/>
    </row>
    <row r="11" customFormat="false" ht="15" hidden="false" customHeight="false" outlineLevel="0" collapsed="false">
      <c r="A11" s="10" t="s">
        <v>27</v>
      </c>
      <c r="B11" s="94" t="n">
        <f aca="false">'1A. Antropometrie'!B9</f>
        <v>44817</v>
      </c>
      <c r="C11" s="5"/>
    </row>
    <row r="12" customFormat="false" ht="14.4" hidden="false" customHeight="false" outlineLevel="0" collapsed="false">
      <c r="A12" s="10" t="s">
        <v>79</v>
      </c>
      <c r="B12" s="90" t="s">
        <v>80</v>
      </c>
      <c r="C12" s="5"/>
    </row>
    <row r="13" customFormat="false" ht="14.4" hidden="false" customHeight="false" outlineLevel="0" collapsed="false">
      <c r="A13" s="10" t="s">
        <v>30</v>
      </c>
      <c r="B13" s="95" t="n">
        <v>0.697916666666667</v>
      </c>
      <c r="C13" s="5" t="s">
        <v>81</v>
      </c>
    </row>
    <row r="14" customFormat="false" ht="14.4" hidden="false" customHeight="false" outlineLevel="0" collapsed="false">
      <c r="A14" s="96" t="s">
        <v>82</v>
      </c>
      <c r="B14" s="17" t="n">
        <v>19.5</v>
      </c>
      <c r="C14" s="5" t="s">
        <v>83</v>
      </c>
    </row>
    <row r="15" customFormat="false" ht="14.4" hidden="false" customHeight="false" outlineLevel="0" collapsed="false">
      <c r="A15" s="96" t="s">
        <v>84</v>
      </c>
      <c r="B15" s="97" t="n">
        <v>59</v>
      </c>
      <c r="C15" s="5" t="s">
        <v>67</v>
      </c>
    </row>
    <row r="16" customFormat="false" ht="14.4" hidden="false" customHeight="false" outlineLevel="0" collapsed="false">
      <c r="A16" s="98" t="s">
        <v>85</v>
      </c>
      <c r="B16" s="97" t="n">
        <v>4</v>
      </c>
      <c r="C16" s="5"/>
    </row>
    <row r="17" customFormat="false" ht="14.4" hidden="false" customHeight="false" outlineLevel="0" collapsed="false">
      <c r="A17" s="98" t="s">
        <v>86</v>
      </c>
      <c r="B17" s="97" t="s">
        <v>87</v>
      </c>
      <c r="C17" s="5"/>
    </row>
    <row r="18" customFormat="false" ht="14.4" hidden="false" customHeight="false" outlineLevel="0" collapsed="false">
      <c r="A18" s="98" t="s">
        <v>88</v>
      </c>
      <c r="B18" s="97" t="s">
        <v>89</v>
      </c>
      <c r="C18" s="5" t="s">
        <v>90</v>
      </c>
    </row>
    <row r="19" customFormat="false" ht="15" hidden="false" customHeight="false" outlineLevel="0" collapsed="false">
      <c r="A19" s="99" t="s">
        <v>91</v>
      </c>
      <c r="B19" s="19" t="s">
        <v>89</v>
      </c>
      <c r="C19" s="20" t="s">
        <v>92</v>
      </c>
    </row>
    <row r="20" customFormat="false" ht="15.6" hidden="false" customHeight="false" outlineLevel="0" collapsed="false">
      <c r="A20" s="3"/>
      <c r="B20" s="3"/>
      <c r="C20" s="3"/>
      <c r="D20" s="3"/>
    </row>
    <row r="21" customFormat="false" ht="15.6" hidden="false" customHeight="false" outlineLevel="0" collapsed="false">
      <c r="A21" s="4" t="s">
        <v>93</v>
      </c>
      <c r="B21" s="4"/>
      <c r="C21" s="4"/>
      <c r="D21" s="4"/>
    </row>
    <row r="22" customFormat="false" ht="15.6" hidden="false" customHeight="false" outlineLevel="0" collapsed="false">
      <c r="A22" s="100" t="s">
        <v>94</v>
      </c>
      <c r="B22" s="100"/>
      <c r="C22" s="100" t="s">
        <v>95</v>
      </c>
      <c r="D22" s="100"/>
    </row>
    <row r="23" customFormat="false" ht="15" hidden="false" customHeight="false" outlineLevel="0" collapsed="false">
      <c r="A23" s="6" t="s">
        <v>96</v>
      </c>
      <c r="B23" s="5"/>
      <c r="C23" s="6" t="s">
        <v>96</v>
      </c>
      <c r="D23" s="5"/>
    </row>
    <row r="24" customFormat="false" ht="14.4" hidden="false" customHeight="false" outlineLevel="0" collapsed="false">
      <c r="A24" s="10" t="s">
        <v>97</v>
      </c>
      <c r="B24" s="5"/>
      <c r="C24" s="10" t="s">
        <v>97</v>
      </c>
      <c r="D24" s="5"/>
    </row>
    <row r="25" customFormat="false" ht="14.4" hidden="false" customHeight="false" outlineLevel="0" collapsed="false">
      <c r="A25" s="10" t="s">
        <v>98</v>
      </c>
      <c r="B25" s="5"/>
      <c r="C25" s="10" t="s">
        <v>98</v>
      </c>
      <c r="D25" s="5"/>
    </row>
    <row r="26" customFormat="false" ht="14.4" hidden="false" customHeight="false" outlineLevel="0" collapsed="false">
      <c r="A26" s="10" t="s">
        <v>99</v>
      </c>
      <c r="B26" s="5"/>
      <c r="C26" s="10" t="s">
        <v>99</v>
      </c>
      <c r="D26" s="5"/>
    </row>
    <row r="27" customFormat="false" ht="14.4" hidden="false" customHeight="false" outlineLevel="0" collapsed="false">
      <c r="A27" s="10" t="s">
        <v>100</v>
      </c>
      <c r="B27" s="5"/>
      <c r="C27" s="10"/>
      <c r="D27" s="5"/>
    </row>
    <row r="28" customFormat="false" ht="14.4" hidden="false" customHeight="false" outlineLevel="0" collapsed="false">
      <c r="A28" s="10" t="s">
        <v>101</v>
      </c>
      <c r="B28" s="5"/>
      <c r="C28" s="10" t="s">
        <v>101</v>
      </c>
      <c r="D28" s="5"/>
    </row>
    <row r="29" customFormat="false" ht="15" hidden="false" customHeight="false" outlineLevel="0" collapsed="false">
      <c r="A29" s="18" t="s">
        <v>102</v>
      </c>
      <c r="B29" s="20"/>
      <c r="C29" s="18" t="s">
        <v>103</v>
      </c>
      <c r="D29" s="20"/>
    </row>
    <row r="30" customFormat="false" ht="15" hidden="false" customHeight="false" outlineLevel="0" collapsed="false">
      <c r="A30" s="36"/>
      <c r="B30" s="36"/>
      <c r="C30" s="36"/>
      <c r="D30" s="36"/>
    </row>
    <row r="32" customFormat="false" ht="15.6" hidden="false" customHeight="false" outlineLevel="0" collapsed="false">
      <c r="A32" s="4" t="s">
        <v>104</v>
      </c>
      <c r="B32" s="4"/>
      <c r="C32" s="4"/>
      <c r="D32" s="4"/>
      <c r="E32" s="4"/>
      <c r="F32" s="4"/>
      <c r="G32" s="4"/>
    </row>
    <row r="33" customFormat="false" ht="15.6" hidden="false" customHeight="false" outlineLevel="0" collapsed="false">
      <c r="A33" s="101" t="s">
        <v>105</v>
      </c>
      <c r="B33" s="102" t="s">
        <v>106</v>
      </c>
      <c r="C33" s="102" t="s">
        <v>107</v>
      </c>
      <c r="D33" s="102" t="s">
        <v>108</v>
      </c>
      <c r="E33" s="102" t="s">
        <v>109</v>
      </c>
      <c r="F33" s="103" t="s">
        <v>110</v>
      </c>
      <c r="G33" s="104" t="s">
        <v>111</v>
      </c>
    </row>
    <row r="34" customFormat="false" ht="15" hidden="false" customHeight="false" outlineLevel="0" collapsed="false">
      <c r="A34" s="105" t="n">
        <v>0.0416666666666667</v>
      </c>
      <c r="B34" s="34" t="n">
        <v>100</v>
      </c>
      <c r="C34" s="34" t="n">
        <v>1662</v>
      </c>
      <c r="D34" s="34" t="n">
        <v>132</v>
      </c>
      <c r="E34" s="34" t="n">
        <v>0.67</v>
      </c>
      <c r="F34" s="106"/>
      <c r="G34" s="5" t="n">
        <v>451</v>
      </c>
    </row>
    <row r="35" customFormat="false" ht="14.4" hidden="false" customHeight="false" outlineLevel="0" collapsed="false">
      <c r="A35" s="107" t="n">
        <v>0.0833333333333333</v>
      </c>
      <c r="B35" s="40" t="n">
        <v>100</v>
      </c>
      <c r="C35" s="40" t="n">
        <v>1841</v>
      </c>
      <c r="D35" s="40" t="n">
        <v>131</v>
      </c>
      <c r="E35" s="40" t="n">
        <v>0.9</v>
      </c>
      <c r="F35" s="40" t="n">
        <v>1</v>
      </c>
      <c r="G35" s="108" t="n">
        <v>452</v>
      </c>
    </row>
    <row r="36" customFormat="false" ht="14.4" hidden="false" customHeight="false" outlineLevel="0" collapsed="false">
      <c r="A36" s="107" t="n">
        <v>0.125</v>
      </c>
      <c r="B36" s="40" t="n">
        <v>100</v>
      </c>
      <c r="C36" s="40" t="n">
        <v>1844</v>
      </c>
      <c r="D36" s="40" t="n">
        <v>147</v>
      </c>
      <c r="E36" s="40" t="n">
        <v>0.94</v>
      </c>
      <c r="F36" s="40" t="n">
        <v>2</v>
      </c>
      <c r="G36" s="108" t="n">
        <v>456</v>
      </c>
    </row>
    <row r="37" customFormat="false" ht="14.4" hidden="false" customHeight="false" outlineLevel="0" collapsed="false">
      <c r="A37" s="107" t="n">
        <v>0.166666666666667</v>
      </c>
      <c r="B37" s="40" t="n">
        <f aca="false">B36+25</f>
        <v>125</v>
      </c>
      <c r="C37" s="40" t="n">
        <v>1871</v>
      </c>
      <c r="D37" s="40" t="n">
        <v>167</v>
      </c>
      <c r="E37" s="40" t="n">
        <v>0.92</v>
      </c>
      <c r="F37" s="40" t="n">
        <v>2</v>
      </c>
      <c r="G37" s="5" t="n">
        <v>462</v>
      </c>
    </row>
    <row r="38" customFormat="false" ht="14.4" hidden="false" customHeight="false" outlineLevel="0" collapsed="false">
      <c r="A38" s="107" t="n">
        <v>0.208333333333333</v>
      </c>
      <c r="B38" s="40" t="n">
        <f aca="false">B37+25</f>
        <v>150</v>
      </c>
      <c r="C38" s="40" t="n">
        <v>2209</v>
      </c>
      <c r="D38" s="40" t="n">
        <v>161</v>
      </c>
      <c r="E38" s="40" t="n">
        <v>0.9</v>
      </c>
      <c r="F38" s="40" t="n">
        <v>3</v>
      </c>
      <c r="G38" s="109" t="n">
        <v>467</v>
      </c>
    </row>
    <row r="39" customFormat="false" ht="14.4" hidden="false" customHeight="false" outlineLevel="0" collapsed="false">
      <c r="A39" s="107" t="n">
        <v>0.25</v>
      </c>
      <c r="B39" s="40" t="n">
        <f aca="false">B38+25</f>
        <v>175</v>
      </c>
      <c r="C39" s="40" t="n">
        <v>2310</v>
      </c>
      <c r="D39" s="40" t="n">
        <v>137</v>
      </c>
      <c r="E39" s="40" t="n">
        <v>0.91</v>
      </c>
      <c r="F39" s="40" t="n">
        <v>3</v>
      </c>
      <c r="G39" s="108" t="n">
        <v>473</v>
      </c>
    </row>
    <row r="40" customFormat="false" ht="14.4" hidden="false" customHeight="false" outlineLevel="0" collapsed="false">
      <c r="A40" s="107" t="n">
        <v>0.291666666666667</v>
      </c>
      <c r="B40" s="40" t="n">
        <f aca="false">B39+25</f>
        <v>200</v>
      </c>
      <c r="C40" s="40" t="n">
        <v>2247</v>
      </c>
      <c r="D40" s="40" t="n">
        <v>149</v>
      </c>
      <c r="E40" s="40" t="n">
        <v>0.96</v>
      </c>
      <c r="F40" s="40" t="n">
        <v>4</v>
      </c>
      <c r="G40" s="5" t="n">
        <v>482</v>
      </c>
    </row>
    <row r="41" customFormat="false" ht="14.4" hidden="false" customHeight="false" outlineLevel="0" collapsed="false">
      <c r="A41" s="107" t="n">
        <v>0.333333333333333</v>
      </c>
      <c r="B41" s="40" t="n">
        <f aca="false">B40+25</f>
        <v>225</v>
      </c>
      <c r="C41" s="40" t="n">
        <v>2817</v>
      </c>
      <c r="D41" s="40" t="n">
        <v>135</v>
      </c>
      <c r="E41" s="40" t="n">
        <v>1.02</v>
      </c>
      <c r="F41" s="40" t="n">
        <v>5</v>
      </c>
      <c r="G41" s="109" t="n">
        <v>488</v>
      </c>
    </row>
    <row r="42" customFormat="false" ht="14.4" hidden="false" customHeight="false" outlineLevel="0" collapsed="false">
      <c r="A42" s="107" t="n">
        <v>0.375</v>
      </c>
      <c r="B42" s="40" t="n">
        <f aca="false">B41+25</f>
        <v>250</v>
      </c>
      <c r="C42" s="40" t="n">
        <v>3037</v>
      </c>
      <c r="D42" s="40" t="n">
        <v>137</v>
      </c>
      <c r="E42" s="40" t="n">
        <v>1.07</v>
      </c>
      <c r="F42" s="40" t="n">
        <v>7</v>
      </c>
      <c r="G42" s="108" t="n">
        <v>501</v>
      </c>
    </row>
    <row r="43" customFormat="false" ht="14.4" hidden="false" customHeight="false" outlineLevel="0" collapsed="false">
      <c r="A43" s="107" t="n">
        <v>0.416666666666667</v>
      </c>
      <c r="B43" s="40" t="n">
        <f aca="false">B42+25</f>
        <v>275</v>
      </c>
      <c r="C43" s="40" t="n">
        <v>3147</v>
      </c>
      <c r="D43" s="40" t="n">
        <v>121</v>
      </c>
      <c r="E43" s="40" t="n">
        <v>1.17</v>
      </c>
      <c r="F43" s="40" t="n">
        <v>8</v>
      </c>
      <c r="G43" s="5" t="n">
        <v>514</v>
      </c>
      <c r="K43" s="110"/>
    </row>
    <row r="44" customFormat="false" ht="14.4" hidden="false" customHeight="false" outlineLevel="0" collapsed="false">
      <c r="A44" s="107" t="n">
        <v>0.458333333333333</v>
      </c>
      <c r="B44" s="40" t="n">
        <f aca="false">B43+25</f>
        <v>300</v>
      </c>
      <c r="C44" s="40" t="n">
        <v>3529</v>
      </c>
      <c r="D44" s="40" t="n">
        <v>118</v>
      </c>
      <c r="E44" s="40" t="n">
        <v>1.23</v>
      </c>
      <c r="F44" s="40" t="n">
        <v>9</v>
      </c>
      <c r="G44" s="109" t="n">
        <v>529</v>
      </c>
      <c r="H44" s="0" t="s">
        <v>112</v>
      </c>
    </row>
    <row r="45" customFormat="false" ht="14.4" hidden="false" customHeight="false" outlineLevel="0" collapsed="false">
      <c r="A45" s="107" t="n">
        <v>0.5</v>
      </c>
      <c r="B45" s="40" t="n">
        <f aca="false">B44+25</f>
        <v>325</v>
      </c>
      <c r="C45" s="40" t="n">
        <v>3996</v>
      </c>
      <c r="D45" s="40"/>
      <c r="E45" s="40"/>
      <c r="F45" s="40"/>
      <c r="G45" s="109"/>
    </row>
    <row r="46" customFormat="false" ht="14.4" hidden="false" customHeight="false" outlineLevel="0" collapsed="false">
      <c r="A46" s="107" t="n">
        <v>0.541666666666667</v>
      </c>
      <c r="B46" s="40" t="n">
        <f aca="false">B45+25</f>
        <v>350</v>
      </c>
      <c r="C46" s="40"/>
      <c r="D46" s="40"/>
      <c r="E46" s="40"/>
      <c r="F46" s="40"/>
      <c r="G46" s="108"/>
    </row>
    <row r="47" customFormat="false" ht="14.4" hidden="false" customHeight="false" outlineLevel="0" collapsed="false">
      <c r="A47" s="107" t="n">
        <v>0.583333333333333</v>
      </c>
      <c r="B47" s="40" t="n">
        <f aca="false">B46+25</f>
        <v>375</v>
      </c>
      <c r="C47" s="40"/>
      <c r="D47" s="40"/>
      <c r="E47" s="40"/>
      <c r="F47" s="40"/>
      <c r="G47" s="108"/>
    </row>
    <row r="48" customFormat="false" ht="14.4" hidden="false" customHeight="false" outlineLevel="0" collapsed="false">
      <c r="A48" s="105" t="n">
        <v>0.625</v>
      </c>
      <c r="B48" s="40" t="n">
        <f aca="false">B47+25</f>
        <v>400</v>
      </c>
      <c r="C48" s="34"/>
      <c r="D48" s="34"/>
      <c r="E48" s="34"/>
      <c r="F48" s="34"/>
      <c r="G48" s="108"/>
    </row>
    <row r="49" customFormat="false" ht="14.4" hidden="false" customHeight="false" outlineLevel="0" collapsed="false">
      <c r="A49" s="107" t="n">
        <v>0.666666666666667</v>
      </c>
      <c r="B49" s="40" t="n">
        <f aca="false">B48+25</f>
        <v>425</v>
      </c>
      <c r="C49" s="40"/>
      <c r="D49" s="40"/>
      <c r="E49" s="40"/>
      <c r="F49" s="40"/>
      <c r="G49" s="108"/>
    </row>
    <row r="50" customFormat="false" ht="14.4" hidden="false" customHeight="false" outlineLevel="0" collapsed="false">
      <c r="A50" s="107" t="n">
        <v>0.708333333333333</v>
      </c>
      <c r="B50" s="40" t="n">
        <f aca="false">B49+25</f>
        <v>450</v>
      </c>
      <c r="C50" s="111"/>
      <c r="D50" s="40"/>
      <c r="E50" s="40"/>
      <c r="F50" s="40"/>
      <c r="G50" s="112"/>
      <c r="H50" s="76"/>
    </row>
    <row r="51" customFormat="false" ht="14.4" hidden="false" customHeight="false" outlineLevel="0" collapsed="false">
      <c r="A51" s="105" t="n">
        <v>0.75</v>
      </c>
      <c r="B51" s="40" t="n">
        <f aca="false">B50+25</f>
        <v>475</v>
      </c>
      <c r="C51" s="113"/>
      <c r="D51" s="34"/>
      <c r="E51" s="34"/>
      <c r="F51" s="34"/>
      <c r="G51" s="112"/>
    </row>
    <row r="52" customFormat="false" ht="14.4" hidden="false" customHeight="false" outlineLevel="0" collapsed="false">
      <c r="A52" s="105" t="n">
        <v>0.791666666666667</v>
      </c>
      <c r="B52" s="40" t="n">
        <f aca="false">B51+25</f>
        <v>500</v>
      </c>
      <c r="C52" s="113"/>
      <c r="D52" s="34"/>
      <c r="E52" s="34"/>
      <c r="F52" s="34"/>
      <c r="G52" s="112"/>
      <c r="H52" s="76"/>
    </row>
    <row r="53" customFormat="false" ht="15" hidden="false" customHeight="false" outlineLevel="0" collapsed="false">
      <c r="A53" s="114" t="n">
        <v>0.833333333333333</v>
      </c>
      <c r="B53" s="115" t="n">
        <f aca="false">B52+25</f>
        <v>525</v>
      </c>
      <c r="C53" s="116"/>
      <c r="D53" s="117"/>
      <c r="E53" s="117"/>
      <c r="F53" s="117"/>
      <c r="G53" s="3"/>
      <c r="H53" s="76"/>
    </row>
    <row r="54" customFormat="false" ht="15.6" hidden="false" customHeight="false" outlineLevel="0" collapsed="false">
      <c r="A54" s="118"/>
      <c r="B54" s="36"/>
      <c r="C54" s="36"/>
      <c r="D54" s="16"/>
      <c r="E54" s="36"/>
      <c r="F54" s="16"/>
      <c r="G54" s="36"/>
    </row>
    <row r="55" customFormat="false" ht="15.6" hidden="false" customHeight="false" outlineLevel="0" collapsed="false">
      <c r="A55" s="4" t="s">
        <v>113</v>
      </c>
      <c r="B55" s="4"/>
      <c r="C55" s="4"/>
      <c r="D55" s="36"/>
      <c r="E55" s="36"/>
      <c r="F55" s="36"/>
      <c r="G55" s="36"/>
    </row>
    <row r="56" customFormat="false" ht="15.6" hidden="false" customHeight="false" outlineLevel="0" collapsed="false">
      <c r="A56" s="0" t="s">
        <v>114</v>
      </c>
      <c r="B56" s="119" t="n">
        <v>3341</v>
      </c>
      <c r="C56" s="0" t="s">
        <v>115</v>
      </c>
      <c r="D56" s="36"/>
      <c r="E56" s="36"/>
      <c r="F56" s="36"/>
      <c r="G56" s="36"/>
    </row>
    <row r="57" customFormat="false" ht="15.6" hidden="false" customHeight="false" outlineLevel="0" collapsed="false">
      <c r="A57" s="120" t="s">
        <v>116</v>
      </c>
      <c r="B57" s="121" t="n">
        <f aca="false">B56/B8</f>
        <v>51.7743685107702</v>
      </c>
      <c r="C57" s="122" t="s">
        <v>117</v>
      </c>
      <c r="D57" s="36"/>
      <c r="E57" s="36"/>
      <c r="F57" s="36"/>
      <c r="G57" s="36"/>
    </row>
    <row r="58" customFormat="false" ht="15.6" hidden="false" customHeight="false" outlineLevel="0" collapsed="false">
      <c r="A58" s="123"/>
      <c r="B58" s="3"/>
      <c r="C58" s="78"/>
      <c r="D58" s="36"/>
      <c r="E58" s="36"/>
      <c r="F58" s="36"/>
    </row>
    <row r="59" customFormat="false" ht="15.6" hidden="false" customHeight="false" outlineLevel="0" collapsed="false">
      <c r="A59" s="4" t="s">
        <v>73</v>
      </c>
      <c r="B59" s="4"/>
      <c r="C59" s="4"/>
      <c r="D59" s="36"/>
      <c r="E59" s="36"/>
      <c r="F59" s="36"/>
    </row>
    <row r="60" customFormat="false" ht="15" hidden="false" customHeight="false" outlineLevel="0" collapsed="false">
      <c r="A60" s="10" t="s">
        <v>118</v>
      </c>
      <c r="B60" s="124" t="str">
        <f aca="false">B4&amp;"_VO2max_PRE_STEP"</f>
        <v>T2A_40_VO2max_PRE_STEP</v>
      </c>
      <c r="C60" s="5" t="s">
        <v>119</v>
      </c>
      <c r="D60" s="36"/>
      <c r="E60" s="36"/>
      <c r="F60" s="36"/>
    </row>
    <row r="61" customFormat="false" ht="15" hidden="false" customHeight="false" outlineLevel="0" collapsed="false">
      <c r="A61" s="18" t="s">
        <v>118</v>
      </c>
      <c r="B61" s="125" t="str">
        <f aca="false">B60&amp;"10sec"</f>
        <v>T2A_40_VO2max_PRE_STEP10sec</v>
      </c>
      <c r="C61" s="20" t="s">
        <v>120</v>
      </c>
      <c r="D61" s="36"/>
      <c r="E61" s="36"/>
      <c r="F61" s="36"/>
    </row>
    <row r="62" customFormat="false" ht="15.6" hidden="false" customHeight="false" outlineLevel="0" collapsed="false"/>
    <row r="63" customFormat="false" ht="15.6" hidden="false" customHeight="false" outlineLevel="0" collapsed="false">
      <c r="A63" s="4" t="s">
        <v>75</v>
      </c>
      <c r="B63" s="4"/>
      <c r="C63" s="4"/>
    </row>
    <row r="64" customFormat="false" ht="15" hidden="false" customHeight="true" outlineLevel="0" collapsed="false">
      <c r="A64" s="22" t="s">
        <v>121</v>
      </c>
      <c r="B64" s="22"/>
      <c r="C64" s="22"/>
      <c r="D64" s="36"/>
    </row>
    <row r="65" customFormat="false" ht="14.4" hidden="false" customHeight="false" outlineLevel="0" collapsed="false">
      <c r="A65" s="22"/>
      <c r="B65" s="22"/>
      <c r="C65" s="22"/>
      <c r="D65" s="36"/>
    </row>
    <row r="66" customFormat="false" ht="14.4" hidden="false" customHeight="false" outlineLevel="0" collapsed="false">
      <c r="A66" s="22"/>
      <c r="B66" s="22"/>
      <c r="C66" s="22"/>
    </row>
    <row r="67" customFormat="false" ht="14.4" hidden="false" customHeight="false" outlineLevel="0" collapsed="false">
      <c r="A67" s="22"/>
      <c r="B67" s="22"/>
      <c r="C67" s="22"/>
    </row>
    <row r="68" customFormat="false" ht="15" hidden="false" customHeight="false" outlineLevel="0" collapsed="false">
      <c r="A68" s="22"/>
      <c r="B68" s="22"/>
      <c r="C68" s="22"/>
    </row>
    <row r="69" customFormat="false" ht="15" hidden="false" customHeight="false" outlineLevel="0" collapsed="false"/>
  </sheetData>
  <mergeCells count="10">
    <mergeCell ref="A3:C3"/>
    <mergeCell ref="A10:C10"/>
    <mergeCell ref="A21:D21"/>
    <mergeCell ref="A22:B22"/>
    <mergeCell ref="C22:D22"/>
    <mergeCell ref="A32:G32"/>
    <mergeCell ref="A55:C55"/>
    <mergeCell ref="A59:C59"/>
    <mergeCell ref="A63:C63"/>
    <mergeCell ref="A64:C6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6"/>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selection pane="topLeft" activeCell="A1" activeCellId="0" sqref="A1"/>
    </sheetView>
  </sheetViews>
  <sheetFormatPr defaultColWidth="8.609375" defaultRowHeight="14.4" zeroHeight="false" outlineLevelRow="0" outlineLevelCol="0"/>
  <cols>
    <col collapsed="false" customWidth="true" hidden="false" outlineLevel="0" max="1" min="1" style="0" width="25.74"/>
    <col collapsed="false" customWidth="true" hidden="false" outlineLevel="0" max="2" min="2" style="0" width="28.81"/>
  </cols>
  <sheetData>
    <row r="1" customFormat="false" ht="20.4" hidden="false" customHeight="false" outlineLevel="0" collapsed="false">
      <c r="A1" s="1" t="s">
        <v>122</v>
      </c>
    </row>
    <row r="2" customFormat="false" ht="15.6" hidden="false" customHeight="false" outlineLevel="0" collapsed="false"/>
    <row r="3" customFormat="false" ht="15.6" hidden="false" customHeight="false" outlineLevel="0" collapsed="false">
      <c r="A3" s="4" t="s">
        <v>1</v>
      </c>
      <c r="B3" s="4"/>
    </row>
    <row r="4" customFormat="false" ht="15" hidden="false" customHeight="false" outlineLevel="0" collapsed="false">
      <c r="A4" s="6" t="s">
        <v>3</v>
      </c>
      <c r="B4" s="7" t="str">
        <f aca="false">'Algemene informatie'!B4</f>
        <v>T2A_40</v>
      </c>
    </row>
    <row r="5" customFormat="false" ht="14.4" hidden="false" customHeight="false" outlineLevel="0" collapsed="false">
      <c r="A5" s="10" t="s">
        <v>8</v>
      </c>
      <c r="B5" s="11" t="n">
        <f aca="false">'Algemene informatie'!B5</f>
        <v>2</v>
      </c>
    </row>
    <row r="6" customFormat="false" ht="15" hidden="false" customHeight="false" outlineLevel="0" collapsed="false">
      <c r="A6" s="18" t="s">
        <v>11</v>
      </c>
      <c r="B6" s="23" t="n">
        <f aca="false">'Algemene informatie'!B6</f>
        <v>36508</v>
      </c>
    </row>
    <row r="7" customFormat="false" ht="15.6" hidden="false" customHeight="false" outlineLevel="0" collapsed="false"/>
    <row r="8" customFormat="false" ht="15.6" hidden="false" customHeight="false" outlineLevel="0" collapsed="false">
      <c r="A8" s="4" t="s">
        <v>26</v>
      </c>
      <c r="B8" s="4"/>
    </row>
    <row r="9" customFormat="false" ht="15" hidden="false" customHeight="false" outlineLevel="0" collapsed="false">
      <c r="A9" s="10" t="s">
        <v>27</v>
      </c>
      <c r="B9" s="12" t="n">
        <v>44819</v>
      </c>
    </row>
    <row r="10" customFormat="false" ht="14.4" hidden="false" customHeight="false" outlineLevel="0" collapsed="false">
      <c r="A10" s="10" t="s">
        <v>79</v>
      </c>
      <c r="B10" s="12" t="s">
        <v>29</v>
      </c>
    </row>
    <row r="11" customFormat="false" ht="14.4" hidden="false" customHeight="false" outlineLevel="0" collapsed="false">
      <c r="A11" s="10" t="s">
        <v>30</v>
      </c>
      <c r="B11" s="126" t="n">
        <v>0.6875</v>
      </c>
    </row>
    <row r="12" customFormat="false" ht="14.4" hidden="false" customHeight="false" outlineLevel="0" collapsed="false">
      <c r="A12" s="10" t="s">
        <v>123</v>
      </c>
      <c r="B12" s="127"/>
      <c r="C12" s="0" t="s">
        <v>41</v>
      </c>
    </row>
    <row r="13" customFormat="false" ht="15" hidden="false" customHeight="false" outlineLevel="0" collapsed="false">
      <c r="A13" s="128" t="s">
        <v>124</v>
      </c>
      <c r="B13" s="129"/>
      <c r="C13" s="76" t="s">
        <v>41</v>
      </c>
    </row>
    <row r="14" customFormat="false" ht="15.6" hidden="false" customHeight="false" outlineLevel="0" collapsed="false">
      <c r="A14" s="78"/>
      <c r="B14" s="78"/>
    </row>
    <row r="15" customFormat="false" ht="15.6" hidden="false" customHeight="false" outlineLevel="0" collapsed="false">
      <c r="A15" s="4" t="s">
        <v>73</v>
      </c>
      <c r="B15" s="4"/>
    </row>
    <row r="16" customFormat="false" ht="15" hidden="false" customHeight="false" outlineLevel="0" collapsed="false">
      <c r="A16" s="10" t="s">
        <v>125</v>
      </c>
      <c r="B16" s="7" t="str">
        <f aca="false">B4&amp;"_PRE_3D_scan1.mhd"</f>
        <v>T2A_40_PRE_3D_scan1.mhd</v>
      </c>
    </row>
    <row r="17" customFormat="false" ht="14.4" hidden="false" customHeight="false" outlineLevel="0" collapsed="false">
      <c r="A17" s="10" t="s">
        <v>126</v>
      </c>
      <c r="B17" s="7" t="str">
        <f aca="false">B4&amp;"_PRE_3D_scan2.mhd"</f>
        <v>T2A_40_PRE_3D_scan2.mhd</v>
      </c>
    </row>
    <row r="18" customFormat="false" ht="15" hidden="false" customHeight="false" outlineLevel="0" collapsed="false">
      <c r="A18" s="128" t="s">
        <v>127</v>
      </c>
      <c r="B18" s="130" t="str">
        <f aca="false">B4&amp;"_PRE_3D_botpunten.mhd"</f>
        <v>T2A_40_PRE_3D_botpunten.mhd</v>
      </c>
      <c r="C18" s="36"/>
    </row>
    <row r="19" customFormat="false" ht="15.6" hidden="false" customHeight="false" outlineLevel="0" collapsed="false">
      <c r="A19" s="16"/>
      <c r="B19" s="131"/>
      <c r="C19" s="81"/>
      <c r="D19" s="81"/>
      <c r="E19" s="81"/>
      <c r="F19" s="81"/>
      <c r="G19" s="81"/>
    </row>
    <row r="20" customFormat="false" ht="15.6" hidden="false" customHeight="false" outlineLevel="0" collapsed="false">
      <c r="A20" s="4" t="s">
        <v>75</v>
      </c>
      <c r="B20" s="4"/>
      <c r="C20" s="4"/>
    </row>
    <row r="21" customFormat="false" ht="15" hidden="false" customHeight="false" outlineLevel="0" collapsed="false">
      <c r="A21" s="22"/>
      <c r="B21" s="22"/>
      <c r="C21" s="22"/>
    </row>
    <row r="22" customFormat="false" ht="14.4" hidden="false" customHeight="false" outlineLevel="0" collapsed="false">
      <c r="A22" s="22"/>
      <c r="B22" s="22"/>
      <c r="C22" s="22"/>
    </row>
    <row r="23" customFormat="false" ht="14.4" hidden="false" customHeight="false" outlineLevel="0" collapsed="false">
      <c r="A23" s="22"/>
      <c r="B23" s="22"/>
      <c r="C23" s="22"/>
    </row>
    <row r="24" customFormat="false" ht="14.4" hidden="false" customHeight="false" outlineLevel="0" collapsed="false">
      <c r="A24" s="22"/>
      <c r="B24" s="22"/>
      <c r="C24" s="22"/>
    </row>
    <row r="25" customFormat="false" ht="15" hidden="false" customHeight="false" outlineLevel="0" collapsed="false">
      <c r="A25" s="22"/>
      <c r="B25" s="22"/>
      <c r="C25" s="22"/>
    </row>
    <row r="26" customFormat="false" ht="15" hidden="false" customHeight="false" outlineLevel="0" collapsed="false"/>
  </sheetData>
  <mergeCells count="5">
    <mergeCell ref="A3:B3"/>
    <mergeCell ref="A8:B8"/>
    <mergeCell ref="A15:B15"/>
    <mergeCell ref="A20:C20"/>
    <mergeCell ref="A21:C2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7"/>
  <sheetViews>
    <sheetView showFormulas="false" showGridLines="true" showRowColHeaders="true" showZeros="true" rightToLeft="false" tabSelected="false" showOutlineSymbols="true" defaultGridColor="true" view="normal" topLeftCell="A16" colorId="64" zoomScale="125" zoomScaleNormal="125" zoomScalePageLayoutView="100" workbookViewId="0">
      <selection pane="topLeft" activeCell="A16" activeCellId="0" sqref="A16"/>
    </sheetView>
  </sheetViews>
  <sheetFormatPr defaultColWidth="8.609375" defaultRowHeight="14.4" zeroHeight="false" outlineLevelRow="0" outlineLevelCol="0"/>
  <cols>
    <col collapsed="false" customWidth="true" hidden="false" outlineLevel="0" max="1" min="1" style="0" width="25.74"/>
    <col collapsed="false" customWidth="true" hidden="false" outlineLevel="0" max="2" min="2" style="0" width="15.94"/>
    <col collapsed="false" customWidth="true" hidden="false" outlineLevel="0" max="3" min="3" style="0" width="10.88"/>
    <col collapsed="false" customWidth="true" hidden="false" outlineLevel="0" max="4" min="4" style="0" width="10.45"/>
  </cols>
  <sheetData>
    <row r="1" customFormat="false" ht="20.4" hidden="false" customHeight="false" outlineLevel="0" collapsed="false">
      <c r="A1" s="1" t="s">
        <v>128</v>
      </c>
    </row>
    <row r="2" customFormat="false" ht="15.6" hidden="false" customHeight="false" outlineLevel="0" collapsed="false">
      <c r="C2" s="3"/>
    </row>
    <row r="3" customFormat="false" ht="15.6" hidden="false" customHeight="false" outlineLevel="0" collapsed="false">
      <c r="A3" s="4" t="s">
        <v>1</v>
      </c>
      <c r="B3" s="4"/>
      <c r="C3" s="4"/>
    </row>
    <row r="4" customFormat="false" ht="15" hidden="false" customHeight="false" outlineLevel="0" collapsed="false">
      <c r="A4" s="6" t="s">
        <v>3</v>
      </c>
      <c r="B4" s="124" t="str">
        <f aca="false">'Algemene informatie'!B4</f>
        <v>T2A_40</v>
      </c>
      <c r="C4" s="87"/>
    </row>
    <row r="5" customFormat="false" ht="14.4" hidden="false" customHeight="false" outlineLevel="0" collapsed="false">
      <c r="A5" s="10" t="s">
        <v>8</v>
      </c>
      <c r="B5" s="132" t="n">
        <f aca="false">'Algemene informatie'!B5</f>
        <v>2</v>
      </c>
      <c r="C5" s="5"/>
    </row>
    <row r="6" customFormat="false" ht="14.4" hidden="false" customHeight="false" outlineLevel="0" collapsed="false">
      <c r="A6" s="10" t="s">
        <v>11</v>
      </c>
      <c r="B6" s="90" t="n">
        <f aca="false">'Algemene informatie'!B6</f>
        <v>36508</v>
      </c>
      <c r="C6" s="5"/>
    </row>
    <row r="7" customFormat="false" ht="14.4" hidden="false" customHeight="false" outlineLevel="0" collapsed="false">
      <c r="A7" s="96" t="s">
        <v>78</v>
      </c>
      <c r="B7" s="133" t="n">
        <f aca="false">'1A. Antropometrie'!H15</f>
        <v>64.53</v>
      </c>
      <c r="C7" s="5" t="s">
        <v>39</v>
      </c>
    </row>
    <row r="8" customFormat="false" ht="15" hidden="false" customHeight="false" outlineLevel="0" collapsed="false">
      <c r="A8" s="128" t="s">
        <v>77</v>
      </c>
      <c r="B8" s="134" t="n">
        <f aca="false">'1A. Antropometrie'!H16</f>
        <v>178.3</v>
      </c>
      <c r="C8" s="20" t="s">
        <v>41</v>
      </c>
    </row>
    <row r="9" customFormat="false" ht="15.6" hidden="false" customHeight="false" outlineLevel="0" collapsed="false">
      <c r="C9" s="3"/>
      <c r="L9" s="135"/>
    </row>
    <row r="10" customFormat="false" ht="15.6" hidden="false" customHeight="false" outlineLevel="0" collapsed="false">
      <c r="A10" s="4" t="s">
        <v>26</v>
      </c>
      <c r="B10" s="4"/>
      <c r="C10" s="4"/>
    </row>
    <row r="11" customFormat="false" ht="15" hidden="false" customHeight="false" outlineLevel="0" collapsed="false">
      <c r="A11" s="10" t="s">
        <v>27</v>
      </c>
      <c r="B11" s="94" t="n">
        <f aca="false">'2A. 3D US'!B9</f>
        <v>44819</v>
      </c>
      <c r="C11" s="5"/>
    </row>
    <row r="12" customFormat="false" ht="14.4" hidden="false" customHeight="false" outlineLevel="0" collapsed="false">
      <c r="A12" s="10" t="s">
        <v>79</v>
      </c>
      <c r="B12" s="90" t="s">
        <v>80</v>
      </c>
      <c r="C12" s="5"/>
    </row>
    <row r="13" customFormat="false" ht="14.4" hidden="false" customHeight="false" outlineLevel="0" collapsed="false">
      <c r="A13" s="10" t="s">
        <v>30</v>
      </c>
      <c r="B13" s="95" t="n">
        <v>0.708333333333333</v>
      </c>
      <c r="C13" s="5"/>
    </row>
    <row r="14" customFormat="false" ht="14.4" hidden="false" customHeight="false" outlineLevel="0" collapsed="false">
      <c r="A14" s="10" t="s">
        <v>82</v>
      </c>
      <c r="B14" s="133" t="n">
        <v>18</v>
      </c>
      <c r="C14" s="5" t="s">
        <v>83</v>
      </c>
    </row>
    <row r="15" customFormat="false" ht="14.4" hidden="false" customHeight="false" outlineLevel="0" collapsed="false">
      <c r="A15" s="10" t="s">
        <v>84</v>
      </c>
      <c r="B15" s="133" t="n">
        <v>53</v>
      </c>
      <c r="C15" s="5" t="s">
        <v>67</v>
      </c>
    </row>
    <row r="16" customFormat="false" ht="14.4" hidden="false" customHeight="false" outlineLevel="0" collapsed="false">
      <c r="A16" s="96" t="s">
        <v>86</v>
      </c>
      <c r="B16" s="136" t="str">
        <f aca="false">'1B. VO2max'!B17</f>
        <v>Look (wit) </v>
      </c>
      <c r="C16" s="5"/>
    </row>
    <row r="17" customFormat="false" ht="14.4" hidden="false" customHeight="false" outlineLevel="0" collapsed="false">
      <c r="A17" s="96" t="s">
        <v>129</v>
      </c>
      <c r="B17" s="136" t="n">
        <v>9</v>
      </c>
      <c r="C17" s="5"/>
    </row>
    <row r="18" customFormat="false" ht="14.4" hidden="false" customHeight="false" outlineLevel="0" collapsed="false">
      <c r="A18" s="96" t="s">
        <v>130</v>
      </c>
      <c r="B18" s="136" t="n">
        <v>2</v>
      </c>
      <c r="C18" s="5"/>
    </row>
    <row r="19" customFormat="false" ht="14.4" hidden="false" customHeight="false" outlineLevel="0" collapsed="false">
      <c r="A19" s="96" t="s">
        <v>131</v>
      </c>
      <c r="B19" s="136" t="s">
        <v>132</v>
      </c>
      <c r="C19" s="5"/>
    </row>
    <row r="20" customFormat="false" ht="15" hidden="false" customHeight="false" outlineLevel="0" collapsed="false">
      <c r="A20" s="128" t="s">
        <v>133</v>
      </c>
      <c r="B20" s="137" t="n">
        <f aca="false">0.075*B7</f>
        <v>4.83975</v>
      </c>
      <c r="C20" s="20" t="s">
        <v>39</v>
      </c>
      <c r="D20" s="138" t="s">
        <v>134</v>
      </c>
      <c r="E20" s="138"/>
      <c r="F20" s="138"/>
      <c r="G20" s="138"/>
    </row>
    <row r="21" customFormat="false" ht="15.6" hidden="false" customHeight="false" outlineLevel="0" collapsed="false">
      <c r="A21" s="78"/>
      <c r="B21" s="78"/>
      <c r="C21" s="78"/>
    </row>
    <row r="22" customFormat="false" ht="15.6" hidden="false" customHeight="false" outlineLevel="0" collapsed="false">
      <c r="A22" s="4" t="s">
        <v>135</v>
      </c>
      <c r="B22" s="4"/>
      <c r="C22" s="4"/>
      <c r="D22" s="139"/>
      <c r="E22" s="81"/>
      <c r="F22" s="81"/>
    </row>
    <row r="23" customFormat="false" ht="15.6" hidden="false" customHeight="false" outlineLevel="0" collapsed="false">
      <c r="A23" s="140" t="s">
        <v>136</v>
      </c>
      <c r="B23" s="141" t="s">
        <v>137</v>
      </c>
      <c r="C23" s="141" t="s">
        <v>138</v>
      </c>
      <c r="D23" s="76"/>
    </row>
    <row r="24" customFormat="false" ht="15" hidden="false" customHeight="false" outlineLevel="0" collapsed="false">
      <c r="A24" s="142" t="s">
        <v>139</v>
      </c>
      <c r="B24" s="143" t="s">
        <v>140</v>
      </c>
      <c r="C24" s="144" t="s">
        <v>141</v>
      </c>
    </row>
    <row r="25" customFormat="false" ht="14.4" hidden="false" customHeight="false" outlineLevel="0" collapsed="false">
      <c r="A25" s="145" t="s">
        <v>142</v>
      </c>
      <c r="B25" s="146"/>
      <c r="C25" s="147" t="s">
        <v>143</v>
      </c>
    </row>
    <row r="26" customFormat="false" ht="14.4" hidden="false" customHeight="false" outlineLevel="0" collapsed="false">
      <c r="A26" s="145" t="s">
        <v>144</v>
      </c>
      <c r="B26" s="146"/>
      <c r="C26" s="147" t="s">
        <v>145</v>
      </c>
    </row>
    <row r="27" customFormat="false" ht="14.4" hidden="false" customHeight="false" outlineLevel="0" collapsed="false">
      <c r="A27" s="145" t="s">
        <v>146</v>
      </c>
      <c r="B27" s="146"/>
      <c r="C27" s="147" t="s">
        <v>147</v>
      </c>
    </row>
    <row r="28" customFormat="false" ht="14.4" hidden="false" customHeight="false" outlineLevel="0" collapsed="false">
      <c r="A28" s="148" t="s">
        <v>148</v>
      </c>
      <c r="B28" s="149"/>
      <c r="C28" s="147" t="s">
        <v>149</v>
      </c>
    </row>
    <row r="29" customFormat="false" ht="14.4" hidden="false" customHeight="false" outlineLevel="0" collapsed="false">
      <c r="A29" s="148" t="s">
        <v>150</v>
      </c>
      <c r="B29" s="150" t="n">
        <v>0.075</v>
      </c>
      <c r="C29" s="147" t="s">
        <v>151</v>
      </c>
    </row>
    <row r="30" customFormat="false" ht="15" hidden="false" customHeight="false" outlineLevel="0" collapsed="false">
      <c r="A30" s="151" t="s">
        <v>152</v>
      </c>
      <c r="B30" s="152" t="s">
        <v>140</v>
      </c>
      <c r="C30" s="153" t="s">
        <v>153</v>
      </c>
    </row>
    <row r="31" customFormat="false" ht="15.6" hidden="false" customHeight="false" outlineLevel="0" collapsed="false">
      <c r="A31" s="154"/>
      <c r="B31" s="155"/>
      <c r="C31" s="36"/>
    </row>
    <row r="32" customFormat="false" ht="15.6" hidden="false" customHeight="false" outlineLevel="0" collapsed="false">
      <c r="A32" s="4" t="s">
        <v>113</v>
      </c>
      <c r="B32" s="4"/>
      <c r="C32" s="4"/>
    </row>
    <row r="33" customFormat="false" ht="15.6" hidden="false" customHeight="false" outlineLevel="0" collapsed="false">
      <c r="A33" s="120" t="s">
        <v>154</v>
      </c>
      <c r="B33" s="121" t="n">
        <v>862.97</v>
      </c>
      <c r="C33" s="122" t="s">
        <v>155</v>
      </c>
      <c r="D33" s="76"/>
    </row>
    <row r="34" customFormat="false" ht="15.6" hidden="false" customHeight="false" outlineLevel="0" collapsed="false">
      <c r="A34" s="156" t="s">
        <v>156</v>
      </c>
      <c r="B34" s="121" t="n">
        <f aca="false">B33/B7</f>
        <v>13.3731597706493</v>
      </c>
      <c r="C34" s="154" t="s">
        <v>155</v>
      </c>
      <c r="D34" s="76"/>
    </row>
    <row r="35" customFormat="false" ht="15.6" hidden="false" customHeight="false" outlineLevel="0" collapsed="false">
      <c r="A35" s="78"/>
      <c r="B35" s="78"/>
      <c r="C35" s="78"/>
    </row>
    <row r="36" customFormat="false" ht="15.6" hidden="false" customHeight="false" outlineLevel="0" collapsed="false">
      <c r="A36" s="4" t="s">
        <v>73</v>
      </c>
      <c r="B36" s="4"/>
      <c r="C36" s="4"/>
    </row>
    <row r="37" customFormat="false" ht="15.6" hidden="false" customHeight="false" outlineLevel="0" collapsed="false">
      <c r="A37" s="18" t="s">
        <v>157</v>
      </c>
      <c r="B37" s="157" t="str">
        <f aca="false">B4&amp;"_PRE_Wingate"</f>
        <v>T2A_40_PRE_Wingate</v>
      </c>
      <c r="C37" s="157"/>
      <c r="D37" s="76"/>
    </row>
    <row r="38" customFormat="false" ht="15" hidden="false" customHeight="false" outlineLevel="0" collapsed="false">
      <c r="C38" s="36"/>
    </row>
    <row r="39" customFormat="false" ht="15.6" hidden="false" customHeight="false" outlineLevel="0" collapsed="false">
      <c r="A39" s="4" t="s">
        <v>75</v>
      </c>
      <c r="B39" s="4"/>
      <c r="C39" s="4"/>
    </row>
    <row r="40" customFormat="false" ht="15" hidden="false" customHeight="false" outlineLevel="0" collapsed="false">
      <c r="A40" s="22"/>
      <c r="B40" s="22"/>
      <c r="C40" s="22"/>
    </row>
    <row r="41" customFormat="false" ht="14.4" hidden="false" customHeight="false" outlineLevel="0" collapsed="false">
      <c r="A41" s="22"/>
      <c r="B41" s="22"/>
      <c r="C41" s="22"/>
    </row>
    <row r="42" customFormat="false" ht="14.4" hidden="false" customHeight="false" outlineLevel="0" collapsed="false">
      <c r="A42" s="22"/>
      <c r="B42" s="22"/>
      <c r="C42" s="22"/>
    </row>
    <row r="43" customFormat="false" ht="14.4" hidden="false" customHeight="false" outlineLevel="0" collapsed="false">
      <c r="A43" s="22"/>
      <c r="B43" s="22"/>
      <c r="C43" s="22"/>
    </row>
    <row r="44" customFormat="false" ht="15" hidden="false" customHeight="false" outlineLevel="0" collapsed="false">
      <c r="A44" s="22"/>
      <c r="B44" s="22"/>
      <c r="C44" s="22"/>
    </row>
    <row r="47" customFormat="false" ht="14.4" hidden="false" customHeight="false" outlineLevel="0" collapsed="false">
      <c r="A47" s="154"/>
    </row>
  </sheetData>
  <mergeCells count="9">
    <mergeCell ref="A3:C3"/>
    <mergeCell ref="A10:C10"/>
    <mergeCell ref="D20:G20"/>
    <mergeCell ref="A22:C22"/>
    <mergeCell ref="A32:C32"/>
    <mergeCell ref="A36:C36"/>
    <mergeCell ref="B37:C37"/>
    <mergeCell ref="A39:C39"/>
    <mergeCell ref="A40:C4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37"/>
  <sheetViews>
    <sheetView showFormulas="false" showGridLines="true" showRowColHeaders="true" showZeros="true" rightToLeft="false" tabSelected="true" showOutlineSymbols="true" defaultGridColor="true" view="normal" topLeftCell="A1" colorId="64" zoomScale="125" zoomScaleNormal="125" zoomScalePageLayoutView="100" workbookViewId="0">
      <selection pane="topLeft" activeCell="A1" activeCellId="0" sqref="A1"/>
    </sheetView>
  </sheetViews>
  <sheetFormatPr defaultColWidth="8.609375" defaultRowHeight="14.4" zeroHeight="false" outlineLevelRow="0" outlineLevelCol="0"/>
  <cols>
    <col collapsed="false" customWidth="true" hidden="false" outlineLevel="0" max="1" min="1" style="0" width="25.74"/>
    <col collapsed="false" customWidth="true" hidden="false" outlineLevel="0" max="2" min="2" style="0" width="25.95"/>
    <col collapsed="false" customWidth="true" hidden="false" outlineLevel="0" max="3" min="3" style="0" width="17.26"/>
  </cols>
  <sheetData>
    <row r="1" customFormat="false" ht="20.4" hidden="false" customHeight="false" outlineLevel="0" collapsed="false">
      <c r="A1" s="1" t="s">
        <v>158</v>
      </c>
    </row>
    <row r="2" customFormat="false" ht="15.6" hidden="false" customHeight="false" outlineLevel="0" collapsed="false">
      <c r="C2" s="3"/>
    </row>
    <row r="3" customFormat="false" ht="15.6" hidden="false" customHeight="false" outlineLevel="0" collapsed="false">
      <c r="A3" s="4" t="s">
        <v>1</v>
      </c>
      <c r="B3" s="4"/>
      <c r="C3" s="4"/>
    </row>
    <row r="4" customFormat="false" ht="15" hidden="false" customHeight="false" outlineLevel="0" collapsed="false">
      <c r="A4" s="6" t="s">
        <v>3</v>
      </c>
      <c r="B4" s="124" t="str">
        <f aca="false">'Algemene informatie'!B4</f>
        <v>T2A_40</v>
      </c>
      <c r="C4" s="87"/>
    </row>
    <row r="5" customFormat="false" ht="14.4" hidden="false" customHeight="false" outlineLevel="0" collapsed="false">
      <c r="A5" s="10" t="s">
        <v>8</v>
      </c>
      <c r="B5" s="132" t="n">
        <f aca="false">'Algemene informatie'!B5</f>
        <v>2</v>
      </c>
      <c r="C5" s="5"/>
    </row>
    <row r="6" customFormat="false" ht="14.4" hidden="false" customHeight="false" outlineLevel="0" collapsed="false">
      <c r="A6" s="10" t="s">
        <v>11</v>
      </c>
      <c r="B6" s="90" t="n">
        <f aca="false">'Algemene informatie'!B6</f>
        <v>36508</v>
      </c>
      <c r="C6" s="5"/>
    </row>
    <row r="7" customFormat="false" ht="14.4" hidden="false" customHeight="false" outlineLevel="0" collapsed="false">
      <c r="A7" s="96" t="s">
        <v>78</v>
      </c>
      <c r="B7" s="133" t="n">
        <f aca="false">'1A. Antropometrie'!H15</f>
        <v>64.53</v>
      </c>
      <c r="C7" s="5" t="s">
        <v>39</v>
      </c>
    </row>
    <row r="8" customFormat="false" ht="15" hidden="false" customHeight="false" outlineLevel="0" collapsed="false">
      <c r="A8" s="128" t="s">
        <v>77</v>
      </c>
      <c r="B8" s="134" t="n">
        <f aca="false">'1A. Antropometrie'!H16</f>
        <v>178.3</v>
      </c>
      <c r="C8" s="20" t="s">
        <v>41</v>
      </c>
    </row>
    <row r="9" customFormat="false" ht="15.6" hidden="false" customHeight="false" outlineLevel="0" collapsed="false">
      <c r="C9" s="3"/>
    </row>
    <row r="10" customFormat="false" ht="15.6" hidden="false" customHeight="false" outlineLevel="0" collapsed="false">
      <c r="A10" s="4" t="s">
        <v>26</v>
      </c>
      <c r="B10" s="4"/>
      <c r="C10" s="4"/>
    </row>
    <row r="11" customFormat="false" ht="15" hidden="false" customHeight="false" outlineLevel="0" collapsed="false">
      <c r="A11" s="10" t="s">
        <v>27</v>
      </c>
      <c r="B11" s="94" t="n">
        <v>44821</v>
      </c>
      <c r="C11" s="5"/>
    </row>
    <row r="12" customFormat="false" ht="14.4" hidden="false" customHeight="false" outlineLevel="0" collapsed="false">
      <c r="A12" s="10" t="s">
        <v>79</v>
      </c>
      <c r="B12" s="158" t="s">
        <v>80</v>
      </c>
      <c r="C12" s="5"/>
    </row>
    <row r="13" customFormat="false" ht="15" hidden="false" customHeight="false" outlineLevel="0" collapsed="false">
      <c r="A13" s="10" t="s">
        <v>30</v>
      </c>
      <c r="B13" s="159" t="n">
        <v>0.5</v>
      </c>
      <c r="C13" s="20" t="s">
        <v>81</v>
      </c>
    </row>
    <row r="14" customFormat="false" ht="15.6" hidden="false" customHeight="false" outlineLevel="0" collapsed="false">
      <c r="A14" s="16"/>
      <c r="B14" s="160"/>
      <c r="C14" s="36"/>
    </row>
    <row r="15" customFormat="false" ht="15.6" hidden="false" customHeight="false" outlineLevel="0" collapsed="false">
      <c r="A15" s="4" t="s">
        <v>159</v>
      </c>
      <c r="B15" s="4"/>
      <c r="C15" s="4"/>
    </row>
    <row r="16" customFormat="false" ht="15" hidden="false" customHeight="false" outlineLevel="0" collapsed="false">
      <c r="A16" s="10" t="s">
        <v>160</v>
      </c>
      <c r="B16" s="161"/>
      <c r="C16" s="5"/>
    </row>
    <row r="17" customFormat="false" ht="14.4" hidden="false" customHeight="false" outlineLevel="0" collapsed="false">
      <c r="A17" s="162" t="s">
        <v>161</v>
      </c>
      <c r="B17" s="92"/>
      <c r="C17" s="5" t="s">
        <v>41</v>
      </c>
    </row>
    <row r="18" customFormat="false" ht="14.4" hidden="false" customHeight="false" outlineLevel="0" collapsed="false">
      <c r="A18" s="162" t="s">
        <v>162</v>
      </c>
      <c r="B18" s="92"/>
      <c r="C18" s="5" t="s">
        <v>41</v>
      </c>
    </row>
    <row r="19" customFormat="false" ht="14.4" hidden="false" customHeight="false" outlineLevel="0" collapsed="false">
      <c r="A19" s="162" t="s">
        <v>163</v>
      </c>
      <c r="B19" s="92"/>
      <c r="C19" s="5" t="s">
        <v>41</v>
      </c>
    </row>
    <row r="20" customFormat="false" ht="14.4" hidden="false" customHeight="false" outlineLevel="0" collapsed="false">
      <c r="A20" s="162" t="s">
        <v>164</v>
      </c>
      <c r="B20" s="92"/>
      <c r="C20" s="5" t="s">
        <v>41</v>
      </c>
      <c r="I20" s="0" t="s">
        <v>165</v>
      </c>
    </row>
    <row r="21" customFormat="false" ht="14.4" hidden="false" customHeight="false" outlineLevel="0" collapsed="false">
      <c r="A21" s="162" t="s">
        <v>166</v>
      </c>
      <c r="B21" s="92"/>
      <c r="C21" s="5" t="s">
        <v>41</v>
      </c>
    </row>
    <row r="22" customFormat="false" ht="15" hidden="false" customHeight="false" outlineLevel="0" collapsed="false">
      <c r="A22" s="163" t="s">
        <v>167</v>
      </c>
      <c r="B22" s="164" t="n">
        <f aca="false">MAX(B17:B21)</f>
        <v>0</v>
      </c>
      <c r="C22" s="20" t="s">
        <v>41</v>
      </c>
    </row>
    <row r="23" customFormat="false" ht="15.6" hidden="false" customHeight="false" outlineLevel="0" collapsed="false">
      <c r="A23" s="78"/>
    </row>
    <row r="24" customFormat="false" ht="15.6" hidden="false" customHeight="false" outlineLevel="0" collapsed="false">
      <c r="A24" s="4" t="s">
        <v>73</v>
      </c>
      <c r="B24" s="4"/>
      <c r="C24" s="76"/>
    </row>
    <row r="25" customFormat="false" ht="15" hidden="false" customHeight="false" outlineLevel="0" collapsed="false">
      <c r="A25" s="6" t="s">
        <v>168</v>
      </c>
      <c r="B25" s="9" t="s">
        <v>169</v>
      </c>
      <c r="C25" s="76" t="s">
        <v>170</v>
      </c>
      <c r="D25" s="165" t="s">
        <v>171</v>
      </c>
      <c r="E25" s="165"/>
      <c r="F25" s="165"/>
      <c r="G25" s="165"/>
      <c r="H25" s="165"/>
      <c r="I25" s="165"/>
      <c r="J25" s="165"/>
      <c r="K25" s="165"/>
      <c r="L25" s="165"/>
    </row>
    <row r="26" customFormat="false" ht="14.4" hidden="false" customHeight="false" outlineLevel="0" collapsed="false">
      <c r="A26" s="10" t="s">
        <v>168</v>
      </c>
      <c r="B26" s="84" t="str">
        <f aca="false">B4&amp;"_PRE_Leftfoot.DAT"</f>
        <v>T2A_40_PRE_Leftfoot.DAT</v>
      </c>
      <c r="C26" s="76"/>
      <c r="D26" s="165" t="s">
        <v>171</v>
      </c>
      <c r="E26" s="165"/>
      <c r="F26" s="165"/>
      <c r="G26" s="165"/>
      <c r="H26" s="165"/>
      <c r="I26" s="165"/>
      <c r="J26" s="165"/>
      <c r="K26" s="165"/>
      <c r="L26" s="165"/>
    </row>
    <row r="27" customFormat="false" ht="14.4" hidden="false" customHeight="false" outlineLevel="0" collapsed="false">
      <c r="A27" s="10" t="s">
        <v>172</v>
      </c>
      <c r="B27" s="84" t="s">
        <v>173</v>
      </c>
      <c r="C27" s="36" t="s">
        <v>170</v>
      </c>
      <c r="D27" s="36"/>
    </row>
    <row r="28" customFormat="false" ht="14.4" hidden="false" customHeight="false" outlineLevel="0" collapsed="false">
      <c r="A28" s="10" t="s">
        <v>172</v>
      </c>
      <c r="B28" s="84" t="str">
        <f aca="false">B4&amp;"_PRE_Rightfoot.DAT"</f>
        <v>T2A_40_PRE_Rightfoot.DAT</v>
      </c>
      <c r="E28" s="36"/>
    </row>
    <row r="29" customFormat="false" ht="15" hidden="false" customHeight="false" outlineLevel="0" collapsed="false">
      <c r="A29" s="18" t="s">
        <v>174</v>
      </c>
      <c r="B29" s="9" t="str">
        <f aca="false">B4&amp;"_PRE_Sprong"</f>
        <v>T2A_40_PRE_Sprong</v>
      </c>
      <c r="C29" s="76"/>
    </row>
    <row r="30" customFormat="false" ht="15.6" hidden="false" customHeight="false" outlineLevel="0" collapsed="false">
      <c r="A30" s="78"/>
      <c r="B30" s="78"/>
    </row>
    <row r="31" customFormat="false" ht="15.6" hidden="false" customHeight="false" outlineLevel="0" collapsed="false">
      <c r="A31" s="4" t="s">
        <v>75</v>
      </c>
      <c r="B31" s="4"/>
      <c r="C31" s="4"/>
    </row>
    <row r="32" customFormat="false" ht="15" hidden="false" customHeight="true" outlineLevel="0" collapsed="false">
      <c r="A32" s="22" t="s">
        <v>175</v>
      </c>
      <c r="B32" s="22"/>
      <c r="C32" s="22"/>
    </row>
    <row r="33" customFormat="false" ht="14.4" hidden="false" customHeight="false" outlineLevel="0" collapsed="false">
      <c r="A33" s="22"/>
      <c r="B33" s="22"/>
      <c r="C33" s="22"/>
    </row>
    <row r="34" customFormat="false" ht="14.4" hidden="false" customHeight="false" outlineLevel="0" collapsed="false">
      <c r="A34" s="22"/>
      <c r="B34" s="22"/>
      <c r="C34" s="22"/>
    </row>
    <row r="35" customFormat="false" ht="14.4" hidden="false" customHeight="false" outlineLevel="0" collapsed="false">
      <c r="A35" s="22"/>
      <c r="B35" s="22"/>
      <c r="C35" s="22"/>
    </row>
    <row r="36" customFormat="false" ht="15" hidden="false" customHeight="false" outlineLevel="0" collapsed="false">
      <c r="A36" s="22"/>
      <c r="B36" s="22"/>
      <c r="C36" s="22"/>
    </row>
    <row r="37" customFormat="false" ht="15" hidden="false" customHeight="false" outlineLevel="0" collapsed="false"/>
  </sheetData>
  <mergeCells count="8">
    <mergeCell ref="A3:C3"/>
    <mergeCell ref="A10:C10"/>
    <mergeCell ref="A15:C15"/>
    <mergeCell ref="A24:B24"/>
    <mergeCell ref="D25:L25"/>
    <mergeCell ref="D26:L26"/>
    <mergeCell ref="A31:C31"/>
    <mergeCell ref="A32:C36"/>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89"/>
  <sheetViews>
    <sheetView showFormulas="false" showGridLines="true" showRowColHeaders="true" showZeros="true" rightToLeft="false" tabSelected="false" showOutlineSymbols="true" defaultGridColor="true" view="normal" topLeftCell="A65" colorId="64" zoomScale="125" zoomScaleNormal="125" zoomScalePageLayoutView="100" workbookViewId="0">
      <selection pane="topLeft" activeCell="A65" activeCellId="0" sqref="A65"/>
    </sheetView>
  </sheetViews>
  <sheetFormatPr defaultColWidth="8.609375" defaultRowHeight="14.4" zeroHeight="false" outlineLevelRow="0" outlineLevelCol="0"/>
  <cols>
    <col collapsed="false" customWidth="true" hidden="false" outlineLevel="0" max="1" min="1" style="0" width="26.83"/>
    <col collapsed="false" customWidth="true" hidden="false" outlineLevel="0" max="2" min="2" style="0" width="13.64"/>
    <col collapsed="false" customWidth="true" hidden="false" outlineLevel="0" max="3" min="3" style="0" width="13.41"/>
  </cols>
  <sheetData>
    <row r="1" customFormat="false" ht="20.4" hidden="false" customHeight="false" outlineLevel="0" collapsed="false">
      <c r="A1" s="1" t="s">
        <v>176</v>
      </c>
    </row>
    <row r="2" customFormat="false" ht="15.6" hidden="false" customHeight="false" outlineLevel="0" collapsed="false">
      <c r="C2" s="3"/>
    </row>
    <row r="3" customFormat="false" ht="15.6" hidden="false" customHeight="false" outlineLevel="0" collapsed="false">
      <c r="A3" s="4" t="s">
        <v>1</v>
      </c>
      <c r="B3" s="4"/>
      <c r="C3" s="4"/>
    </row>
    <row r="4" customFormat="false" ht="15" hidden="false" customHeight="false" outlineLevel="0" collapsed="false">
      <c r="A4" s="6" t="s">
        <v>3</v>
      </c>
      <c r="B4" s="86" t="str">
        <f aca="false">'Algemene informatie'!B4</f>
        <v>T2A_40</v>
      </c>
      <c r="C4" s="87"/>
    </row>
    <row r="5" customFormat="false" ht="57.6" hidden="false" customHeight="true" outlineLevel="0" collapsed="false">
      <c r="A5" s="88" t="s">
        <v>8</v>
      </c>
      <c r="B5" s="89" t="n">
        <f aca="false">'Algemene informatie'!B5</f>
        <v>2</v>
      </c>
      <c r="C5" s="5"/>
    </row>
    <row r="6" customFormat="false" ht="14.4" hidden="false" customHeight="false" outlineLevel="0" collapsed="false">
      <c r="A6" s="10" t="s">
        <v>11</v>
      </c>
      <c r="B6" s="90" t="n">
        <f aca="false">'Algemene informatie'!B6</f>
        <v>36508</v>
      </c>
      <c r="C6" s="5"/>
    </row>
    <row r="7" customFormat="false" ht="14.4" hidden="false" customHeight="false" outlineLevel="0" collapsed="false">
      <c r="A7" s="91" t="s">
        <v>77</v>
      </c>
      <c r="B7" s="92" t="n">
        <f aca="false">'1A. Antropometrie'!H16</f>
        <v>178.3</v>
      </c>
      <c r="C7" s="5" t="s">
        <v>41</v>
      </c>
    </row>
    <row r="8" customFormat="false" ht="15" hidden="false" customHeight="false" outlineLevel="0" collapsed="false">
      <c r="A8" s="13" t="s">
        <v>78</v>
      </c>
      <c r="B8" s="92" t="n">
        <f aca="false">'1A. Antropometrie'!H15</f>
        <v>64.53</v>
      </c>
      <c r="C8" s="20" t="s">
        <v>39</v>
      </c>
    </row>
    <row r="9" customFormat="false" ht="15.6" hidden="false" customHeight="false" outlineLevel="0" collapsed="false">
      <c r="A9" s="36"/>
      <c r="B9" s="93"/>
      <c r="C9" s="78"/>
    </row>
    <row r="10" customFormat="false" ht="15.6" hidden="false" customHeight="false" outlineLevel="0" collapsed="false">
      <c r="A10" s="4" t="s">
        <v>26</v>
      </c>
      <c r="B10" s="4"/>
      <c r="C10" s="4"/>
    </row>
    <row r="11" customFormat="false" ht="15" hidden="false" customHeight="false" outlineLevel="0" collapsed="false">
      <c r="A11" s="10" t="s">
        <v>27</v>
      </c>
      <c r="B11" s="94" t="n">
        <f aca="false">'3A. Jump test'!B11</f>
        <v>44821</v>
      </c>
      <c r="C11" s="5"/>
    </row>
    <row r="12" customFormat="false" ht="14.4" hidden="false" customHeight="false" outlineLevel="0" collapsed="false">
      <c r="A12" s="10" t="s">
        <v>79</v>
      </c>
      <c r="B12" s="90" t="s">
        <v>80</v>
      </c>
      <c r="C12" s="5"/>
    </row>
    <row r="13" customFormat="false" ht="14.4" hidden="false" customHeight="false" outlineLevel="0" collapsed="false">
      <c r="A13" s="10" t="s">
        <v>30</v>
      </c>
      <c r="B13" s="95"/>
      <c r="C13" s="5" t="s">
        <v>81</v>
      </c>
    </row>
    <row r="14" customFormat="false" ht="14.4" hidden="false" customHeight="false" outlineLevel="0" collapsed="false">
      <c r="A14" s="96" t="s">
        <v>82</v>
      </c>
      <c r="B14" s="17"/>
      <c r="C14" s="5" t="s">
        <v>83</v>
      </c>
    </row>
    <row r="15" customFormat="false" ht="14.4" hidden="false" customHeight="false" outlineLevel="0" collapsed="false">
      <c r="A15" s="96" t="s">
        <v>84</v>
      </c>
      <c r="B15" s="97"/>
      <c r="C15" s="5" t="s">
        <v>67</v>
      </c>
    </row>
    <row r="16" customFormat="false" ht="14.4" hidden="false" customHeight="false" outlineLevel="0" collapsed="false">
      <c r="A16" s="98" t="s">
        <v>85</v>
      </c>
      <c r="B16" s="97" t="n">
        <f aca="false">'1B. VO2max'!B16</f>
        <v>4</v>
      </c>
      <c r="C16" s="5"/>
    </row>
    <row r="17" customFormat="false" ht="14.4" hidden="false" customHeight="false" outlineLevel="0" collapsed="false">
      <c r="A17" s="98" t="s">
        <v>86</v>
      </c>
      <c r="B17" s="97" t="str">
        <f aca="false">'1B. VO2max'!B17</f>
        <v>Look (wit) </v>
      </c>
      <c r="C17" s="5"/>
    </row>
    <row r="18" customFormat="false" ht="14.4" hidden="false" customHeight="false" outlineLevel="0" collapsed="false">
      <c r="A18" s="98" t="s">
        <v>88</v>
      </c>
      <c r="B18" s="97" t="str">
        <f aca="false">'1B. VO2max'!B18</f>
        <v>S</v>
      </c>
      <c r="C18" s="5" t="s">
        <v>90</v>
      </c>
    </row>
    <row r="19" customFormat="false" ht="15" hidden="false" customHeight="false" outlineLevel="0" collapsed="false">
      <c r="A19" s="99" t="s">
        <v>91</v>
      </c>
      <c r="B19" s="19" t="str">
        <f aca="false">'1B. VO2max'!B19</f>
        <v>S</v>
      </c>
      <c r="C19" s="20" t="s">
        <v>92</v>
      </c>
    </row>
    <row r="20" customFormat="false" ht="15.6" hidden="false" customHeight="false" outlineLevel="0" collapsed="false">
      <c r="A20" s="3"/>
      <c r="B20" s="3"/>
      <c r="C20" s="3"/>
      <c r="D20" s="3"/>
    </row>
    <row r="21" customFormat="false" ht="15.6" hidden="false" customHeight="false" outlineLevel="0" collapsed="false">
      <c r="A21" s="4" t="s">
        <v>93</v>
      </c>
      <c r="B21" s="4"/>
      <c r="C21" s="4"/>
      <c r="D21" s="4"/>
    </row>
    <row r="22" customFormat="false" ht="15.6" hidden="false" customHeight="false" outlineLevel="0" collapsed="false">
      <c r="A22" s="100" t="s">
        <v>94</v>
      </c>
      <c r="B22" s="100"/>
      <c r="C22" s="100" t="s">
        <v>95</v>
      </c>
      <c r="D22" s="100"/>
    </row>
    <row r="23" customFormat="false" ht="15" hidden="false" customHeight="false" outlineLevel="0" collapsed="false">
      <c r="A23" s="6" t="s">
        <v>96</v>
      </c>
      <c r="B23" s="5"/>
      <c r="C23" s="6" t="s">
        <v>96</v>
      </c>
      <c r="D23" s="5"/>
    </row>
    <row r="24" customFormat="false" ht="14.4" hidden="false" customHeight="false" outlineLevel="0" collapsed="false">
      <c r="A24" s="10" t="s">
        <v>97</v>
      </c>
      <c r="B24" s="5"/>
      <c r="C24" s="10" t="s">
        <v>97</v>
      </c>
      <c r="D24" s="5"/>
    </row>
    <row r="25" customFormat="false" ht="14.4" hidden="false" customHeight="false" outlineLevel="0" collapsed="false">
      <c r="A25" s="10" t="s">
        <v>98</v>
      </c>
      <c r="B25" s="5"/>
      <c r="C25" s="10" t="s">
        <v>98</v>
      </c>
      <c r="D25" s="5"/>
    </row>
    <row r="26" customFormat="false" ht="14.4" hidden="false" customHeight="false" outlineLevel="0" collapsed="false">
      <c r="A26" s="10" t="s">
        <v>99</v>
      </c>
      <c r="B26" s="5"/>
      <c r="C26" s="10" t="s">
        <v>99</v>
      </c>
      <c r="D26" s="5"/>
    </row>
    <row r="27" customFormat="false" ht="14.4" hidden="false" customHeight="false" outlineLevel="0" collapsed="false">
      <c r="A27" s="10" t="s">
        <v>100</v>
      </c>
      <c r="B27" s="5"/>
      <c r="C27" s="10"/>
      <c r="D27" s="5"/>
    </row>
    <row r="28" customFormat="false" ht="14.4" hidden="false" customHeight="false" outlineLevel="0" collapsed="false">
      <c r="A28" s="10" t="s">
        <v>101</v>
      </c>
      <c r="B28" s="5"/>
      <c r="C28" s="10" t="s">
        <v>101</v>
      </c>
      <c r="D28" s="5"/>
    </row>
    <row r="29" customFormat="false" ht="15" hidden="false" customHeight="false" outlineLevel="0" collapsed="false">
      <c r="A29" s="18" t="s">
        <v>102</v>
      </c>
      <c r="B29" s="20"/>
      <c r="C29" s="18" t="s">
        <v>103</v>
      </c>
      <c r="D29" s="20"/>
    </row>
    <row r="30" customFormat="false" ht="15.6" hidden="false" customHeight="false" outlineLevel="0" collapsed="false"/>
    <row r="31" customFormat="false" ht="15.6" hidden="false" customHeight="false" outlineLevel="0" collapsed="false">
      <c r="A31" s="4" t="s">
        <v>177</v>
      </c>
      <c r="B31" s="4"/>
      <c r="C31" s="4"/>
    </row>
    <row r="32" customFormat="false" ht="15" hidden="false" customHeight="false" outlineLevel="0" collapsed="false">
      <c r="A32" s="10" t="s">
        <v>178</v>
      </c>
      <c r="B32" s="161" t="n">
        <v>41.4</v>
      </c>
      <c r="C32" s="5" t="s">
        <v>41</v>
      </c>
    </row>
    <row r="33" customFormat="false" ht="14.4" hidden="false" customHeight="false" outlineLevel="0" collapsed="false">
      <c r="A33" s="10" t="s">
        <v>179</v>
      </c>
      <c r="B33" s="92" t="n">
        <f aca="false">B32*(2/3)</f>
        <v>27.6</v>
      </c>
      <c r="C33" s="5" t="s">
        <v>41</v>
      </c>
    </row>
    <row r="34" customFormat="false" ht="14.4" hidden="false" customHeight="false" outlineLevel="0" collapsed="false">
      <c r="A34" s="10" t="s">
        <v>180</v>
      </c>
      <c r="B34" s="133" t="n">
        <v>8.8</v>
      </c>
      <c r="C34" s="5" t="s">
        <v>43</v>
      </c>
    </row>
    <row r="35" customFormat="false" ht="14.4" hidden="false" customHeight="false" outlineLevel="0" collapsed="false">
      <c r="A35" s="10" t="s">
        <v>181</v>
      </c>
      <c r="B35" s="133" t="n">
        <v>8.7</v>
      </c>
      <c r="C35" s="5" t="s">
        <v>43</v>
      </c>
    </row>
    <row r="36" customFormat="false" ht="14.4" hidden="false" customHeight="false" outlineLevel="0" collapsed="false">
      <c r="A36" s="10" t="s">
        <v>182</v>
      </c>
      <c r="B36" s="133" t="s">
        <v>183</v>
      </c>
      <c r="C36" s="5" t="s">
        <v>43</v>
      </c>
    </row>
    <row r="37" customFormat="false" ht="14.4" hidden="false" customHeight="false" outlineLevel="0" collapsed="false">
      <c r="A37" s="96" t="s">
        <v>184</v>
      </c>
      <c r="B37" s="166" t="n">
        <v>2</v>
      </c>
      <c r="C37" s="5"/>
    </row>
    <row r="38" customFormat="false" ht="15" hidden="false" customHeight="false" outlineLevel="0" collapsed="false">
      <c r="A38" s="13" t="s">
        <v>185</v>
      </c>
      <c r="B38" s="167" t="s">
        <v>186</v>
      </c>
      <c r="C38" s="3" t="s">
        <v>187</v>
      </c>
      <c r="D38" s="76"/>
    </row>
    <row r="39" customFormat="false" ht="15.6" hidden="false" customHeight="false" outlineLevel="0" collapsed="false"/>
    <row r="40" customFormat="false" ht="15.6" hidden="false" customHeight="false" outlineLevel="0" collapsed="false">
      <c r="A40" s="4" t="s">
        <v>188</v>
      </c>
      <c r="B40" s="4"/>
      <c r="C40" s="4"/>
    </row>
    <row r="41" customFormat="false" ht="15" hidden="false" customHeight="false" outlineLevel="0" collapsed="false">
      <c r="A41" s="10" t="s">
        <v>189</v>
      </c>
      <c r="B41" s="161" t="n">
        <f aca="false">(F41*0.9)/(90^2)</f>
        <v>0.0333333333333333</v>
      </c>
      <c r="C41" s="5" t="s">
        <v>190</v>
      </c>
      <c r="D41" s="67" t="s">
        <v>191</v>
      </c>
      <c r="E41" s="67"/>
      <c r="F41" s="52" t="n">
        <v>300</v>
      </c>
      <c r="G41" s="52" t="s">
        <v>192</v>
      </c>
    </row>
    <row r="42" customFormat="false" ht="15" hidden="false" customHeight="false" outlineLevel="0" collapsed="false">
      <c r="A42" s="10" t="s">
        <v>193</v>
      </c>
      <c r="B42" s="92" t="n">
        <f aca="false">0.9*F42</f>
        <v>180</v>
      </c>
      <c r="C42" s="5" t="s">
        <v>192</v>
      </c>
      <c r="D42" s="50" t="s">
        <v>194</v>
      </c>
      <c r="E42" s="50"/>
      <c r="F42" s="52" t="n">
        <v>200</v>
      </c>
      <c r="G42" s="52" t="s">
        <v>192</v>
      </c>
    </row>
    <row r="43" customFormat="false" ht="15.6" hidden="false" customHeight="false" outlineLevel="0" collapsed="false">
      <c r="A43" s="78"/>
      <c r="B43" s="78"/>
      <c r="C43" s="16"/>
    </row>
    <row r="44" customFormat="false" ht="15.6" hidden="false" customHeight="false" outlineLevel="0" collapsed="false">
      <c r="A44" s="4" t="s">
        <v>195</v>
      </c>
      <c r="B44" s="4"/>
      <c r="C44" s="36"/>
    </row>
    <row r="45" customFormat="false" ht="15" hidden="false" customHeight="false" outlineLevel="0" collapsed="false">
      <c r="A45" s="87" t="s">
        <v>196</v>
      </c>
      <c r="B45" s="87" t="n">
        <v>38.7</v>
      </c>
      <c r="C45" s="36"/>
    </row>
    <row r="46" customFormat="false" ht="15" hidden="false" customHeight="false" outlineLevel="0" collapsed="false">
      <c r="A46" s="20" t="s">
        <v>197</v>
      </c>
      <c r="B46" s="20" t="n">
        <v>67.8</v>
      </c>
      <c r="C46" s="36"/>
    </row>
    <row r="47" customFormat="false" ht="15.6" hidden="false" customHeight="false" outlineLevel="0" collapsed="false">
      <c r="A47" s="78"/>
      <c r="B47" s="78"/>
      <c r="C47" s="3"/>
    </row>
    <row r="48" customFormat="false" ht="15.6" hidden="false" customHeight="false" outlineLevel="0" collapsed="false">
      <c r="A48" s="4" t="s">
        <v>135</v>
      </c>
      <c r="B48" s="4"/>
      <c r="C48" s="4"/>
      <c r="D48" s="4"/>
      <c r="E48" s="4"/>
      <c r="F48" s="4"/>
      <c r="G48" s="4"/>
    </row>
    <row r="49" customFormat="false" ht="15.6" hidden="false" customHeight="false" outlineLevel="0" collapsed="false">
      <c r="A49" s="101" t="s">
        <v>105</v>
      </c>
      <c r="B49" s="102" t="s">
        <v>106</v>
      </c>
      <c r="C49" s="102" t="s">
        <v>107</v>
      </c>
      <c r="D49" s="102" t="s">
        <v>108</v>
      </c>
      <c r="E49" s="102" t="s">
        <v>109</v>
      </c>
      <c r="F49" s="103" t="s">
        <v>110</v>
      </c>
      <c r="G49" s="104" t="s">
        <v>111</v>
      </c>
      <c r="J49" s="81"/>
      <c r="K49" s="81"/>
    </row>
    <row r="50" customFormat="false" ht="15" hidden="false" customHeight="false" outlineLevel="0" collapsed="false">
      <c r="A50" s="168" t="s">
        <v>198</v>
      </c>
      <c r="B50" s="169" t="s">
        <v>199</v>
      </c>
      <c r="C50" s="169"/>
      <c r="D50" s="169"/>
      <c r="E50" s="169"/>
      <c r="F50" s="169"/>
      <c r="G50" s="169"/>
      <c r="H50" s="51" t="s">
        <v>200</v>
      </c>
      <c r="I50" s="51"/>
      <c r="J50" s="51"/>
      <c r="K50" s="51"/>
      <c r="L50" s="51"/>
    </row>
    <row r="51" customFormat="false" ht="14.4" hidden="false" customHeight="false" outlineLevel="0" collapsed="false">
      <c r="A51" s="105" t="n">
        <v>0.166666666666667</v>
      </c>
      <c r="B51" s="34" t="s">
        <v>201</v>
      </c>
      <c r="C51" s="34" t="n">
        <v>2104</v>
      </c>
      <c r="D51" s="34" t="n">
        <v>154</v>
      </c>
      <c r="E51" s="34" t="n">
        <v>0.9</v>
      </c>
      <c r="F51" s="34"/>
      <c r="G51" s="5"/>
      <c r="H51" s="81"/>
      <c r="I51" s="81"/>
    </row>
    <row r="52" customFormat="false" ht="14.4" hidden="false" customHeight="false" outlineLevel="0" collapsed="false">
      <c r="A52" s="107" t="n">
        <v>0.25</v>
      </c>
      <c r="B52" s="40" t="s">
        <v>201</v>
      </c>
      <c r="C52" s="40" t="n">
        <v>2441</v>
      </c>
      <c r="D52" s="40" t="n">
        <v>158</v>
      </c>
      <c r="E52" s="40" t="n">
        <v>0.95</v>
      </c>
      <c r="F52" s="40"/>
      <c r="G52" s="108"/>
    </row>
    <row r="53" customFormat="false" ht="14.4" hidden="false" customHeight="false" outlineLevel="0" collapsed="false">
      <c r="A53" s="107" t="n">
        <v>0.333333333333333</v>
      </c>
      <c r="B53" s="40" t="s">
        <v>201</v>
      </c>
      <c r="C53" s="40"/>
      <c r="D53" s="40"/>
      <c r="E53" s="40"/>
      <c r="F53" s="40"/>
      <c r="G53" s="108"/>
    </row>
    <row r="54" customFormat="false" ht="14.4" hidden="false" customHeight="false" outlineLevel="0" collapsed="false">
      <c r="A54" s="107" t="s">
        <v>202</v>
      </c>
      <c r="B54" s="170" t="s">
        <v>203</v>
      </c>
      <c r="C54" s="170"/>
      <c r="D54" s="170"/>
      <c r="E54" s="170"/>
      <c r="F54" s="170"/>
      <c r="G54" s="170"/>
      <c r="H54" s="51" t="s">
        <v>200</v>
      </c>
      <c r="I54" s="51"/>
      <c r="J54" s="51"/>
      <c r="K54" s="51"/>
      <c r="L54" s="51"/>
    </row>
    <row r="55" customFormat="false" ht="14.4" hidden="false" customHeight="false" outlineLevel="0" collapsed="false">
      <c r="A55" s="107" t="n">
        <v>0.666666666666667</v>
      </c>
      <c r="B55" s="40" t="s">
        <v>201</v>
      </c>
      <c r="C55" s="40" t="n">
        <v>2468</v>
      </c>
      <c r="D55" s="40" t="n">
        <v>168</v>
      </c>
      <c r="E55" s="40" t="n">
        <v>0.92</v>
      </c>
      <c r="F55" s="40"/>
      <c r="G55" s="109"/>
    </row>
    <row r="56" customFormat="false" ht="14.4" hidden="false" customHeight="false" outlineLevel="0" collapsed="false">
      <c r="A56" s="107" t="n">
        <v>0.75</v>
      </c>
      <c r="B56" s="40" t="s">
        <v>201</v>
      </c>
      <c r="C56" s="40" t="n">
        <v>2400</v>
      </c>
      <c r="D56" s="40" t="n">
        <v>171</v>
      </c>
      <c r="E56" s="40" t="n">
        <v>0.95</v>
      </c>
      <c r="F56" s="40"/>
      <c r="G56" s="108"/>
    </row>
    <row r="57" customFormat="false" ht="14.4" hidden="false" customHeight="false" outlineLevel="0" collapsed="false">
      <c r="A57" s="107" t="n">
        <v>0.833333333333333</v>
      </c>
      <c r="B57" s="40" t="s">
        <v>201</v>
      </c>
      <c r="C57" s="40" t="n">
        <v>2500</v>
      </c>
      <c r="D57" s="40" t="n">
        <v>171</v>
      </c>
      <c r="E57" s="40" t="n">
        <v>0.95</v>
      </c>
      <c r="F57" s="40"/>
      <c r="G57" s="5"/>
      <c r="H57" s="51" t="s">
        <v>200</v>
      </c>
      <c r="I57" s="51"/>
      <c r="J57" s="51"/>
      <c r="K57" s="51"/>
      <c r="L57" s="51"/>
    </row>
    <row r="58" customFormat="false" ht="15" hidden="false" customHeight="false" outlineLevel="0" collapsed="false">
      <c r="A58" s="171" t="s">
        <v>204</v>
      </c>
      <c r="B58" s="172" t="s">
        <v>205</v>
      </c>
      <c r="C58" s="172"/>
      <c r="D58" s="172"/>
      <c r="E58" s="172"/>
      <c r="F58" s="172"/>
      <c r="G58" s="172"/>
      <c r="H58" s="81"/>
      <c r="I58" s="81"/>
    </row>
    <row r="59" customFormat="false" ht="15.6" hidden="false" customHeight="false" outlineLevel="0" collapsed="false">
      <c r="A59" s="173" t="s">
        <v>105</v>
      </c>
      <c r="B59" s="174" t="s">
        <v>206</v>
      </c>
      <c r="C59" s="174" t="s">
        <v>107</v>
      </c>
      <c r="D59" s="174" t="s">
        <v>108</v>
      </c>
      <c r="E59" s="174" t="s">
        <v>109</v>
      </c>
      <c r="F59" s="174" t="s">
        <v>110</v>
      </c>
      <c r="G59" s="104" t="s">
        <v>111</v>
      </c>
    </row>
    <row r="60" customFormat="false" ht="15" hidden="false" customHeight="false" outlineLevel="0" collapsed="false">
      <c r="A60" s="175" t="s">
        <v>207</v>
      </c>
      <c r="B60" s="176" t="n">
        <v>0</v>
      </c>
      <c r="C60" s="176"/>
      <c r="D60" s="176"/>
      <c r="E60" s="176"/>
      <c r="F60" s="177"/>
      <c r="G60" s="178"/>
    </row>
    <row r="61" customFormat="false" ht="14.4" hidden="false" customHeight="false" outlineLevel="0" collapsed="false">
      <c r="A61" s="179" t="s">
        <v>208</v>
      </c>
      <c r="B61" s="180"/>
      <c r="C61" s="180"/>
      <c r="D61" s="180"/>
      <c r="E61" s="180"/>
      <c r="F61" s="65"/>
      <c r="G61" s="181"/>
    </row>
    <row r="62" customFormat="false" ht="14.4" hidden="false" customHeight="false" outlineLevel="0" collapsed="false">
      <c r="A62" s="182" t="s">
        <v>209</v>
      </c>
      <c r="B62" s="180"/>
      <c r="C62" s="180"/>
      <c r="D62" s="180"/>
      <c r="E62" s="180"/>
      <c r="F62" s="65"/>
      <c r="G62" s="183"/>
    </row>
    <row r="63" customFormat="false" ht="14.4" hidden="false" customHeight="false" outlineLevel="0" collapsed="false">
      <c r="A63" s="182" t="s">
        <v>210</v>
      </c>
      <c r="B63" s="180"/>
      <c r="C63" s="180"/>
      <c r="D63" s="180"/>
      <c r="E63" s="180"/>
      <c r="F63" s="65"/>
      <c r="G63" s="183"/>
    </row>
    <row r="64" customFormat="false" ht="14.4" hidden="false" customHeight="false" outlineLevel="0" collapsed="false">
      <c r="A64" s="175" t="s">
        <v>211</v>
      </c>
      <c r="B64" s="180"/>
      <c r="C64" s="180"/>
      <c r="D64" s="180"/>
      <c r="E64" s="180"/>
      <c r="F64" s="65"/>
      <c r="G64" s="184"/>
    </row>
    <row r="65" customFormat="false" ht="14.4" hidden="false" customHeight="false" outlineLevel="0" collapsed="false">
      <c r="A65" s="175" t="s">
        <v>212</v>
      </c>
      <c r="B65" s="180"/>
      <c r="C65" s="180"/>
      <c r="D65" s="180"/>
      <c r="E65" s="180"/>
      <c r="F65" s="65"/>
      <c r="G65" s="184"/>
    </row>
    <row r="66" customFormat="false" ht="14.4" hidden="false" customHeight="false" outlineLevel="0" collapsed="false">
      <c r="A66" s="175" t="s">
        <v>213</v>
      </c>
      <c r="B66" s="176"/>
      <c r="C66" s="176"/>
      <c r="D66" s="176"/>
      <c r="E66" s="176"/>
      <c r="F66" s="177"/>
      <c r="G66" s="184"/>
    </row>
    <row r="67" customFormat="false" ht="14.4" hidden="false" customHeight="false" outlineLevel="0" collapsed="false">
      <c r="A67" s="175" t="s">
        <v>214</v>
      </c>
      <c r="B67" s="180"/>
      <c r="C67" s="180"/>
      <c r="D67" s="180"/>
      <c r="E67" s="180"/>
      <c r="F67" s="65"/>
      <c r="G67" s="185"/>
    </row>
    <row r="68" customFormat="false" ht="14.4" hidden="false" customHeight="false" outlineLevel="0" collapsed="false">
      <c r="A68" s="186" t="s">
        <v>215</v>
      </c>
      <c r="B68" s="180"/>
      <c r="C68" s="180"/>
      <c r="D68" s="180"/>
      <c r="E68" s="180"/>
      <c r="F68" s="65"/>
      <c r="G68" s="187"/>
    </row>
    <row r="69" customFormat="false" ht="14.4" hidden="false" customHeight="false" outlineLevel="0" collapsed="false">
      <c r="A69" s="175" t="s">
        <v>216</v>
      </c>
      <c r="B69" s="176"/>
      <c r="C69" s="176"/>
      <c r="D69" s="176"/>
      <c r="E69" s="176"/>
      <c r="F69" s="177"/>
      <c r="G69" s="187"/>
    </row>
    <row r="70" customFormat="false" ht="14.4" hidden="false" customHeight="false" outlineLevel="0" collapsed="false">
      <c r="A70" s="175" t="s">
        <v>217</v>
      </c>
      <c r="B70" s="176"/>
      <c r="C70" s="176"/>
      <c r="D70" s="176"/>
      <c r="E70" s="176"/>
      <c r="F70" s="177"/>
      <c r="G70" s="187"/>
    </row>
    <row r="71" customFormat="false" ht="15" hidden="false" customHeight="false" outlineLevel="0" collapsed="false">
      <c r="A71" s="186" t="s">
        <v>218</v>
      </c>
      <c r="B71" s="188"/>
      <c r="C71" s="188"/>
      <c r="D71" s="188"/>
      <c r="E71" s="188"/>
      <c r="F71" s="70"/>
      <c r="G71" s="189"/>
    </row>
    <row r="72" customFormat="false" ht="15.6" hidden="false" customHeight="false" outlineLevel="0" collapsed="false">
      <c r="A72" s="16"/>
    </row>
    <row r="73" customFormat="false" ht="15.6" hidden="false" customHeight="false" outlineLevel="0" collapsed="false">
      <c r="A73" s="4" t="s">
        <v>113</v>
      </c>
      <c r="B73" s="4"/>
      <c r="C73" s="4"/>
    </row>
    <row r="74" customFormat="false" ht="15.6" hidden="false" customHeight="false" outlineLevel="0" collapsed="false">
      <c r="A74" s="190" t="s">
        <v>219</v>
      </c>
      <c r="B74" s="191" t="n">
        <v>0.281944444444444</v>
      </c>
      <c r="C74" s="154" t="s">
        <v>220</v>
      </c>
      <c r="D74" s="76"/>
    </row>
    <row r="75" customFormat="false" ht="15.6" hidden="false" customHeight="false" outlineLevel="0" collapsed="false">
      <c r="A75" s="3"/>
      <c r="C75" s="78"/>
    </row>
    <row r="76" customFormat="false" ht="15.6" hidden="false" customHeight="false" outlineLevel="0" collapsed="false">
      <c r="A76" s="4" t="s">
        <v>73</v>
      </c>
      <c r="B76" s="4"/>
      <c r="C76" s="4"/>
    </row>
    <row r="77" customFormat="false" ht="15" hidden="false" customHeight="false" outlineLevel="0" collapsed="false">
      <c r="A77" s="10" t="s">
        <v>221</v>
      </c>
      <c r="B77" s="192" t="str">
        <f aca="false">B4&amp;"_PRE_NIRS"</f>
        <v>T2A_40_PRE_NIRS</v>
      </c>
      <c r="C77" s="192"/>
    </row>
    <row r="78" customFormat="false" ht="14.4" hidden="false" customHeight="false" outlineLevel="0" collapsed="false">
      <c r="A78" s="96" t="s">
        <v>222</v>
      </c>
      <c r="B78" s="192" t="str">
        <f aca="false">B4&amp;"_PRE_TT_Bike"</f>
        <v>T2A_40_PRE_TT_Bike</v>
      </c>
      <c r="C78" s="192"/>
    </row>
    <row r="79" customFormat="false" ht="14.4" hidden="false" customHeight="false" outlineLevel="0" collapsed="false">
      <c r="A79" s="91" t="s">
        <v>223</v>
      </c>
      <c r="B79" s="192" t="str">
        <f aca="false">B4&amp;"_PRE_TT_CPET"</f>
        <v>T2A_40_PRE_TT_CPET</v>
      </c>
      <c r="C79" s="192"/>
    </row>
    <row r="80" customFormat="false" ht="15" hidden="false" customHeight="false" outlineLevel="0" collapsed="false">
      <c r="A80" s="128" t="s">
        <v>224</v>
      </c>
      <c r="B80" s="193" t="str">
        <f aca="false">B79&amp;"_10sec"</f>
        <v>T2A_40_PRE_TT_CPET_10sec</v>
      </c>
      <c r="C80" s="193"/>
    </row>
    <row r="82" customFormat="false" ht="15.6" hidden="false" customHeight="false" outlineLevel="0" collapsed="false">
      <c r="A82" s="4" t="s">
        <v>75</v>
      </c>
      <c r="B82" s="4"/>
      <c r="C82" s="4"/>
    </row>
    <row r="83" customFormat="false" ht="15" hidden="false" customHeight="true" outlineLevel="0" collapsed="false">
      <c r="A83" s="22" t="s">
        <v>225</v>
      </c>
      <c r="B83" s="22"/>
      <c r="C83" s="22"/>
    </row>
    <row r="84" customFormat="false" ht="14.4" hidden="false" customHeight="false" outlineLevel="0" collapsed="false">
      <c r="A84" s="22"/>
      <c r="B84" s="22"/>
      <c r="C84" s="22"/>
    </row>
    <row r="85" customFormat="false" ht="14.4" hidden="false" customHeight="false" outlineLevel="0" collapsed="false">
      <c r="A85" s="22"/>
      <c r="B85" s="22"/>
      <c r="C85" s="22"/>
    </row>
    <row r="86" customFormat="false" ht="14.4" hidden="false" customHeight="false" outlineLevel="0" collapsed="false">
      <c r="A86" s="22"/>
      <c r="B86" s="22"/>
      <c r="C86" s="22"/>
    </row>
    <row r="87" customFormat="false" ht="15" hidden="false" customHeight="false" outlineLevel="0" collapsed="false">
      <c r="A87" s="22"/>
      <c r="B87" s="22"/>
      <c r="C87" s="22"/>
    </row>
    <row r="89" customFormat="false" ht="14.4" hidden="false" customHeight="false" outlineLevel="0" collapsed="false">
      <c r="I89" s="0" t="s">
        <v>183</v>
      </c>
    </row>
  </sheetData>
  <mergeCells count="22">
    <mergeCell ref="A3:C3"/>
    <mergeCell ref="A10:C10"/>
    <mergeCell ref="A21:D21"/>
    <mergeCell ref="A22:B22"/>
    <mergeCell ref="C22:D22"/>
    <mergeCell ref="A31:C31"/>
    <mergeCell ref="A40:C40"/>
    <mergeCell ref="D41:E41"/>
    <mergeCell ref="D42:E42"/>
    <mergeCell ref="A44:B44"/>
    <mergeCell ref="A48:G48"/>
    <mergeCell ref="B50:G50"/>
    <mergeCell ref="B54:G54"/>
    <mergeCell ref="B58:G58"/>
    <mergeCell ref="A73:C73"/>
    <mergeCell ref="A76:C76"/>
    <mergeCell ref="B77:C77"/>
    <mergeCell ref="B78:C78"/>
    <mergeCell ref="B79:C79"/>
    <mergeCell ref="B80:C80"/>
    <mergeCell ref="A82:C82"/>
    <mergeCell ref="A83:C8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J14"/>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selection pane="topLeft" activeCell="A1" activeCellId="0" sqref="A1"/>
    </sheetView>
  </sheetViews>
  <sheetFormatPr defaultColWidth="8.609375" defaultRowHeight="14.4" zeroHeight="false" outlineLevelRow="0" outlineLevelCol="0"/>
  <cols>
    <col collapsed="false" customWidth="true" hidden="false" outlineLevel="0" max="10" min="2" style="0" width="17.6"/>
    <col collapsed="false" customWidth="true" hidden="false" outlineLevel="0" max="11" min="11" style="0" width="8.69"/>
  </cols>
  <sheetData>
    <row r="2" customFormat="false" ht="14.4" hidden="false" customHeight="false" outlineLevel="0" collapsed="false">
      <c r="B2" s="9" t="s">
        <v>226</v>
      </c>
      <c r="C2" s="194" t="str">
        <f aca="false">'Algemene informatie'!B4</f>
        <v>T2A_40</v>
      </c>
    </row>
    <row r="3" customFormat="false" ht="14.4" hidden="false" customHeight="false" outlineLevel="0" collapsed="false">
      <c r="B3" s="9" t="s">
        <v>62</v>
      </c>
      <c r="C3" s="195" t="n">
        <f aca="false">'Algemene informatie'!B7</f>
        <v>23</v>
      </c>
      <c r="D3" s="0" t="s">
        <v>23</v>
      </c>
    </row>
    <row r="4" customFormat="false" ht="14.4" hidden="false" customHeight="false" outlineLevel="0" collapsed="false">
      <c r="B4" s="9" t="s">
        <v>227</v>
      </c>
      <c r="C4" s="195" t="n">
        <f aca="false">'Algemene informatie'!B5</f>
        <v>2</v>
      </c>
      <c r="D4" s="0" t="s">
        <v>228</v>
      </c>
    </row>
    <row r="5" customFormat="false" ht="14.4" hidden="false" customHeight="false" outlineLevel="0" collapsed="false">
      <c r="B5" s="9" t="s">
        <v>38</v>
      </c>
      <c r="C5" s="196" t="n">
        <f aca="false">'1A. Antropometrie'!H15</f>
        <v>64.53</v>
      </c>
      <c r="D5" s="0" t="s">
        <v>39</v>
      </c>
    </row>
    <row r="6" customFormat="false" ht="14.4" hidden="false" customHeight="false" outlineLevel="0" collapsed="false">
      <c r="B6" s="9" t="s">
        <v>40</v>
      </c>
      <c r="C6" s="195" t="n">
        <f aca="false">'1A. Antropometrie'!H16</f>
        <v>178.3</v>
      </c>
      <c r="D6" s="0" t="s">
        <v>41</v>
      </c>
    </row>
    <row r="7" customFormat="false" ht="14.4" hidden="false" customHeight="false" outlineLevel="0" collapsed="false">
      <c r="B7" s="9" t="s">
        <v>229</v>
      </c>
      <c r="C7" s="196" t="n">
        <f aca="false">'1A. Antropometrie'!C39</f>
        <v>22.6096947661658</v>
      </c>
      <c r="D7" s="0" t="s">
        <v>67</v>
      </c>
    </row>
    <row r="8" customFormat="false" ht="14.4" hidden="false" customHeight="false" outlineLevel="0" collapsed="false">
      <c r="B8" s="9" t="s">
        <v>230</v>
      </c>
      <c r="C8" s="197" t="n">
        <f aca="false">'1B. VO2max'!B57</f>
        <v>51.7743685107702</v>
      </c>
      <c r="D8" s="0" t="s">
        <v>117</v>
      </c>
    </row>
    <row r="9" customFormat="false" ht="14.4" hidden="false" customHeight="false" outlineLevel="0" collapsed="false">
      <c r="B9" s="9" t="s">
        <v>231</v>
      </c>
      <c r="C9" s="197" t="n">
        <f aca="false">'2B. Wingate'!B34</f>
        <v>13.3731597706493</v>
      </c>
      <c r="D9" s="0" t="s">
        <v>232</v>
      </c>
    </row>
    <row r="10" customFormat="false" ht="14.4" hidden="false" customHeight="false" outlineLevel="0" collapsed="false">
      <c r="B10" s="9" t="s">
        <v>233</v>
      </c>
      <c r="C10" s="198" t="n">
        <f aca="false">'3B. NIRS+Time Trial'!B74</f>
        <v>0.281944444444444</v>
      </c>
      <c r="D10" s="0" t="s">
        <v>220</v>
      </c>
    </row>
    <row r="13" customFormat="false" ht="14.4" hidden="false" customHeight="false" outlineLevel="0" collapsed="false">
      <c r="B13" s="9" t="s">
        <v>226</v>
      </c>
      <c r="C13" s="9" t="s">
        <v>62</v>
      </c>
      <c r="D13" s="9" t="s">
        <v>227</v>
      </c>
      <c r="E13" s="9" t="s">
        <v>38</v>
      </c>
      <c r="F13" s="9" t="s">
        <v>40</v>
      </c>
      <c r="G13" s="9" t="s">
        <v>229</v>
      </c>
      <c r="H13" s="9" t="s">
        <v>230</v>
      </c>
      <c r="I13" s="9" t="s">
        <v>231</v>
      </c>
      <c r="J13" s="9" t="s">
        <v>234</v>
      </c>
    </row>
    <row r="14" customFormat="false" ht="14.4" hidden="false" customHeight="false" outlineLevel="0" collapsed="false">
      <c r="B14" s="0" t="str">
        <f aca="false">C2</f>
        <v>T2A_40</v>
      </c>
      <c r="C14" s="199" t="n">
        <f aca="false">C3</f>
        <v>23</v>
      </c>
      <c r="D14" s="199" t="n">
        <f aca="false">C4</f>
        <v>2</v>
      </c>
      <c r="E14" s="200" t="n">
        <f aca="false">C5</f>
        <v>64.53</v>
      </c>
      <c r="F14" s="199" t="n">
        <f aca="false">C6</f>
        <v>178.3</v>
      </c>
      <c r="G14" s="200" t="n">
        <f aca="false">C7</f>
        <v>22.6096947661658</v>
      </c>
      <c r="H14" s="201" t="n">
        <f aca="false">C8</f>
        <v>51.7743685107702</v>
      </c>
      <c r="I14" s="201" t="n">
        <f aca="false">C9</f>
        <v>13.3731597706493</v>
      </c>
      <c r="J14" s="202" t="n">
        <f aca="false">C10</f>
        <v>0.281944444444444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Collabora_Office/6.4.10.60$Linux_X86_64 LibreOffice_project/49f8a7333bddceb3b8bd18d81ff593fa39f5a437</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2022-07-15T14:05:02Z</dcterms:created>
  <dc:creator>luuk vos</dc:creator>
  <dc:description/>
  <dc:language>nl-NL</dc:language>
  <cp:lastModifiedBy/>
  <dcterms:modified xsi:type="dcterms:W3CDTF">2022-09-17T15:04:36Z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