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cipherfinancials1.sharepoint.com/sites/Decipher/Shared Documents/Shared/DFin/.CLIFFWATER/MODELS/Borrower Models/.Associate files/Luv/Picked Up Models from other Analysts - WIP/Completed/"/>
    </mc:Choice>
  </mc:AlternateContent>
  <xr:revisionPtr revIDLastSave="1274" documentId="13_ncr:1_{BD28281F-7725-4594-B21C-EA78EA78E5A0}" xr6:coauthVersionLast="47" xr6:coauthVersionMax="47" xr10:uidLastSave="{A109F340-801B-4ED6-90E2-C3E99AAD52CD}"/>
  <bookViews>
    <workbookView xWindow="-108" yWindow="-108" windowWidth="23256" windowHeight="12456" tabRatio="546" xr2:uid="{925C02C1-7139-4083-A2C1-7DD4464EB9CD}"/>
  </bookViews>
  <sheets>
    <sheet name="Arcoro Holdings Corp.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F51" i="1"/>
  <c r="F47" i="1"/>
  <c r="F42" i="1"/>
  <c r="F18" i="1"/>
  <c r="K67" i="1"/>
  <c r="M51" i="1"/>
  <c r="L51" i="1"/>
  <c r="K51" i="1"/>
  <c r="M47" i="1"/>
  <c r="L47" i="1"/>
  <c r="K47" i="1"/>
  <c r="M42" i="1"/>
  <c r="L42" i="1"/>
  <c r="K42" i="1"/>
  <c r="M12" i="1"/>
  <c r="L12" i="1"/>
  <c r="K12" i="1"/>
  <c r="D6" i="1"/>
  <c r="E6" i="1"/>
  <c r="F6" i="1"/>
  <c r="G48" i="1" l="1"/>
  <c r="G18" i="1"/>
  <c r="G17" i="1"/>
  <c r="G16" i="1"/>
  <c r="G15" i="1"/>
  <c r="G13" i="1"/>
  <c r="G12" i="1"/>
  <c r="G10" i="1"/>
  <c r="G9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K87" i="1"/>
  <c r="V24" i="1"/>
  <c r="AQ24" i="1"/>
  <c r="AJ24" i="1"/>
  <c r="AK24" i="1"/>
  <c r="AL24" i="1"/>
  <c r="AM24" i="1"/>
  <c r="AN24" i="1"/>
  <c r="AO24" i="1"/>
  <c r="AP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AI24" i="1"/>
  <c r="X24" i="1"/>
  <c r="Y24" i="1"/>
  <c r="Z24" i="1"/>
  <c r="AA24" i="1"/>
  <c r="AB24" i="1"/>
  <c r="AC24" i="1"/>
  <c r="AD24" i="1"/>
  <c r="AE24" i="1"/>
  <c r="AF24" i="1"/>
  <c r="AG24" i="1"/>
  <c r="AH24" i="1"/>
  <c r="W24" i="1"/>
  <c r="G3" i="1"/>
  <c r="I7" i="1"/>
  <c r="G28" i="1" l="1"/>
  <c r="F28" i="1"/>
  <c r="E28" i="1"/>
  <c r="D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G65" i="1" l="1"/>
  <c r="G64" i="1"/>
  <c r="G61" i="1"/>
  <c r="G60" i="1"/>
  <c r="G59" i="1"/>
  <c r="G58" i="1"/>
  <c r="G57" i="1"/>
  <c r="G56" i="1"/>
  <c r="G55" i="1"/>
  <c r="G54" i="1"/>
  <c r="G51" i="1"/>
  <c r="G50" i="1"/>
  <c r="G47" i="1"/>
  <c r="G46" i="1"/>
  <c r="G45" i="1"/>
  <c r="G42" i="1"/>
  <c r="G41" i="1"/>
  <c r="G40" i="1"/>
  <c r="G39" i="1"/>
  <c r="BQ7" i="1"/>
  <c r="BR7" i="1"/>
  <c r="BP7" i="1"/>
  <c r="BO97" i="1"/>
  <c r="BN97" i="1"/>
  <c r="BM97" i="1"/>
  <c r="BL97" i="1"/>
  <c r="BO92" i="1"/>
  <c r="BN92" i="1"/>
  <c r="BM92" i="1"/>
  <c r="BL92" i="1"/>
  <c r="BO86" i="1"/>
  <c r="BN86" i="1"/>
  <c r="BM86" i="1"/>
  <c r="BL86" i="1"/>
  <c r="BO81" i="1"/>
  <c r="BN81" i="1"/>
  <c r="BM81" i="1"/>
  <c r="BL81" i="1"/>
  <c r="BO79" i="1"/>
  <c r="BN79" i="1"/>
  <c r="BM79" i="1"/>
  <c r="BL79" i="1"/>
  <c r="BO74" i="1"/>
  <c r="BN74" i="1"/>
  <c r="BM74" i="1"/>
  <c r="BL74" i="1"/>
  <c r="BO72" i="1"/>
  <c r="BN72" i="1"/>
  <c r="BM72" i="1"/>
  <c r="BL72" i="1"/>
  <c r="BO52" i="1"/>
  <c r="BO62" i="1" s="1"/>
  <c r="BO66" i="1" s="1"/>
  <c r="BO67" i="1" s="1"/>
  <c r="BN52" i="1"/>
  <c r="BN62" i="1" s="1"/>
  <c r="BN66" i="1" s="1"/>
  <c r="BN67" i="1" s="1"/>
  <c r="BM52" i="1"/>
  <c r="BM62" i="1" s="1"/>
  <c r="BM66" i="1" s="1"/>
  <c r="BM67" i="1" s="1"/>
  <c r="BL52" i="1"/>
  <c r="BL62" i="1" s="1"/>
  <c r="BL66" i="1" s="1"/>
  <c r="BL67" i="1" s="1"/>
  <c r="BO43" i="1"/>
  <c r="BO46" i="1" s="1"/>
  <c r="BN43" i="1"/>
  <c r="BN46" i="1" s="1"/>
  <c r="BM43" i="1"/>
  <c r="BM46" i="1" s="1"/>
  <c r="BL43" i="1"/>
  <c r="BL46" i="1" s="1"/>
  <c r="BO11" i="1"/>
  <c r="BO20" i="1" s="1"/>
  <c r="BN11" i="1"/>
  <c r="BN20" i="1" s="1"/>
  <c r="BM11" i="1"/>
  <c r="BM14" i="1" s="1"/>
  <c r="BL11" i="1"/>
  <c r="BL14" i="1" s="1"/>
  <c r="K6" i="1"/>
  <c r="BR97" i="1"/>
  <c r="BR92" i="1"/>
  <c r="BR86" i="1"/>
  <c r="BR81" i="1"/>
  <c r="BR79" i="1"/>
  <c r="BR74" i="1"/>
  <c r="BR72" i="1"/>
  <c r="BR52" i="1"/>
  <c r="BR62" i="1" s="1"/>
  <c r="BR66" i="1" s="1"/>
  <c r="BR67" i="1" s="1"/>
  <c r="BR43" i="1"/>
  <c r="BR46" i="1" s="1"/>
  <c r="BR11" i="1"/>
  <c r="BR20" i="1" s="1"/>
  <c r="BQ97" i="1"/>
  <c r="BQ92" i="1"/>
  <c r="BQ86" i="1"/>
  <c r="BQ81" i="1"/>
  <c r="BQ79" i="1"/>
  <c r="BQ74" i="1"/>
  <c r="BQ72" i="1"/>
  <c r="BQ52" i="1"/>
  <c r="BQ62" i="1" s="1"/>
  <c r="BQ66" i="1" s="1"/>
  <c r="BQ67" i="1" s="1"/>
  <c r="BQ43" i="1"/>
  <c r="BQ46" i="1" s="1"/>
  <c r="BQ11" i="1"/>
  <c r="BQ20" i="1" s="1"/>
  <c r="BP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BP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BP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BP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BP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BP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BP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BP52" i="1"/>
  <c r="BP62" i="1" s="1"/>
  <c r="BP66" i="1" s="1"/>
  <c r="BP67" i="1" s="1"/>
  <c r="BK52" i="1"/>
  <c r="BK62" i="1" s="1"/>
  <c r="BK66" i="1" s="1"/>
  <c r="BK67" i="1" s="1"/>
  <c r="BJ52" i="1"/>
  <c r="BJ62" i="1" s="1"/>
  <c r="BJ66" i="1" s="1"/>
  <c r="BJ67" i="1" s="1"/>
  <c r="BI52" i="1"/>
  <c r="BI62" i="1" s="1"/>
  <c r="BI66" i="1" s="1"/>
  <c r="BI67" i="1" s="1"/>
  <c r="BH52" i="1"/>
  <c r="BH62" i="1" s="1"/>
  <c r="BH66" i="1" s="1"/>
  <c r="BH67" i="1" s="1"/>
  <c r="BG52" i="1"/>
  <c r="BG62" i="1" s="1"/>
  <c r="BG66" i="1" s="1"/>
  <c r="BG67" i="1" s="1"/>
  <c r="BF52" i="1"/>
  <c r="BF62" i="1" s="1"/>
  <c r="BF66" i="1" s="1"/>
  <c r="BF67" i="1" s="1"/>
  <c r="BE52" i="1"/>
  <c r="BE62" i="1" s="1"/>
  <c r="BE66" i="1" s="1"/>
  <c r="BE67" i="1" s="1"/>
  <c r="BD52" i="1"/>
  <c r="BD62" i="1" s="1"/>
  <c r="BD66" i="1" s="1"/>
  <c r="BD67" i="1" s="1"/>
  <c r="BC52" i="1"/>
  <c r="BC62" i="1" s="1"/>
  <c r="BC66" i="1" s="1"/>
  <c r="BC67" i="1" s="1"/>
  <c r="BB52" i="1"/>
  <c r="BB62" i="1" s="1"/>
  <c r="BB66" i="1" s="1"/>
  <c r="BB67" i="1" s="1"/>
  <c r="BA52" i="1"/>
  <c r="BA62" i="1" s="1"/>
  <c r="BA66" i="1" s="1"/>
  <c r="BA67" i="1" s="1"/>
  <c r="AZ52" i="1"/>
  <c r="AZ62" i="1" s="1"/>
  <c r="AZ66" i="1" s="1"/>
  <c r="AZ67" i="1" s="1"/>
  <c r="AY52" i="1"/>
  <c r="AY62" i="1" s="1"/>
  <c r="AY66" i="1" s="1"/>
  <c r="AY67" i="1" s="1"/>
  <c r="AX52" i="1"/>
  <c r="AX62" i="1" s="1"/>
  <c r="AX66" i="1" s="1"/>
  <c r="AX67" i="1" s="1"/>
  <c r="AW52" i="1"/>
  <c r="AW62" i="1" s="1"/>
  <c r="AW66" i="1" s="1"/>
  <c r="AW67" i="1" s="1"/>
  <c r="AV52" i="1"/>
  <c r="AV62" i="1" s="1"/>
  <c r="AV66" i="1" s="1"/>
  <c r="AV67" i="1" s="1"/>
  <c r="AU52" i="1"/>
  <c r="AU62" i="1" s="1"/>
  <c r="AU66" i="1" s="1"/>
  <c r="AU67" i="1" s="1"/>
  <c r="AT52" i="1"/>
  <c r="AT62" i="1" s="1"/>
  <c r="AT66" i="1" s="1"/>
  <c r="AT67" i="1" s="1"/>
  <c r="AS52" i="1"/>
  <c r="AS62" i="1" s="1"/>
  <c r="AS66" i="1" s="1"/>
  <c r="AS67" i="1" s="1"/>
  <c r="AR52" i="1"/>
  <c r="AR62" i="1" s="1"/>
  <c r="AR66" i="1" s="1"/>
  <c r="AR67" i="1" s="1"/>
  <c r="AQ52" i="1"/>
  <c r="AQ62" i="1" s="1"/>
  <c r="AQ66" i="1" s="1"/>
  <c r="AQ67" i="1" s="1"/>
  <c r="AP52" i="1"/>
  <c r="AP62" i="1" s="1"/>
  <c r="AP66" i="1" s="1"/>
  <c r="AP67" i="1" s="1"/>
  <c r="AO52" i="1"/>
  <c r="AO62" i="1" s="1"/>
  <c r="AO66" i="1" s="1"/>
  <c r="AO67" i="1" s="1"/>
  <c r="AN52" i="1"/>
  <c r="AN62" i="1" s="1"/>
  <c r="AN66" i="1" s="1"/>
  <c r="AN67" i="1" s="1"/>
  <c r="AM52" i="1"/>
  <c r="AM62" i="1" s="1"/>
  <c r="AM66" i="1" s="1"/>
  <c r="AM67" i="1" s="1"/>
  <c r="AL52" i="1"/>
  <c r="AL62" i="1" s="1"/>
  <c r="AL66" i="1" s="1"/>
  <c r="AL67" i="1" s="1"/>
  <c r="AK52" i="1"/>
  <c r="AK62" i="1" s="1"/>
  <c r="AK66" i="1" s="1"/>
  <c r="AK67" i="1" s="1"/>
  <c r="AJ52" i="1"/>
  <c r="AJ62" i="1" s="1"/>
  <c r="AJ66" i="1" s="1"/>
  <c r="AJ67" i="1" s="1"/>
  <c r="AI52" i="1"/>
  <c r="AI62" i="1" s="1"/>
  <c r="AI66" i="1" s="1"/>
  <c r="AI67" i="1" s="1"/>
  <c r="AH52" i="1"/>
  <c r="AH62" i="1" s="1"/>
  <c r="AH66" i="1" s="1"/>
  <c r="AH67" i="1" s="1"/>
  <c r="AG52" i="1"/>
  <c r="AG62" i="1" s="1"/>
  <c r="AG66" i="1" s="1"/>
  <c r="AG67" i="1" s="1"/>
  <c r="AF52" i="1"/>
  <c r="AF62" i="1" s="1"/>
  <c r="AF66" i="1" s="1"/>
  <c r="AF67" i="1" s="1"/>
  <c r="AE52" i="1"/>
  <c r="AE62" i="1" s="1"/>
  <c r="AE66" i="1" s="1"/>
  <c r="AE67" i="1" s="1"/>
  <c r="AD52" i="1"/>
  <c r="AD62" i="1" s="1"/>
  <c r="AD66" i="1" s="1"/>
  <c r="AD67" i="1" s="1"/>
  <c r="BP43" i="1"/>
  <c r="BP46" i="1" s="1"/>
  <c r="BK43" i="1"/>
  <c r="BK46" i="1" s="1"/>
  <c r="BJ43" i="1"/>
  <c r="BJ46" i="1" s="1"/>
  <c r="BI43" i="1"/>
  <c r="BI46" i="1" s="1"/>
  <c r="BH43" i="1"/>
  <c r="BH46" i="1" s="1"/>
  <c r="BG43" i="1"/>
  <c r="BG46" i="1" s="1"/>
  <c r="BF43" i="1"/>
  <c r="BF46" i="1" s="1"/>
  <c r="BE43" i="1"/>
  <c r="BE46" i="1" s="1"/>
  <c r="BD43" i="1"/>
  <c r="BD46" i="1" s="1"/>
  <c r="BC43" i="1"/>
  <c r="BC46" i="1" s="1"/>
  <c r="BB43" i="1"/>
  <c r="BB46" i="1" s="1"/>
  <c r="BA43" i="1"/>
  <c r="BA46" i="1" s="1"/>
  <c r="AZ43" i="1"/>
  <c r="AZ46" i="1" s="1"/>
  <c r="AY43" i="1"/>
  <c r="AY46" i="1" s="1"/>
  <c r="AX43" i="1"/>
  <c r="AX46" i="1" s="1"/>
  <c r="AW43" i="1"/>
  <c r="AW46" i="1" s="1"/>
  <c r="AV43" i="1"/>
  <c r="AV46" i="1" s="1"/>
  <c r="AU43" i="1"/>
  <c r="AU46" i="1" s="1"/>
  <c r="AT43" i="1"/>
  <c r="AT46" i="1" s="1"/>
  <c r="AS43" i="1"/>
  <c r="AS46" i="1" s="1"/>
  <c r="AR43" i="1"/>
  <c r="AR46" i="1" s="1"/>
  <c r="AQ43" i="1"/>
  <c r="AQ46" i="1" s="1"/>
  <c r="AP43" i="1"/>
  <c r="AP46" i="1" s="1"/>
  <c r="AO43" i="1"/>
  <c r="AO46" i="1" s="1"/>
  <c r="AN43" i="1"/>
  <c r="AN46" i="1" s="1"/>
  <c r="AM43" i="1"/>
  <c r="AM46" i="1" s="1"/>
  <c r="AL43" i="1"/>
  <c r="AL46" i="1" s="1"/>
  <c r="AK43" i="1"/>
  <c r="AK46" i="1" s="1"/>
  <c r="AJ43" i="1"/>
  <c r="AJ46" i="1" s="1"/>
  <c r="AI43" i="1"/>
  <c r="AI46" i="1" s="1"/>
  <c r="AH43" i="1"/>
  <c r="AH46" i="1" s="1"/>
  <c r="AG43" i="1"/>
  <c r="AG46" i="1" s="1"/>
  <c r="AF43" i="1"/>
  <c r="AF46" i="1" s="1"/>
  <c r="AE43" i="1"/>
  <c r="AE46" i="1" s="1"/>
  <c r="AD43" i="1"/>
  <c r="AD46" i="1" s="1"/>
  <c r="BP11" i="1"/>
  <c r="BP14" i="1" s="1"/>
  <c r="BK11" i="1"/>
  <c r="BK20" i="1" s="1"/>
  <c r="BJ11" i="1"/>
  <c r="BI11" i="1"/>
  <c r="BI14" i="1" s="1"/>
  <c r="BI19" i="1" s="1"/>
  <c r="BH11" i="1"/>
  <c r="BH14" i="1" s="1"/>
  <c r="BH21" i="1" s="1"/>
  <c r="BG11" i="1"/>
  <c r="BG20" i="1" s="1"/>
  <c r="BF11" i="1"/>
  <c r="BF20" i="1" s="1"/>
  <c r="BE11" i="1"/>
  <c r="BE14" i="1" s="1"/>
  <c r="BE19" i="1" s="1"/>
  <c r="BD11" i="1"/>
  <c r="BD20" i="1" s="1"/>
  <c r="BC11" i="1"/>
  <c r="BC20" i="1" s="1"/>
  <c r="BB11" i="1"/>
  <c r="BB20" i="1" s="1"/>
  <c r="BA11" i="1"/>
  <c r="BA14" i="1" s="1"/>
  <c r="AZ11" i="1"/>
  <c r="AZ14" i="1" s="1"/>
  <c r="AY11" i="1"/>
  <c r="AY20" i="1" s="1"/>
  <c r="AX11" i="1"/>
  <c r="AX14" i="1" s="1"/>
  <c r="AW11" i="1"/>
  <c r="AW20" i="1" s="1"/>
  <c r="AV11" i="1"/>
  <c r="AV20" i="1" s="1"/>
  <c r="AU11" i="1"/>
  <c r="AU14" i="1" s="1"/>
  <c r="AU19" i="1" s="1"/>
  <c r="AT11" i="1"/>
  <c r="AS11" i="1"/>
  <c r="AR11" i="1"/>
  <c r="AQ11" i="1"/>
  <c r="AQ20" i="1" s="1"/>
  <c r="AP11" i="1"/>
  <c r="AP14" i="1" s="1"/>
  <c r="AO11" i="1"/>
  <c r="AO20" i="1" s="1"/>
  <c r="AN11" i="1"/>
  <c r="AN20" i="1" s="1"/>
  <c r="AM11" i="1"/>
  <c r="AM20" i="1" s="1"/>
  <c r="AL11" i="1"/>
  <c r="AL20" i="1" s="1"/>
  <c r="AK11" i="1"/>
  <c r="AK14" i="1" s="1"/>
  <c r="AJ11" i="1"/>
  <c r="AJ14" i="1" s="1"/>
  <c r="AI11" i="1"/>
  <c r="AI14" i="1" s="1"/>
  <c r="AH11" i="1"/>
  <c r="AH14" i="1" s="1"/>
  <c r="AG11" i="1"/>
  <c r="AG14" i="1" s="1"/>
  <c r="AF11" i="1"/>
  <c r="AF14" i="1" s="1"/>
  <c r="AE11" i="1"/>
  <c r="AE20" i="1" s="1"/>
  <c r="AD11" i="1"/>
  <c r="AD14" i="1" s="1"/>
  <c r="L7" i="1"/>
  <c r="AC97" i="1"/>
  <c r="AC92" i="1"/>
  <c r="AC86" i="1"/>
  <c r="AC81" i="1"/>
  <c r="AC79" i="1"/>
  <c r="AC74" i="1"/>
  <c r="AC72" i="1"/>
  <c r="AC52" i="1"/>
  <c r="AC62" i="1" s="1"/>
  <c r="AC66" i="1" s="1"/>
  <c r="AC67" i="1" s="1"/>
  <c r="AC43" i="1"/>
  <c r="AC46" i="1" s="1"/>
  <c r="AC11" i="1"/>
  <c r="AC14" i="1" s="1"/>
  <c r="AB97" i="1"/>
  <c r="AB92" i="1"/>
  <c r="AB86" i="1"/>
  <c r="AB81" i="1"/>
  <c r="AB79" i="1"/>
  <c r="AB74" i="1"/>
  <c r="AB72" i="1"/>
  <c r="AB52" i="1"/>
  <c r="AB62" i="1" s="1"/>
  <c r="AB66" i="1" s="1"/>
  <c r="AB67" i="1" s="1"/>
  <c r="AB43" i="1"/>
  <c r="AB46" i="1" s="1"/>
  <c r="AB11" i="1"/>
  <c r="AB14" i="1" s="1"/>
  <c r="AA97" i="1"/>
  <c r="AA92" i="1"/>
  <c r="AA86" i="1"/>
  <c r="AA81" i="1"/>
  <c r="AA79" i="1"/>
  <c r="AA74" i="1"/>
  <c r="AA72" i="1"/>
  <c r="AA52" i="1"/>
  <c r="AA62" i="1" s="1"/>
  <c r="AA66" i="1" s="1"/>
  <c r="AA67" i="1" s="1"/>
  <c r="AA43" i="1"/>
  <c r="AA46" i="1" s="1"/>
  <c r="AA11" i="1"/>
  <c r="AA14" i="1" s="1"/>
  <c r="Z97" i="1"/>
  <c r="Z92" i="1"/>
  <c r="Z86" i="1"/>
  <c r="Z81" i="1"/>
  <c r="Z79" i="1"/>
  <c r="Z74" i="1"/>
  <c r="Z72" i="1"/>
  <c r="Z52" i="1"/>
  <c r="Z62" i="1" s="1"/>
  <c r="Z66" i="1" s="1"/>
  <c r="Z67" i="1" s="1"/>
  <c r="Z43" i="1"/>
  <c r="Z46" i="1" s="1"/>
  <c r="Z11" i="1"/>
  <c r="Z14" i="1" s="1"/>
  <c r="Y97" i="1"/>
  <c r="Y92" i="1"/>
  <c r="Y86" i="1"/>
  <c r="Y81" i="1"/>
  <c r="Y79" i="1"/>
  <c r="Y74" i="1"/>
  <c r="Y72" i="1"/>
  <c r="Y52" i="1"/>
  <c r="Y62" i="1" s="1"/>
  <c r="Y66" i="1" s="1"/>
  <c r="Y67" i="1" s="1"/>
  <c r="Y43" i="1"/>
  <c r="Y46" i="1" s="1"/>
  <c r="Y11" i="1"/>
  <c r="Y14" i="1" s="1"/>
  <c r="X97" i="1"/>
  <c r="X92" i="1"/>
  <c r="X86" i="1"/>
  <c r="X81" i="1"/>
  <c r="X79" i="1"/>
  <c r="X74" i="1"/>
  <c r="X72" i="1"/>
  <c r="X52" i="1"/>
  <c r="X62" i="1" s="1"/>
  <c r="X66" i="1" s="1"/>
  <c r="X67" i="1" s="1"/>
  <c r="X43" i="1"/>
  <c r="X46" i="1" s="1"/>
  <c r="X11" i="1"/>
  <c r="X20" i="1" s="1"/>
  <c r="W97" i="1"/>
  <c r="W92" i="1"/>
  <c r="W86" i="1"/>
  <c r="W81" i="1"/>
  <c r="W79" i="1"/>
  <c r="W74" i="1"/>
  <c r="W72" i="1"/>
  <c r="W52" i="1"/>
  <c r="W62" i="1" s="1"/>
  <c r="W66" i="1" s="1"/>
  <c r="W67" i="1" s="1"/>
  <c r="W43" i="1"/>
  <c r="W46" i="1" s="1"/>
  <c r="W11" i="1"/>
  <c r="W14" i="1" s="1"/>
  <c r="V97" i="1"/>
  <c r="V92" i="1"/>
  <c r="V86" i="1"/>
  <c r="V81" i="1"/>
  <c r="V79" i="1"/>
  <c r="V74" i="1"/>
  <c r="V72" i="1"/>
  <c r="V52" i="1"/>
  <c r="V62" i="1" s="1"/>
  <c r="V66" i="1" s="1"/>
  <c r="V67" i="1" s="1"/>
  <c r="V43" i="1"/>
  <c r="V46" i="1" s="1"/>
  <c r="V11" i="1"/>
  <c r="V14" i="1" s="1"/>
  <c r="U97" i="1"/>
  <c r="U92" i="1"/>
  <c r="U86" i="1"/>
  <c r="U81" i="1"/>
  <c r="U79" i="1"/>
  <c r="U74" i="1"/>
  <c r="U72" i="1"/>
  <c r="U52" i="1"/>
  <c r="U62" i="1" s="1"/>
  <c r="U66" i="1" s="1"/>
  <c r="U67" i="1" s="1"/>
  <c r="U43" i="1"/>
  <c r="U46" i="1" s="1"/>
  <c r="U11" i="1"/>
  <c r="U14" i="1" s="1"/>
  <c r="T97" i="1"/>
  <c r="T92" i="1"/>
  <c r="T86" i="1"/>
  <c r="T81" i="1"/>
  <c r="T79" i="1"/>
  <c r="T74" i="1"/>
  <c r="T72" i="1"/>
  <c r="T52" i="1"/>
  <c r="T62" i="1" s="1"/>
  <c r="T66" i="1" s="1"/>
  <c r="T67" i="1" s="1"/>
  <c r="T43" i="1"/>
  <c r="T46" i="1" s="1"/>
  <c r="T11" i="1"/>
  <c r="T14" i="1" s="1"/>
  <c r="S97" i="1"/>
  <c r="S92" i="1"/>
  <c r="S86" i="1"/>
  <c r="S81" i="1"/>
  <c r="S79" i="1"/>
  <c r="S74" i="1"/>
  <c r="S72" i="1"/>
  <c r="S52" i="1"/>
  <c r="S62" i="1" s="1"/>
  <c r="S66" i="1" s="1"/>
  <c r="S67" i="1" s="1"/>
  <c r="S43" i="1"/>
  <c r="S46" i="1" s="1"/>
  <c r="S11" i="1"/>
  <c r="S20" i="1" s="1"/>
  <c r="R97" i="1"/>
  <c r="R92" i="1"/>
  <c r="R86" i="1"/>
  <c r="R81" i="1"/>
  <c r="R79" i="1"/>
  <c r="R74" i="1"/>
  <c r="R72" i="1"/>
  <c r="R52" i="1"/>
  <c r="R62" i="1" s="1"/>
  <c r="R66" i="1" s="1"/>
  <c r="R67" i="1" s="1"/>
  <c r="R43" i="1"/>
  <c r="R46" i="1" s="1"/>
  <c r="R11" i="1"/>
  <c r="R14" i="1" s="1"/>
  <c r="Q86" i="1"/>
  <c r="P86" i="1"/>
  <c r="O86" i="1"/>
  <c r="N86" i="1"/>
  <c r="M86" i="1"/>
  <c r="L86" i="1"/>
  <c r="K86" i="1"/>
  <c r="M82" i="1"/>
  <c r="L82" i="1"/>
  <c r="K82" i="1"/>
  <c r="Q81" i="1"/>
  <c r="P81" i="1"/>
  <c r="O81" i="1"/>
  <c r="N81" i="1"/>
  <c r="M81" i="1"/>
  <c r="L81" i="1"/>
  <c r="K81" i="1"/>
  <c r="Q79" i="1"/>
  <c r="P79" i="1"/>
  <c r="O79" i="1"/>
  <c r="N79" i="1"/>
  <c r="M79" i="1"/>
  <c r="L79" i="1"/>
  <c r="M30" i="1"/>
  <c r="M80" i="1" s="1"/>
  <c r="L30" i="1"/>
  <c r="L80" i="1" s="1"/>
  <c r="M29" i="1"/>
  <c r="M73" i="1" s="1"/>
  <c r="L29" i="1"/>
  <c r="L73" i="1" s="1"/>
  <c r="K30" i="1"/>
  <c r="K80" i="1" s="1"/>
  <c r="K29" i="1"/>
  <c r="K73" i="1" s="1"/>
  <c r="K79" i="1"/>
  <c r="M75" i="1"/>
  <c r="L75" i="1"/>
  <c r="Q74" i="1"/>
  <c r="P74" i="1"/>
  <c r="O74" i="1"/>
  <c r="N74" i="1"/>
  <c r="M74" i="1"/>
  <c r="L74" i="1"/>
  <c r="Q72" i="1"/>
  <c r="P72" i="1"/>
  <c r="O72" i="1"/>
  <c r="N72" i="1"/>
  <c r="M72" i="1"/>
  <c r="L72" i="1"/>
  <c r="K75" i="1"/>
  <c r="K74" i="1"/>
  <c r="K72" i="1"/>
  <c r="AJ19" i="1" l="1"/>
  <c r="AH25" i="1"/>
  <c r="AJ25" i="1"/>
  <c r="AJ30" i="1" s="1"/>
  <c r="AJ80" i="1" s="1"/>
  <c r="BP6" i="1"/>
  <c r="BP1" i="1"/>
  <c r="BR6" i="1"/>
  <c r="BR1" i="1"/>
  <c r="BQ6" i="1"/>
  <c r="BQ1" i="1"/>
  <c r="M7" i="1"/>
  <c r="M6" i="1" s="1"/>
  <c r="BM21" i="1"/>
  <c r="BM19" i="1"/>
  <c r="BL21" i="1"/>
  <c r="BL19" i="1"/>
  <c r="BN14" i="1"/>
  <c r="BO14" i="1"/>
  <c r="L6" i="1"/>
  <c r="BL20" i="1"/>
  <c r="AJ20" i="1"/>
  <c r="BM20" i="1"/>
  <c r="AK20" i="1"/>
  <c r="BR14" i="1"/>
  <c r="BG14" i="1"/>
  <c r="BG21" i="1" s="1"/>
  <c r="AF20" i="1"/>
  <c r="AG20" i="1"/>
  <c r="AH20" i="1"/>
  <c r="BF14" i="1"/>
  <c r="BF21" i="1" s="1"/>
  <c r="AI20" i="1"/>
  <c r="BB14" i="1"/>
  <c r="BD14" i="1"/>
  <c r="BQ14" i="1"/>
  <c r="AN14" i="1"/>
  <c r="AP20" i="1"/>
  <c r="AO14" i="1"/>
  <c r="AO19" i="1" s="1"/>
  <c r="BH20" i="1"/>
  <c r="BC14" i="1"/>
  <c r="AM14" i="1"/>
  <c r="AV25" i="1" s="1"/>
  <c r="AQ14" i="1"/>
  <c r="AQ19" i="1" s="1"/>
  <c r="BE21" i="1"/>
  <c r="BP19" i="1"/>
  <c r="BA21" i="1"/>
  <c r="BD30" i="1"/>
  <c r="BD80" i="1" s="1"/>
  <c r="BA19" i="1"/>
  <c r="BK14" i="1"/>
  <c r="AU20" i="1"/>
  <c r="AV14" i="1"/>
  <c r="AV19" i="1" s="1"/>
  <c r="AZ20" i="1"/>
  <c r="AW14" i="1"/>
  <c r="AW19" i="1" s="1"/>
  <c r="BA20" i="1"/>
  <c r="AY14" i="1"/>
  <c r="AY21" i="1" s="1"/>
  <c r="BP20" i="1"/>
  <c r="AE14" i="1"/>
  <c r="AX21" i="1"/>
  <c r="AX19" i="1"/>
  <c r="AS14" i="1"/>
  <c r="AS20" i="1"/>
  <c r="AD21" i="1"/>
  <c r="AT14" i="1"/>
  <c r="AT20" i="1"/>
  <c r="BJ14" i="1"/>
  <c r="BJ20" i="1"/>
  <c r="AZ21" i="1"/>
  <c r="BI20" i="1"/>
  <c r="AI21" i="1"/>
  <c r="BF19" i="1"/>
  <c r="AF21" i="1"/>
  <c r="AJ21" i="1"/>
  <c r="AG21" i="1"/>
  <c r="AK21" i="1"/>
  <c r="AK19" i="1"/>
  <c r="AZ19" i="1"/>
  <c r="AH21" i="1"/>
  <c r="BI21" i="1"/>
  <c r="AP19" i="1"/>
  <c r="AD19" i="1"/>
  <c r="AX20" i="1"/>
  <c r="BP21" i="1"/>
  <c r="AU21" i="1"/>
  <c r="AF19" i="1"/>
  <c r="AG19" i="1"/>
  <c r="AP21" i="1"/>
  <c r="AH19" i="1"/>
  <c r="AD20" i="1"/>
  <c r="AR14" i="1"/>
  <c r="AR20" i="1"/>
  <c r="BH19" i="1"/>
  <c r="AI19" i="1"/>
  <c r="BE20" i="1"/>
  <c r="AL14" i="1"/>
  <c r="Y20" i="1"/>
  <c r="U19" i="1"/>
  <c r="U20" i="1"/>
  <c r="Z20" i="1"/>
  <c r="T20" i="1"/>
  <c r="V20" i="1"/>
  <c r="W20" i="1"/>
  <c r="R20" i="1"/>
  <c r="AB20" i="1"/>
  <c r="AC20" i="1"/>
  <c r="AA20" i="1"/>
  <c r="AC21" i="1"/>
  <c r="AC19" i="1"/>
  <c r="AB21" i="1"/>
  <c r="AB19" i="1"/>
  <c r="AA19" i="1"/>
  <c r="AA21" i="1"/>
  <c r="Z19" i="1"/>
  <c r="Z21" i="1"/>
  <c r="Y21" i="1"/>
  <c r="Y19" i="1"/>
  <c r="X14" i="1"/>
  <c r="AI25" i="1" s="1"/>
  <c r="AI82" i="1" s="1"/>
  <c r="W19" i="1"/>
  <c r="W21" i="1"/>
  <c r="V21" i="1"/>
  <c r="V19" i="1"/>
  <c r="U21" i="1"/>
  <c r="T19" i="1"/>
  <c r="T21" i="1"/>
  <c r="S14" i="1"/>
  <c r="AD25" i="1" s="1"/>
  <c r="R21" i="1"/>
  <c r="R19" i="1"/>
  <c r="AG25" i="1" l="1"/>
  <c r="AG75" i="1" s="1"/>
  <c r="AC25" i="1"/>
  <c r="AC30" i="1" s="1"/>
  <c r="AC80" i="1" s="1"/>
  <c r="AK25" i="1"/>
  <c r="AK29" i="1" s="1"/>
  <c r="AK73" i="1" s="1"/>
  <c r="AO25" i="1"/>
  <c r="AR25" i="1"/>
  <c r="AN19" i="1"/>
  <c r="AY25" i="1"/>
  <c r="AY75" i="1" s="1"/>
  <c r="AW25" i="1"/>
  <c r="AQ25" i="1"/>
  <c r="AQ29" i="1" s="1"/>
  <c r="AQ73" i="1" s="1"/>
  <c r="AU25" i="1"/>
  <c r="AT25" i="1"/>
  <c r="AT29" i="1" s="1"/>
  <c r="AT73" i="1" s="1"/>
  <c r="AM19" i="1"/>
  <c r="AX25" i="1"/>
  <c r="AL25" i="1"/>
  <c r="AS25" i="1"/>
  <c r="AE21" i="1"/>
  <c r="AP25" i="1"/>
  <c r="AP29" i="1" s="1"/>
  <c r="AP73" i="1" s="1"/>
  <c r="AF25" i="1"/>
  <c r="AE25" i="1"/>
  <c r="AE75" i="1" s="1"/>
  <c r="AN25" i="1"/>
  <c r="AM25" i="1"/>
  <c r="N7" i="1"/>
  <c r="O7" i="1" s="1"/>
  <c r="P7" i="1" s="1"/>
  <c r="Q7" i="1" s="1"/>
  <c r="R7" i="1" s="1"/>
  <c r="R6" i="1" s="1"/>
  <c r="BB21" i="1"/>
  <c r="AQ21" i="1"/>
  <c r="BD19" i="1"/>
  <c r="AI30" i="1"/>
  <c r="AI80" i="1" s="1"/>
  <c r="AW21" i="1"/>
  <c r="BK21" i="1"/>
  <c r="BH82" i="1"/>
  <c r="BN21" i="1"/>
  <c r="BN19" i="1"/>
  <c r="AI29" i="1"/>
  <c r="AI73" i="1" s="1"/>
  <c r="BG19" i="1"/>
  <c r="BB19" i="1"/>
  <c r="BI30" i="1"/>
  <c r="BI80" i="1" s="1"/>
  <c r="AI75" i="1"/>
  <c r="BO21" i="1"/>
  <c r="BO19" i="1"/>
  <c r="BR30" i="1"/>
  <c r="BR80" i="1" s="1"/>
  <c r="BR29" i="1"/>
  <c r="BR73" i="1" s="1"/>
  <c r="BR82" i="1"/>
  <c r="BR75" i="1"/>
  <c r="AZ30" i="1"/>
  <c r="AZ80" i="1" s="1"/>
  <c r="BF82" i="1"/>
  <c r="BB30" i="1"/>
  <c r="BB80" i="1" s="1"/>
  <c r="AY19" i="1"/>
  <c r="AF82" i="1"/>
  <c r="BA30" i="1"/>
  <c r="BA80" i="1" s="1"/>
  <c r="BC21" i="1"/>
  <c r="BE29" i="1"/>
  <c r="BE73" i="1" s="1"/>
  <c r="AN21" i="1"/>
  <c r="BR19" i="1"/>
  <c r="BR21" i="1"/>
  <c r="AK82" i="1"/>
  <c r="BC19" i="1"/>
  <c r="BC82" i="1"/>
  <c r="AK30" i="1"/>
  <c r="AK80" i="1" s="1"/>
  <c r="AO21" i="1"/>
  <c r="BQ21" i="1"/>
  <c r="BQ19" i="1"/>
  <c r="AR82" i="1"/>
  <c r="BD21" i="1"/>
  <c r="AM21" i="1"/>
  <c r="BK19" i="1"/>
  <c r="AX75" i="1"/>
  <c r="AH75" i="1"/>
  <c r="BD82" i="1"/>
  <c r="AJ29" i="1"/>
  <c r="AJ73" i="1" s="1"/>
  <c r="BK30" i="1"/>
  <c r="BK80" i="1" s="1"/>
  <c r="BD29" i="1"/>
  <c r="BD73" i="1" s="1"/>
  <c r="AJ82" i="1"/>
  <c r="BD75" i="1"/>
  <c r="AE19" i="1"/>
  <c r="AJ75" i="1"/>
  <c r="AV21" i="1"/>
  <c r="AR19" i="1"/>
  <c r="AR21" i="1"/>
  <c r="AS19" i="1"/>
  <c r="AS21" i="1"/>
  <c r="AL19" i="1"/>
  <c r="AL21" i="1"/>
  <c r="AD75" i="1"/>
  <c r="AD30" i="1"/>
  <c r="AD80" i="1" s="1"/>
  <c r="AD29" i="1"/>
  <c r="AD73" i="1" s="1"/>
  <c r="AD82" i="1"/>
  <c r="BJ19" i="1"/>
  <c r="BJ21" i="1"/>
  <c r="AT21" i="1"/>
  <c r="AT19" i="1"/>
  <c r="U30" i="1"/>
  <c r="U80" i="1" s="1"/>
  <c r="X21" i="1"/>
  <c r="X19" i="1"/>
  <c r="S21" i="1"/>
  <c r="S19" i="1"/>
  <c r="AC75" i="1" l="1"/>
  <c r="AC82" i="1"/>
  <c r="AC29" i="1"/>
  <c r="AC73" i="1" s="1"/>
  <c r="AQ82" i="1"/>
  <c r="AY30" i="1"/>
  <c r="AY80" i="1" s="1"/>
  <c r="AQ30" i="1"/>
  <c r="AQ80" i="1" s="1"/>
  <c r="AK75" i="1"/>
  <c r="AH82" i="1"/>
  <c r="S7" i="1"/>
  <c r="S6" i="1" s="1"/>
  <c r="AG29" i="1"/>
  <c r="AG73" i="1" s="1"/>
  <c r="N6" i="1"/>
  <c r="P6" i="1"/>
  <c r="Q6" i="1"/>
  <c r="O6" i="1"/>
  <c r="AG30" i="1"/>
  <c r="AG80" i="1" s="1"/>
  <c r="AG82" i="1"/>
  <c r="BI29" i="1"/>
  <c r="BI73" i="1" s="1"/>
  <c r="BC75" i="1"/>
  <c r="BK82" i="1"/>
  <c r="BC29" i="1"/>
  <c r="BC73" i="1" s="1"/>
  <c r="BH29" i="1"/>
  <c r="BH73" i="1" s="1"/>
  <c r="AF75" i="1"/>
  <c r="BH75" i="1"/>
  <c r="AY82" i="1"/>
  <c r="BB29" i="1"/>
  <c r="BB73" i="1" s="1"/>
  <c r="BB82" i="1"/>
  <c r="BF30" i="1"/>
  <c r="BF80" i="1" s="1"/>
  <c r="BO82" i="1"/>
  <c r="BO75" i="1"/>
  <c r="BO29" i="1"/>
  <c r="BO73" i="1" s="1"/>
  <c r="BO30" i="1"/>
  <c r="BO80" i="1" s="1"/>
  <c r="BF29" i="1"/>
  <c r="BF73" i="1" s="1"/>
  <c r="BL30" i="1"/>
  <c r="BL80" i="1" s="1"/>
  <c r="BL29" i="1"/>
  <c r="BL73" i="1" s="1"/>
  <c r="BL82" i="1"/>
  <c r="BL75" i="1"/>
  <c r="BF75" i="1"/>
  <c r="BM30" i="1"/>
  <c r="BM80" i="1" s="1"/>
  <c r="BM29" i="1"/>
  <c r="BM73" i="1" s="1"/>
  <c r="BM82" i="1"/>
  <c r="BM75" i="1"/>
  <c r="BE30" i="1"/>
  <c r="BE80" i="1" s="1"/>
  <c r="BI82" i="1"/>
  <c r="BC30" i="1"/>
  <c r="BC80" i="1" s="1"/>
  <c r="BI75" i="1"/>
  <c r="BH30" i="1"/>
  <c r="BH80" i="1" s="1"/>
  <c r="BN29" i="1"/>
  <c r="BN73" i="1" s="1"/>
  <c r="BN82" i="1"/>
  <c r="BN75" i="1"/>
  <c r="BN30" i="1"/>
  <c r="BN80" i="1" s="1"/>
  <c r="BE75" i="1"/>
  <c r="BB75" i="1"/>
  <c r="AT30" i="1"/>
  <c r="AT80" i="1" s="1"/>
  <c r="AZ29" i="1"/>
  <c r="AZ73" i="1" s="1"/>
  <c r="BA29" i="1"/>
  <c r="BA73" i="1" s="1"/>
  <c r="AT75" i="1"/>
  <c r="AZ82" i="1"/>
  <c r="BA82" i="1"/>
  <c r="AF29" i="1"/>
  <c r="AF73" i="1" s="1"/>
  <c r="AT82" i="1"/>
  <c r="AZ75" i="1"/>
  <c r="BE82" i="1"/>
  <c r="AH29" i="1"/>
  <c r="AH73" i="1" s="1"/>
  <c r="BA75" i="1"/>
  <c r="AF30" i="1"/>
  <c r="AF80" i="1" s="1"/>
  <c r="AQ75" i="1"/>
  <c r="AH30" i="1"/>
  <c r="AH80" i="1" s="1"/>
  <c r="AR75" i="1"/>
  <c r="AR29" i="1"/>
  <c r="AR73" i="1" s="1"/>
  <c r="AR30" i="1"/>
  <c r="AR80" i="1" s="1"/>
  <c r="AP75" i="1"/>
  <c r="AX30" i="1"/>
  <c r="AX80" i="1" s="1"/>
  <c r="AP82" i="1"/>
  <c r="BQ29" i="1"/>
  <c r="BQ73" i="1" s="1"/>
  <c r="BQ82" i="1"/>
  <c r="BQ30" i="1"/>
  <c r="BQ80" i="1" s="1"/>
  <c r="BQ75" i="1"/>
  <c r="AP30" i="1"/>
  <c r="AP80" i="1" s="1"/>
  <c r="AX29" i="1"/>
  <c r="AX73" i="1" s="1"/>
  <c r="AX82" i="1"/>
  <c r="AY29" i="1"/>
  <c r="AY73" i="1" s="1"/>
  <c r="BG75" i="1"/>
  <c r="BG30" i="1"/>
  <c r="BG80" i="1" s="1"/>
  <c r="BG82" i="1"/>
  <c r="BG29" i="1"/>
  <c r="BG73" i="1" s="1"/>
  <c r="AE82" i="1"/>
  <c r="AE29" i="1"/>
  <c r="AE73" i="1" s="1"/>
  <c r="AE30" i="1"/>
  <c r="AE80" i="1" s="1"/>
  <c r="BK29" i="1"/>
  <c r="BK73" i="1" s="1"/>
  <c r="BK75" i="1"/>
  <c r="BP30" i="1"/>
  <c r="BP80" i="1" s="1"/>
  <c r="BP75" i="1"/>
  <c r="BP29" i="1"/>
  <c r="BP73" i="1" s="1"/>
  <c r="BP82" i="1"/>
  <c r="BJ30" i="1"/>
  <c r="BJ80" i="1" s="1"/>
  <c r="BJ75" i="1"/>
  <c r="BJ29" i="1"/>
  <c r="BJ73" i="1" s="1"/>
  <c r="BJ82" i="1"/>
  <c r="AL30" i="1"/>
  <c r="AL80" i="1" s="1"/>
  <c r="AL75" i="1"/>
  <c r="AL29" i="1"/>
  <c r="AL73" i="1" s="1"/>
  <c r="AL82" i="1"/>
  <c r="AM29" i="1"/>
  <c r="AM73" i="1" s="1"/>
  <c r="AM75" i="1"/>
  <c r="AM30" i="1"/>
  <c r="AM80" i="1" s="1"/>
  <c r="AM82" i="1"/>
  <c r="AN75" i="1"/>
  <c r="AN29" i="1"/>
  <c r="AN73" i="1" s="1"/>
  <c r="AN82" i="1"/>
  <c r="AN30" i="1"/>
  <c r="AN80" i="1" s="1"/>
  <c r="AO29" i="1"/>
  <c r="AO73" i="1" s="1"/>
  <c r="AO30" i="1"/>
  <c r="AO80" i="1" s="1"/>
  <c r="AO75" i="1"/>
  <c r="AO82" i="1"/>
  <c r="AU29" i="1"/>
  <c r="AU73" i="1" s="1"/>
  <c r="AU82" i="1"/>
  <c r="AU75" i="1"/>
  <c r="AU30" i="1"/>
  <c r="AU80" i="1" s="1"/>
  <c r="AW82" i="1"/>
  <c r="AW75" i="1"/>
  <c r="AW30" i="1"/>
  <c r="AW80" i="1" s="1"/>
  <c r="AW29" i="1"/>
  <c r="AW73" i="1" s="1"/>
  <c r="AS30" i="1"/>
  <c r="AS80" i="1" s="1"/>
  <c r="AS29" i="1"/>
  <c r="AS73" i="1" s="1"/>
  <c r="AS82" i="1"/>
  <c r="AS75" i="1"/>
  <c r="AV82" i="1"/>
  <c r="AV75" i="1"/>
  <c r="AV30" i="1"/>
  <c r="AV80" i="1" s="1"/>
  <c r="AV29" i="1"/>
  <c r="AV73" i="1" s="1"/>
  <c r="U75" i="1"/>
  <c r="U82" i="1"/>
  <c r="U29" i="1"/>
  <c r="U73" i="1" s="1"/>
  <c r="T7" i="1" l="1"/>
  <c r="T6" i="1" s="1"/>
  <c r="Q97" i="1"/>
  <c r="P97" i="1"/>
  <c r="O97" i="1"/>
  <c r="N97" i="1"/>
  <c r="M97" i="1"/>
  <c r="L97" i="1"/>
  <c r="K97" i="1"/>
  <c r="Q92" i="1"/>
  <c r="P92" i="1"/>
  <c r="O92" i="1"/>
  <c r="N92" i="1"/>
  <c r="M92" i="1"/>
  <c r="L92" i="1"/>
  <c r="K92" i="1"/>
  <c r="H7" i="1"/>
  <c r="K1" i="1"/>
  <c r="G7" i="1"/>
  <c r="F7" i="1" s="1"/>
  <c r="E7" i="1" s="1"/>
  <c r="D7" i="1" s="1"/>
  <c r="G6" i="1"/>
  <c r="U7" i="1" l="1"/>
  <c r="V7" i="1" s="1"/>
  <c r="U6" i="1" l="1"/>
  <c r="W7" i="1"/>
  <c r="V6" i="1"/>
  <c r="Q52" i="1"/>
  <c r="Q43" i="1"/>
  <c r="Q46" i="1" s="1"/>
  <c r="Q11" i="1"/>
  <c r="P11" i="1"/>
  <c r="P20" i="1" s="1"/>
  <c r="O11" i="1"/>
  <c r="O20" i="1" s="1"/>
  <c r="N11" i="1"/>
  <c r="N14" i="1" s="1"/>
  <c r="M11" i="1"/>
  <c r="L11" i="1"/>
  <c r="L14" i="1" s="1"/>
  <c r="L1" i="1" s="1"/>
  <c r="K11" i="1"/>
  <c r="K20" i="1" s="1"/>
  <c r="F11" i="1"/>
  <c r="E11" i="1"/>
  <c r="E20" i="1" s="1"/>
  <c r="D11" i="1"/>
  <c r="D14" i="1" s="1"/>
  <c r="L52" i="1"/>
  <c r="L62" i="1" s="1"/>
  <c r="L66" i="1" s="1"/>
  <c r="F52" i="1"/>
  <c r="F62" i="1" s="1"/>
  <c r="F66" i="1" s="1"/>
  <c r="E52" i="1"/>
  <c r="E62" i="1" s="1"/>
  <c r="E66" i="1" s="1"/>
  <c r="D52" i="1"/>
  <c r="D62" i="1" s="1"/>
  <c r="D66" i="1" s="1"/>
  <c r="O52" i="1"/>
  <c r="M52" i="1"/>
  <c r="K52" i="1"/>
  <c r="O43" i="1"/>
  <c r="O46" i="1" s="1"/>
  <c r="N43" i="1"/>
  <c r="N46" i="1" s="1"/>
  <c r="M43" i="1"/>
  <c r="M46" i="1" s="1"/>
  <c r="L43" i="1"/>
  <c r="L46" i="1" s="1"/>
  <c r="K43" i="1"/>
  <c r="K46" i="1" s="1"/>
  <c r="F43" i="1"/>
  <c r="E43" i="1"/>
  <c r="D43" i="1"/>
  <c r="P43" i="1"/>
  <c r="F24" i="1"/>
  <c r="E24" i="1"/>
  <c r="D24" i="1"/>
  <c r="G24" i="1"/>
  <c r="C3" i="1"/>
  <c r="X7" i="1" l="1"/>
  <c r="W6" i="1"/>
  <c r="V1" i="1"/>
  <c r="U1" i="1"/>
  <c r="G52" i="1"/>
  <c r="G62" i="1" s="1"/>
  <c r="P52" i="1"/>
  <c r="P62" i="1" s="1"/>
  <c r="G11" i="1"/>
  <c r="G20" i="1" s="1"/>
  <c r="O62" i="1"/>
  <c r="O66" i="1" s="1"/>
  <c r="F14" i="1"/>
  <c r="M62" i="1"/>
  <c r="M66" i="1" s="1"/>
  <c r="Q62" i="1"/>
  <c r="Q66" i="1" s="1"/>
  <c r="N20" i="1"/>
  <c r="K62" i="1"/>
  <c r="K66" i="1" s="1"/>
  <c r="N52" i="1"/>
  <c r="N62" i="1" s="1"/>
  <c r="L67" i="1"/>
  <c r="D20" i="1"/>
  <c r="F20" i="1"/>
  <c r="M14" i="1"/>
  <c r="L20" i="1"/>
  <c r="G43" i="1"/>
  <c r="D25" i="1"/>
  <c r="D19" i="1"/>
  <c r="D21" i="1"/>
  <c r="Q20" i="1"/>
  <c r="Q14" i="1"/>
  <c r="AB25" i="1" s="1"/>
  <c r="N21" i="1"/>
  <c r="N19" i="1"/>
  <c r="L19" i="1"/>
  <c r="L21" i="1"/>
  <c r="P46" i="1"/>
  <c r="E14" i="1"/>
  <c r="M20" i="1"/>
  <c r="O14" i="1"/>
  <c r="P14" i="1"/>
  <c r="K14" i="1"/>
  <c r="AA25" i="1" l="1"/>
  <c r="AA30" i="1" s="1"/>
  <c r="AA80" i="1" s="1"/>
  <c r="AB75" i="1"/>
  <c r="AB30" i="1"/>
  <c r="AB80" i="1" s="1"/>
  <c r="AB29" i="1"/>
  <c r="AB73" i="1" s="1"/>
  <c r="AB82" i="1"/>
  <c r="V25" i="1"/>
  <c r="W25" i="1"/>
  <c r="W30" i="1" s="1"/>
  <c r="W80" i="1" s="1"/>
  <c r="Y25" i="1"/>
  <c r="X25" i="1"/>
  <c r="Z25" i="1"/>
  <c r="Y7" i="1"/>
  <c r="X6" i="1"/>
  <c r="D29" i="1"/>
  <c r="D30" i="1"/>
  <c r="T75" i="1"/>
  <c r="T30" i="1"/>
  <c r="T80" i="1" s="1"/>
  <c r="T29" i="1"/>
  <c r="T73" i="1" s="1"/>
  <c r="T82" i="1"/>
  <c r="P66" i="1"/>
  <c r="Q67" i="1"/>
  <c r="O67" i="1"/>
  <c r="G66" i="1"/>
  <c r="G67" i="1" s="1"/>
  <c r="N66" i="1"/>
  <c r="M67" i="1"/>
  <c r="S1" i="1"/>
  <c r="M1" i="1"/>
  <c r="G14" i="1"/>
  <c r="G25" i="1" s="1"/>
  <c r="G29" i="1" s="1"/>
  <c r="F25" i="1"/>
  <c r="F19" i="1"/>
  <c r="F21" i="1"/>
  <c r="M19" i="1"/>
  <c r="M21" i="1"/>
  <c r="E19" i="1"/>
  <c r="E25" i="1"/>
  <c r="E21" i="1"/>
  <c r="Q21" i="1"/>
  <c r="Q19" i="1"/>
  <c r="P21" i="1"/>
  <c r="P19" i="1"/>
  <c r="K19" i="1"/>
  <c r="K21" i="1"/>
  <c r="O19" i="1"/>
  <c r="O21" i="1"/>
  <c r="AA75" i="1" l="1"/>
  <c r="AA82" i="1"/>
  <c r="AA29" i="1"/>
  <c r="AA73" i="1" s="1"/>
  <c r="W82" i="1"/>
  <c r="W29" i="1"/>
  <c r="W73" i="1" s="1"/>
  <c r="W75" i="1"/>
  <c r="Z30" i="1"/>
  <c r="Z80" i="1" s="1"/>
  <c r="Z29" i="1"/>
  <c r="Z73" i="1" s="1"/>
  <c r="Z75" i="1"/>
  <c r="Z82" i="1"/>
  <c r="X30" i="1"/>
  <c r="X80" i="1" s="1"/>
  <c r="X75" i="1"/>
  <c r="X29" i="1"/>
  <c r="X73" i="1" s="1"/>
  <c r="X82" i="1"/>
  <c r="Y29" i="1"/>
  <c r="Y73" i="1" s="1"/>
  <c r="Y30" i="1"/>
  <c r="Y80" i="1" s="1"/>
  <c r="Y75" i="1"/>
  <c r="Y82" i="1"/>
  <c r="V29" i="1"/>
  <c r="V73" i="1" s="1"/>
  <c r="V30" i="1"/>
  <c r="V80" i="1" s="1"/>
  <c r="V75" i="1"/>
  <c r="V82" i="1"/>
  <c r="Z7" i="1"/>
  <c r="Y6" i="1"/>
  <c r="F29" i="1"/>
  <c r="F30" i="1"/>
  <c r="E29" i="1"/>
  <c r="E30" i="1"/>
  <c r="O82" i="1"/>
  <c r="O30" i="1"/>
  <c r="O80" i="1" s="1"/>
  <c r="O29" i="1"/>
  <c r="O73" i="1" s="1"/>
  <c r="O75" i="1"/>
  <c r="N82" i="1"/>
  <c r="N30" i="1"/>
  <c r="N80" i="1" s="1"/>
  <c r="N75" i="1"/>
  <c r="N29" i="1"/>
  <c r="N73" i="1" s="1"/>
  <c r="Q30" i="1"/>
  <c r="Q80" i="1" s="1"/>
  <c r="Q75" i="1"/>
  <c r="Q82" i="1"/>
  <c r="Q29" i="1"/>
  <c r="Q73" i="1" s="1"/>
  <c r="S82" i="1"/>
  <c r="S30" i="1"/>
  <c r="S80" i="1" s="1"/>
  <c r="S29" i="1"/>
  <c r="S73" i="1" s="1"/>
  <c r="S75" i="1"/>
  <c r="P75" i="1"/>
  <c r="P30" i="1"/>
  <c r="P80" i="1" s="1"/>
  <c r="P82" i="1"/>
  <c r="P29" i="1"/>
  <c r="P73" i="1" s="1"/>
  <c r="R82" i="1"/>
  <c r="R30" i="1"/>
  <c r="R80" i="1" s="1"/>
  <c r="R29" i="1"/>
  <c r="R73" i="1" s="1"/>
  <c r="R75" i="1"/>
  <c r="W1" i="1"/>
  <c r="N67" i="1"/>
  <c r="P67" i="1"/>
  <c r="G21" i="1"/>
  <c r="T1" i="1"/>
  <c r="N1" i="1"/>
  <c r="G19" i="1"/>
  <c r="AA7" i="1" l="1"/>
  <c r="Z6" i="1"/>
  <c r="G30" i="1"/>
  <c r="X1" i="1"/>
  <c r="O1" i="1"/>
  <c r="AB7" i="1" l="1"/>
  <c r="AA6" i="1"/>
  <c r="Y1" i="1"/>
  <c r="AC7" i="1" l="1"/>
  <c r="AB6" i="1"/>
  <c r="Z1" i="1"/>
  <c r="P1" i="1"/>
  <c r="AD7" i="1" l="1"/>
  <c r="AC6" i="1"/>
  <c r="AO7" i="1"/>
  <c r="AO1" i="1" s="1"/>
  <c r="AA1" i="1"/>
  <c r="Q1" i="1"/>
  <c r="AE7" i="1" l="1"/>
  <c r="AF7" i="1" s="1"/>
  <c r="AD6" i="1"/>
  <c r="AP7" i="1"/>
  <c r="AP1" i="1" s="1"/>
  <c r="AO6" i="1"/>
  <c r="AD1" i="1"/>
  <c r="AB1" i="1"/>
  <c r="R1" i="1"/>
  <c r="AF1" i="1" l="1"/>
  <c r="AF6" i="1"/>
  <c r="AG7" i="1"/>
  <c r="AE1" i="1"/>
  <c r="AE6" i="1"/>
  <c r="AQ7" i="1"/>
  <c r="AQ1" i="1" s="1"/>
  <c r="AP6" i="1"/>
  <c r="AC1" i="1"/>
  <c r="AG1" i="1" l="1"/>
  <c r="AH7" i="1"/>
  <c r="AG6" i="1"/>
  <c r="AR7" i="1"/>
  <c r="AR1" i="1" s="1"/>
  <c r="AQ6" i="1"/>
  <c r="AH1" i="1" l="1"/>
  <c r="AI7" i="1"/>
  <c r="AJ7" i="1" s="1"/>
  <c r="AH6" i="1"/>
  <c r="AS7" i="1"/>
  <c r="AS1" i="1" s="1"/>
  <c r="AR6" i="1"/>
  <c r="AJ1" i="1" l="1"/>
  <c r="AK7" i="1"/>
  <c r="AJ6" i="1"/>
  <c r="AI1" i="1"/>
  <c r="AI6" i="1"/>
  <c r="AT7" i="1"/>
  <c r="AT1" i="1" s="1"/>
  <c r="AS6" i="1"/>
  <c r="AK1" i="1" l="1"/>
  <c r="AK6" i="1"/>
  <c r="AL7" i="1"/>
  <c r="AU7" i="1"/>
  <c r="AU1" i="1" s="1"/>
  <c r="AT6" i="1"/>
  <c r="AL1" i="1" l="1"/>
  <c r="AL6" i="1"/>
  <c r="AM7" i="1"/>
  <c r="AV7" i="1"/>
  <c r="AV1" i="1" s="1"/>
  <c r="AU6" i="1"/>
  <c r="D46" i="1"/>
  <c r="E46" i="1"/>
  <c r="F46" i="1"/>
  <c r="D67" i="1"/>
  <c r="E67" i="1"/>
  <c r="F67" i="1"/>
  <c r="AM1" i="1" l="1"/>
  <c r="AN7" i="1"/>
  <c r="AM6" i="1"/>
  <c r="AW7" i="1"/>
  <c r="AW1" i="1" s="1"/>
  <c r="AV6" i="1"/>
  <c r="AN1" i="1" l="1"/>
  <c r="AN6" i="1"/>
  <c r="AX7" i="1"/>
  <c r="AX1" i="1" s="1"/>
  <c r="AW6" i="1"/>
  <c r="AY7" i="1" l="1"/>
  <c r="AY1" i="1" s="1"/>
  <c r="AX6" i="1"/>
  <c r="AZ7" i="1" l="1"/>
  <c r="AZ1" i="1" s="1"/>
  <c r="AY6" i="1"/>
  <c r="BA7" i="1" l="1"/>
  <c r="BA1" i="1" s="1"/>
  <c r="AZ6" i="1"/>
  <c r="BB7" i="1" l="1"/>
  <c r="BB1" i="1" s="1"/>
  <c r="BA6" i="1"/>
  <c r="BC7" i="1" l="1"/>
  <c r="BC1" i="1" s="1"/>
  <c r="BB6" i="1"/>
  <c r="BD7" i="1" l="1"/>
  <c r="BD1" i="1" s="1"/>
  <c r="BC6" i="1"/>
  <c r="BE7" i="1" l="1"/>
  <c r="BE1" i="1" s="1"/>
  <c r="BD6" i="1"/>
  <c r="BF7" i="1" l="1"/>
  <c r="BF1" i="1" s="1"/>
  <c r="BE6" i="1"/>
  <c r="BG7" i="1" l="1"/>
  <c r="BG1" i="1" s="1"/>
  <c r="BF6" i="1"/>
  <c r="BH7" i="1" l="1"/>
  <c r="BH1" i="1" s="1"/>
  <c r="BG6" i="1"/>
  <c r="BI7" i="1" l="1"/>
  <c r="BI1" i="1" s="1"/>
  <c r="BH6" i="1"/>
  <c r="BJ7" i="1" l="1"/>
  <c r="BJ1" i="1" s="1"/>
  <c r="BI6" i="1"/>
  <c r="BK7" i="1" l="1"/>
  <c r="BK1" i="1" s="1"/>
  <c r="BJ6" i="1"/>
  <c r="BL7" i="1" l="1"/>
  <c r="BL1" i="1" s="1"/>
  <c r="BK6" i="1"/>
  <c r="BM7" i="1" l="1"/>
  <c r="BM1" i="1" s="1"/>
  <c r="BL6" i="1"/>
  <c r="BN7" i="1" l="1"/>
  <c r="BM6" i="1"/>
  <c r="BN1" i="1" l="1"/>
  <c r="BO7" i="1"/>
  <c r="BN6" i="1"/>
  <c r="BO6" i="1" l="1"/>
  <c r="BO1" i="1"/>
  <c r="J17" i="1" l="1"/>
  <c r="J16" i="1"/>
  <c r="J18" i="1"/>
  <c r="J9" i="1"/>
  <c r="J10" i="1"/>
  <c r="J12" i="1"/>
  <c r="J13" i="1"/>
  <c r="J15" i="1"/>
  <c r="I18" i="1"/>
  <c r="I13" i="1"/>
  <c r="I12" i="1"/>
  <c r="I17" i="1"/>
  <c r="I28" i="1" s="1"/>
  <c r="I16" i="1"/>
  <c r="I15" i="1"/>
  <c r="I10" i="1"/>
  <c r="I9" i="1"/>
  <c r="H1" i="1"/>
  <c r="I1" i="1" s="1"/>
  <c r="I11" i="1" l="1"/>
  <c r="I20" i="1" s="1"/>
  <c r="H9" i="1"/>
  <c r="H18" i="1"/>
  <c r="H17" i="1"/>
  <c r="H16" i="1"/>
  <c r="H15" i="1"/>
  <c r="H13" i="1"/>
  <c r="H12" i="1"/>
  <c r="H10" i="1"/>
  <c r="I14" i="1" l="1"/>
  <c r="I19" i="1" s="1"/>
  <c r="J7" i="1"/>
  <c r="I21" i="1" l="1"/>
  <c r="H28" i="1"/>
  <c r="H11" i="1"/>
  <c r="H20" i="1" l="1"/>
  <c r="H14" i="1"/>
  <c r="H21" i="1" l="1"/>
  <c r="H19" i="1"/>
  <c r="J24" i="1"/>
  <c r="J11" i="1"/>
  <c r="J14" i="1" s="1"/>
  <c r="J28" i="1"/>
  <c r="J20" i="1" l="1"/>
  <c r="J21" i="1"/>
  <c r="J19" i="1"/>
  <c r="J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Sneha Mehta</author>
    <author>DFin</author>
  </authors>
  <commentList>
    <comment ref="E3" authorId="0" shapeId="0" xr:uid="{AF5B2428-F68D-4622-B392-9F8543111F9A}">
      <text>
        <r>
          <rPr>
            <sz val="9"/>
            <color indexed="81"/>
            <rFont val="Tahoma"/>
            <family val="2"/>
          </rPr>
          <t>Mention the</t>
        </r>
        <r>
          <rPr>
            <b/>
            <sz val="9"/>
            <color indexed="81"/>
            <rFont val="Tahoma"/>
            <family val="2"/>
          </rPr>
          <t xml:space="preserve"> most recent</t>
        </r>
        <r>
          <rPr>
            <sz val="9"/>
            <color indexed="81"/>
            <rFont val="Tahoma"/>
            <family val="2"/>
          </rPr>
          <t xml:space="preserve"> Fiscal Financial Year Beginning Date. </t>
        </r>
      </text>
    </comment>
    <comment ref="K7" authorId="0" shapeId="0" xr:uid="{35834AA6-B11E-45AA-9BDB-2D01200F82CD}">
      <text>
        <r>
          <rPr>
            <b/>
            <sz val="9"/>
            <color indexed="81"/>
            <rFont val="Tahoma"/>
            <family val="2"/>
          </rPr>
          <t>Enter the First Financial Month End Date</t>
        </r>
      </text>
    </comment>
    <comment ref="F8" authorId="1" shapeId="0" xr:uid="{6B3BB584-7EAD-40E5-A2EC-7DB4FB21E21D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Source: 2023_Arcoro_Signed_Final_Report_and_Financial_Statements</t>
        </r>
      </text>
    </comment>
    <comment ref="K8" authorId="1" shapeId="0" xr:uid="{01FE5EB5-0B06-4008-9C0A-A2382CB8505B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Source: 3_Arcoro_Unaudited_Financial_Statements_1Q24_-_March</t>
        </r>
      </text>
    </comment>
    <comment ref="L8" authorId="1" shapeId="0" xr:uid="{39ACB7FF-BA4C-40D5-9662-8CA5789C2B92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Source: 3_Arcoro_Unaudited_Financial_Statements_1Q24_-_March</t>
        </r>
      </text>
    </comment>
    <comment ref="M8" authorId="1" shapeId="0" xr:uid="{A65134E5-014F-4A10-97B9-98F569C080E1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Source: 3_Arcoro_Unaudited_Financial_Statements_1Q24_-_March</t>
        </r>
      </text>
    </comment>
  </commentList>
</comments>
</file>

<file path=xl/sharedStrings.xml><?xml version="1.0" encoding="utf-8"?>
<sst xmlns="http://schemas.openxmlformats.org/spreadsheetml/2006/main" count="91" uniqueCount="76">
  <si>
    <t xml:space="preserve">P&amp;L </t>
  </si>
  <si>
    <t xml:space="preserve">Net Revenue </t>
  </si>
  <si>
    <t>COGS</t>
  </si>
  <si>
    <t xml:space="preserve">Gross Profit </t>
  </si>
  <si>
    <t>OpEx</t>
  </si>
  <si>
    <t>Adjustments</t>
  </si>
  <si>
    <t>Adj. EBITDA</t>
  </si>
  <si>
    <t>CapEx</t>
  </si>
  <si>
    <t>Taxes</t>
  </si>
  <si>
    <t>Cash Interest Expense</t>
  </si>
  <si>
    <t>Incr./(Decr.) in Working Capital</t>
  </si>
  <si>
    <t xml:space="preserve">Levered Free Cash Flow </t>
  </si>
  <si>
    <t xml:space="preserve">Gross Margin </t>
  </si>
  <si>
    <t xml:space="preserve">Adj. EBITDA Margin </t>
  </si>
  <si>
    <t>TTM Metrics</t>
  </si>
  <si>
    <t>Revenue</t>
  </si>
  <si>
    <t>Credit Metrics</t>
  </si>
  <si>
    <t>Interest Coverage</t>
  </si>
  <si>
    <t>1L Net Leverage</t>
  </si>
  <si>
    <t>Total Net Leverage</t>
  </si>
  <si>
    <t>Company Provided Metrics</t>
  </si>
  <si>
    <t>FCCR</t>
  </si>
  <si>
    <t xml:space="preserve">Balance Sheet </t>
  </si>
  <si>
    <t xml:space="preserve">Cash </t>
  </si>
  <si>
    <t>A/R</t>
  </si>
  <si>
    <t>Inventory</t>
  </si>
  <si>
    <t>Other Current Assets</t>
  </si>
  <si>
    <t>Total Current Assets</t>
  </si>
  <si>
    <t xml:space="preserve">PPE </t>
  </si>
  <si>
    <t>Other Assets</t>
  </si>
  <si>
    <t>Intagibles</t>
  </si>
  <si>
    <t>Total Assets</t>
  </si>
  <si>
    <t>AP</t>
  </si>
  <si>
    <t>Other Current Liabilities</t>
  </si>
  <si>
    <t>Total Current Liabilities</t>
  </si>
  <si>
    <t xml:space="preserve">2L Debt </t>
  </si>
  <si>
    <t xml:space="preserve">Junior/Subordinated Debt </t>
  </si>
  <si>
    <t>Holdco Debt</t>
  </si>
  <si>
    <t>Other Liabilities</t>
  </si>
  <si>
    <t>Total Liabilities</t>
  </si>
  <si>
    <t>Equity</t>
  </si>
  <si>
    <t>Total Liabilities &amp; Equity</t>
  </si>
  <si>
    <t>Check</t>
  </si>
  <si>
    <t>Covenants</t>
  </si>
  <si>
    <t>Covenant #1</t>
  </si>
  <si>
    <t xml:space="preserve">In Compliance </t>
  </si>
  <si>
    <t xml:space="preserve">EBITDA Cushion </t>
  </si>
  <si>
    <t>Covenant #2</t>
  </si>
  <si>
    <t>Fiscal Start</t>
  </si>
  <si>
    <t>Fiscal End</t>
  </si>
  <si>
    <t>Covenant #3</t>
  </si>
  <si>
    <t>--&gt; don’t delete</t>
  </si>
  <si>
    <t>Closing Date</t>
  </si>
  <si>
    <t>No.s in Millions</t>
  </si>
  <si>
    <t>USD</t>
  </si>
  <si>
    <t>Revolver</t>
  </si>
  <si>
    <t>Other Long-term Liabilities</t>
  </si>
  <si>
    <t xml:space="preserve">Preferred Equity </t>
  </si>
  <si>
    <t>Covenant #4</t>
  </si>
  <si>
    <t>Covenant #5</t>
  </si>
  <si>
    <t>Leverage (Total)</t>
  </si>
  <si>
    <t>Leverage (Senior)</t>
  </si>
  <si>
    <t>Capex</t>
  </si>
  <si>
    <t>Minimum Liquidity</t>
  </si>
  <si>
    <t>Additional Information</t>
  </si>
  <si>
    <t>PIK Interest ($)</t>
  </si>
  <si>
    <t>NA</t>
  </si>
  <si>
    <t xml:space="preserve">Calculated Complaince </t>
  </si>
  <si>
    <t>Company Reported Complaince</t>
  </si>
  <si>
    <r>
      <t xml:space="preserve">First Lien Debt </t>
    </r>
    <r>
      <rPr>
        <sz val="9"/>
        <color theme="1"/>
        <rFont val="Calibri"/>
        <family val="2"/>
        <scheme val="minor"/>
      </rPr>
      <t>(DDTL/TL/Pari 1L Debt)</t>
    </r>
  </si>
  <si>
    <r>
      <t xml:space="preserve">Other 1L Debt </t>
    </r>
    <r>
      <rPr>
        <sz val="9"/>
        <color theme="1"/>
        <rFont val="Calibri"/>
        <family val="2"/>
        <scheme val="minor"/>
      </rPr>
      <t>(Cap Leases, Earnout)</t>
    </r>
  </si>
  <si>
    <t>Analyst Notes</t>
  </si>
  <si>
    <t>Monthly</t>
  </si>
  <si>
    <t>LTM Compliance EBITDA</t>
  </si>
  <si>
    <t>Arcoro Holdings Corp.</t>
  </si>
  <si>
    <t>Arcoro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</si>
</sst>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"/>
    <numFmt numFmtId="167" formatCode="0.00\x"/>
    <numFmt numFmtId="168" formatCode="0.0\x"/>
    <numFmt numFmtId="169" formatCode="#,##0.0_);\(#,##0.0\)"/>
    <numFmt numFmtId="170" formatCode="m/d/yy;@"/>
    <numFmt numFmtId="171" formatCode="mm/dd/yy;@"/>
    <numFmt numFmtId="172" formatCode="_(* #,##0.0000_);_(* \(#,##0.0000\);_(* &quot;-&quot;??_);_(@_)"/>
    <numFmt numFmtId="173" formatCode="&quot;Today's Date -&quot;\ mm/dd/yy"/>
    <numFmt numFmtId="174" formatCode="&quot;Legal Name -&quot;\ 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4" tint="0.7999816888943144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7" tint="0.79998168889431442"/>
      <name val="Calibri"/>
      <family val="2"/>
      <scheme val="minor"/>
    </font>
    <font>
      <i/>
      <sz val="10"/>
      <color theme="4" tint="0.79998168889431442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4" tint="0.79998168889431442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79998168889431442"/>
      </right>
      <top/>
      <bottom/>
      <diagonal/>
    </border>
    <border>
      <left style="medium">
        <color theme="4" tint="0.79998168889431442"/>
      </left>
      <right style="medium">
        <color theme="4" tint="0.7999511703848384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8" tint="0.59996337778862885"/>
      </top>
      <bottom style="double">
        <color theme="8" tint="0.5999633777886288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5"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2" xfId="0" applyFill="1" applyBorder="1" applyAlignment="1">
      <alignment horizontal="left" vertical="center"/>
    </xf>
    <xf numFmtId="169" fontId="0" fillId="4" borderId="4" xfId="0" applyNumberForma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left" vertical="center"/>
    </xf>
    <xf numFmtId="169" fontId="3" fillId="4" borderId="0" xfId="0" applyNumberFormat="1" applyFont="1" applyFill="1" applyAlignment="1">
      <alignment horizontal="right" vertical="center"/>
    </xf>
    <xf numFmtId="169" fontId="3" fillId="4" borderId="3" xfId="0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vertical="center"/>
    </xf>
    <xf numFmtId="169" fontId="3" fillId="4" borderId="4" xfId="0" applyNumberFormat="1" applyFont="1" applyFill="1" applyBorder="1" applyAlignment="1">
      <alignment horizontal="right" vertical="center"/>
    </xf>
    <xf numFmtId="164" fontId="3" fillId="4" borderId="3" xfId="0" applyNumberFormat="1" applyFont="1" applyFill="1" applyBorder="1" applyAlignment="1">
      <alignment vertical="center"/>
    </xf>
    <xf numFmtId="164" fontId="3" fillId="4" borderId="0" xfId="0" applyNumberFormat="1" applyFont="1" applyFill="1" applyAlignment="1">
      <alignment vertical="center"/>
    </xf>
    <xf numFmtId="0" fontId="6" fillId="4" borderId="2" xfId="0" applyFont="1" applyFill="1" applyBorder="1" applyAlignment="1">
      <alignment horizontal="left" vertical="center"/>
    </xf>
    <xf numFmtId="165" fontId="6" fillId="4" borderId="0" xfId="0" applyNumberFormat="1" applyFont="1" applyFill="1" applyAlignment="1">
      <alignment horizontal="right" vertical="center"/>
    </xf>
    <xf numFmtId="165" fontId="6" fillId="4" borderId="4" xfId="0" applyNumberFormat="1" applyFont="1" applyFill="1" applyBorder="1" applyAlignment="1">
      <alignment horizontal="right" vertical="center"/>
    </xf>
    <xf numFmtId="165" fontId="6" fillId="4" borderId="3" xfId="0" applyNumberFormat="1" applyFont="1" applyFill="1" applyBorder="1" applyAlignment="1">
      <alignment horizontal="right" vertical="center"/>
    </xf>
    <xf numFmtId="165" fontId="6" fillId="4" borderId="3" xfId="0" applyNumberFormat="1" applyFont="1" applyFill="1" applyBorder="1" applyAlignment="1">
      <alignment vertical="center"/>
    </xf>
    <xf numFmtId="165" fontId="6" fillId="4" borderId="0" xfId="0" applyNumberFormat="1" applyFont="1" applyFill="1" applyAlignment="1">
      <alignment vertical="center"/>
    </xf>
    <xf numFmtId="165" fontId="6" fillId="4" borderId="8" xfId="0" applyNumberFormat="1" applyFont="1" applyFill="1" applyBorder="1" applyAlignment="1">
      <alignment horizontal="right" vertical="center"/>
    </xf>
    <xf numFmtId="165" fontId="6" fillId="4" borderId="9" xfId="0" applyNumberFormat="1" applyFont="1" applyFill="1" applyBorder="1" applyAlignment="1">
      <alignment horizontal="right" vertical="center"/>
    </xf>
    <xf numFmtId="165" fontId="6" fillId="4" borderId="6" xfId="0" applyNumberFormat="1" applyFont="1" applyFill="1" applyBorder="1" applyAlignment="1">
      <alignment horizontal="right" vertical="center"/>
    </xf>
    <xf numFmtId="165" fontId="6" fillId="4" borderId="6" xfId="0" applyNumberFormat="1" applyFont="1" applyFill="1" applyBorder="1" applyAlignment="1">
      <alignment vertical="center"/>
    </xf>
    <xf numFmtId="165" fontId="6" fillId="4" borderId="8" xfId="0" applyNumberFormat="1" applyFont="1" applyFill="1" applyBorder="1" applyAlignment="1">
      <alignment vertical="center"/>
    </xf>
    <xf numFmtId="169" fontId="3" fillId="4" borderId="0" xfId="0" applyNumberFormat="1" applyFont="1" applyFill="1" applyAlignment="1">
      <alignment vertical="center"/>
    </xf>
    <xf numFmtId="169" fontId="3" fillId="4" borderId="8" xfId="0" applyNumberFormat="1" applyFon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169" fontId="3" fillId="4" borderId="8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3" xfId="0" applyFill="1" applyBorder="1" applyAlignment="1">
      <alignment vertical="center"/>
    </xf>
    <xf numFmtId="0" fontId="3" fillId="4" borderId="3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7" fontId="0" fillId="4" borderId="3" xfId="0" applyNumberFormat="1" applyFill="1" applyBorder="1" applyAlignment="1">
      <alignment horizontal="right" vertical="center"/>
    </xf>
    <xf numFmtId="167" fontId="0" fillId="4" borderId="0" xfId="0" applyNumberFormat="1" applyFill="1" applyAlignment="1">
      <alignment horizontal="right" vertical="center"/>
    </xf>
    <xf numFmtId="167" fontId="0" fillId="4" borderId="4" xfId="0" applyNumberFormat="1" applyFill="1" applyBorder="1" applyAlignment="1">
      <alignment horizontal="right" vertical="center"/>
    </xf>
    <xf numFmtId="167" fontId="0" fillId="4" borderId="6" xfId="0" applyNumberFormat="1" applyFill="1" applyBorder="1" applyAlignment="1">
      <alignment horizontal="right" vertical="center"/>
    </xf>
    <xf numFmtId="167" fontId="0" fillId="4" borderId="8" xfId="0" applyNumberFormat="1" applyFill="1" applyBorder="1" applyAlignment="1">
      <alignment horizontal="right" vertical="center"/>
    </xf>
    <xf numFmtId="167" fontId="0" fillId="4" borderId="9" xfId="0" applyNumberFormat="1" applyFill="1" applyBorder="1" applyAlignment="1">
      <alignment horizontal="right" vertical="center"/>
    </xf>
    <xf numFmtId="167" fontId="0" fillId="4" borderId="3" xfId="0" applyNumberFormat="1" applyFill="1" applyBorder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8" fontId="0" fillId="4" borderId="3" xfId="0" applyNumberFormat="1" applyFill="1" applyBorder="1" applyAlignment="1">
      <alignment horizontal="right" vertical="center"/>
    </xf>
    <xf numFmtId="168" fontId="0" fillId="4" borderId="0" xfId="0" applyNumberFormat="1" applyFill="1" applyAlignment="1">
      <alignment horizontal="right" vertical="center"/>
    </xf>
    <xf numFmtId="168" fontId="0" fillId="4" borderId="4" xfId="0" applyNumberFormat="1" applyFill="1" applyBorder="1" applyAlignment="1">
      <alignment horizontal="right" vertical="center"/>
    </xf>
    <xf numFmtId="167" fontId="5" fillId="4" borderId="0" xfId="0" applyNumberFormat="1" applyFont="1" applyFill="1" applyAlignment="1">
      <alignment horizontal="center" vertical="center"/>
    </xf>
    <xf numFmtId="168" fontId="0" fillId="4" borderId="0" xfId="0" applyNumberFormat="1" applyFill="1" applyAlignment="1">
      <alignment horizontal="center" vertical="center"/>
    </xf>
    <xf numFmtId="169" fontId="0" fillId="4" borderId="4" xfId="1" applyNumberFormat="1" applyFont="1" applyFill="1" applyBorder="1" applyAlignment="1">
      <alignment horizontal="right" vertical="center"/>
    </xf>
    <xf numFmtId="169" fontId="0" fillId="4" borderId="4" xfId="0" applyNumberFormat="1" applyFill="1" applyBorder="1" applyAlignment="1">
      <alignment vertical="center"/>
    </xf>
    <xf numFmtId="169" fontId="3" fillId="4" borderId="3" xfId="1" applyNumberFormat="1" applyFont="1" applyFill="1" applyBorder="1" applyAlignment="1">
      <alignment horizontal="right" vertical="center"/>
    </xf>
    <xf numFmtId="169" fontId="3" fillId="4" borderId="0" xfId="1" applyNumberFormat="1" applyFont="1" applyFill="1" applyBorder="1" applyAlignment="1">
      <alignment horizontal="right" vertical="center"/>
    </xf>
    <xf numFmtId="169" fontId="3" fillId="4" borderId="4" xfId="1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center"/>
    </xf>
    <xf numFmtId="169" fontId="3" fillId="4" borderId="4" xfId="0" applyNumberFormat="1" applyFont="1" applyFill="1" applyBorder="1" applyAlignment="1">
      <alignment vertical="center"/>
    </xf>
    <xf numFmtId="169" fontId="0" fillId="4" borderId="3" xfId="0" applyNumberFormat="1" applyFill="1" applyBorder="1" applyAlignment="1">
      <alignment horizontal="right" vertical="center"/>
    </xf>
    <xf numFmtId="169" fontId="0" fillId="4" borderId="0" xfId="0" applyNumberFormat="1" applyFill="1" applyAlignment="1">
      <alignment horizontal="right" vertical="center"/>
    </xf>
    <xf numFmtId="0" fontId="3" fillId="4" borderId="3" xfId="0" applyFont="1" applyFill="1" applyBorder="1" applyAlignment="1">
      <alignment horizontal="left" vertical="center"/>
    </xf>
    <xf numFmtId="169" fontId="3" fillId="4" borderId="4" xfId="1" applyNumberFormat="1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8" fontId="0" fillId="4" borderId="4" xfId="0" applyNumberFormat="1" applyFill="1" applyBorder="1" applyAlignment="1">
      <alignment horizontal="center" vertical="center"/>
    </xf>
    <xf numFmtId="168" fontId="0" fillId="4" borderId="3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right" vertical="center"/>
    </xf>
    <xf numFmtId="166" fontId="0" fillId="4" borderId="8" xfId="0" applyNumberForma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left" vertical="center"/>
    </xf>
    <xf numFmtId="169" fontId="3" fillId="4" borderId="8" xfId="1" applyNumberFormat="1" applyFont="1" applyFill="1" applyBorder="1" applyAlignment="1">
      <alignment horizontal="right" vertical="center"/>
    </xf>
    <xf numFmtId="169" fontId="3" fillId="4" borderId="9" xfId="1" applyNumberFormat="1" applyFont="1" applyFill="1" applyBorder="1" applyAlignment="1">
      <alignment horizontal="right" vertical="center"/>
    </xf>
    <xf numFmtId="0" fontId="3" fillId="4" borderId="6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169" fontId="3" fillId="4" borderId="9" xfId="0" applyNumberFormat="1" applyFont="1" applyFill="1" applyBorder="1" applyAlignment="1">
      <alignment vertical="center"/>
    </xf>
    <xf numFmtId="169" fontId="3" fillId="4" borderId="9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 vertical="center"/>
    </xf>
    <xf numFmtId="169" fontId="7" fillId="6" borderId="0" xfId="1" applyNumberFormat="1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171" fontId="11" fillId="3" borderId="0" xfId="0" applyNumberFormat="1" applyFont="1" applyFill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170" fontId="3" fillId="3" borderId="0" xfId="0" applyNumberFormat="1" applyFont="1" applyFill="1" applyAlignment="1">
      <alignment vertical="center"/>
    </xf>
    <xf numFmtId="172" fontId="3" fillId="3" borderId="0" xfId="1" applyNumberFormat="1" applyFont="1" applyFill="1" applyAlignment="1">
      <alignment vertical="center"/>
    </xf>
    <xf numFmtId="172" fontId="3" fillId="3" borderId="0" xfId="0" applyNumberFormat="1" applyFont="1" applyFill="1" applyAlignment="1">
      <alignment vertical="center"/>
    </xf>
    <xf numFmtId="173" fontId="13" fillId="2" borderId="10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171" fontId="15" fillId="2" borderId="1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71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14" fontId="17" fillId="2" borderId="0" xfId="0" applyNumberFormat="1" applyFont="1" applyFill="1" applyAlignment="1">
      <alignment horizontal="center" vertical="center"/>
    </xf>
    <xf numFmtId="169" fontId="5" fillId="7" borderId="0" xfId="0" applyNumberFormat="1" applyFont="1" applyFill="1" applyAlignment="1">
      <alignment horizontal="right" vertical="center"/>
    </xf>
    <xf numFmtId="169" fontId="5" fillId="7" borderId="3" xfId="0" applyNumberFormat="1" applyFont="1" applyFill="1" applyBorder="1" applyAlignment="1">
      <alignment horizontal="right" vertical="center"/>
    </xf>
    <xf numFmtId="169" fontId="5" fillId="7" borderId="3" xfId="0" applyNumberFormat="1" applyFont="1" applyFill="1" applyBorder="1" applyAlignment="1">
      <alignment vertical="center"/>
    </xf>
    <xf numFmtId="169" fontId="5" fillId="7" borderId="0" xfId="0" applyNumberFormat="1" applyFont="1" applyFill="1" applyAlignment="1">
      <alignment vertical="center"/>
    </xf>
    <xf numFmtId="169" fontId="5" fillId="7" borderId="6" xfId="0" applyNumberFormat="1" applyFont="1" applyFill="1" applyBorder="1" applyAlignment="1">
      <alignment vertical="center"/>
    </xf>
    <xf numFmtId="169" fontId="5" fillId="7" borderId="8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top" wrapText="1"/>
    </xf>
    <xf numFmtId="14" fontId="17" fillId="2" borderId="14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top"/>
    </xf>
    <xf numFmtId="0" fontId="19" fillId="2" borderId="1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indent="1"/>
    </xf>
    <xf numFmtId="0" fontId="6" fillId="4" borderId="2" xfId="0" applyFont="1" applyFill="1" applyBorder="1" applyAlignment="1">
      <alignment horizontal="left" vertical="center" indent="1"/>
    </xf>
    <xf numFmtId="0" fontId="6" fillId="4" borderId="7" xfId="0" applyFont="1" applyFill="1" applyBorder="1" applyAlignment="1">
      <alignment horizontal="left" vertical="center" indent="1"/>
    </xf>
    <xf numFmtId="0" fontId="0" fillId="4" borderId="7" xfId="0" applyFill="1" applyBorder="1" applyAlignment="1">
      <alignment horizontal="left" vertical="center" indent="1"/>
    </xf>
    <xf numFmtId="167" fontId="5" fillId="3" borderId="0" xfId="0" applyNumberFormat="1" applyFont="1" applyFill="1" applyAlignment="1">
      <alignment horizontal="right" vertical="center"/>
    </xf>
    <xf numFmtId="167" fontId="5" fillId="3" borderId="3" xfId="0" applyNumberFormat="1" applyFont="1" applyFill="1" applyBorder="1" applyAlignment="1">
      <alignment horizontal="right" vertical="center"/>
    </xf>
    <xf numFmtId="169" fontId="5" fillId="3" borderId="3" xfId="1" applyNumberFormat="1" applyFont="1" applyFill="1" applyBorder="1" applyAlignment="1">
      <alignment horizontal="right" vertical="center"/>
    </xf>
    <xf numFmtId="169" fontId="5" fillId="3" borderId="0" xfId="1" applyNumberFormat="1" applyFont="1" applyFill="1" applyBorder="1" applyAlignment="1">
      <alignment horizontal="right" vertical="center"/>
    </xf>
    <xf numFmtId="169" fontId="5" fillId="3" borderId="0" xfId="1" applyNumberFormat="1" applyFont="1" applyFill="1" applyAlignment="1">
      <alignment horizontal="right" vertical="center"/>
    </xf>
    <xf numFmtId="0" fontId="0" fillId="4" borderId="2" xfId="0" applyFill="1" applyBorder="1" applyAlignment="1">
      <alignment horizontal="left" vertical="center" indent="2"/>
    </xf>
    <xf numFmtId="169" fontId="3" fillId="3" borderId="8" xfId="1" applyNumberFormat="1" applyFont="1" applyFill="1" applyBorder="1" applyAlignment="1">
      <alignment horizontal="right" vertical="center"/>
    </xf>
    <xf numFmtId="169" fontId="7" fillId="3" borderId="0" xfId="1" applyNumberFormat="1" applyFont="1" applyFill="1" applyAlignment="1">
      <alignment horizontal="right" vertical="center"/>
    </xf>
    <xf numFmtId="169" fontId="12" fillId="3" borderId="8" xfId="1" applyNumberFormat="1" applyFont="1" applyFill="1" applyBorder="1" applyAlignment="1">
      <alignment horizontal="right" vertical="center"/>
    </xf>
    <xf numFmtId="169" fontId="3" fillId="4" borderId="6" xfId="0" applyNumberFormat="1" applyFont="1" applyFill="1" applyBorder="1" applyAlignment="1">
      <alignment horizontal="right" vertical="center"/>
    </xf>
    <xf numFmtId="169" fontId="3" fillId="4" borderId="9" xfId="0" applyNumberFormat="1" applyFont="1" applyFill="1" applyBorder="1" applyAlignment="1">
      <alignment horizontal="right" vertical="center"/>
    </xf>
    <xf numFmtId="43" fontId="3" fillId="4" borderId="6" xfId="0" applyNumberFormat="1" applyFont="1" applyFill="1" applyBorder="1" applyAlignment="1">
      <alignment horizontal="center" vertical="center"/>
    </xf>
    <xf numFmtId="43" fontId="3" fillId="4" borderId="8" xfId="0" applyNumberFormat="1" applyFont="1" applyFill="1" applyBorder="1" applyAlignment="1">
      <alignment horizontal="center" vertical="center"/>
    </xf>
    <xf numFmtId="167" fontId="0" fillId="6" borderId="3" xfId="0" applyNumberFormat="1" applyFill="1" applyBorder="1" applyAlignment="1">
      <alignment horizontal="center" vertical="center"/>
    </xf>
    <xf numFmtId="167" fontId="0" fillId="6" borderId="0" xfId="0" applyNumberFormat="1" applyFill="1" applyAlignment="1">
      <alignment horizontal="center" vertical="center"/>
    </xf>
    <xf numFmtId="168" fontId="0" fillId="6" borderId="0" xfId="0" applyNumberFormat="1" applyFill="1" applyAlignment="1">
      <alignment horizontal="center" vertical="center"/>
    </xf>
    <xf numFmtId="168" fontId="0" fillId="6" borderId="4" xfId="0" applyNumberFormat="1" applyFill="1" applyBorder="1" applyAlignment="1">
      <alignment horizontal="center" vertical="center"/>
    </xf>
    <xf numFmtId="168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168" fontId="0" fillId="6" borderId="8" xfId="0" applyNumberFormat="1" applyFill="1" applyBorder="1" applyAlignment="1">
      <alignment horizontal="center" vertical="center"/>
    </xf>
    <xf numFmtId="168" fontId="0" fillId="6" borderId="9" xfId="0" applyNumberFormat="1" applyFill="1" applyBorder="1" applyAlignment="1">
      <alignment horizontal="center" vertical="center"/>
    </xf>
    <xf numFmtId="168" fontId="0" fillId="6" borderId="6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2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vertical="center"/>
    </xf>
    <xf numFmtId="0" fontId="7" fillId="8" borderId="9" xfId="0" applyFont="1" applyFill="1" applyBorder="1" applyAlignment="1">
      <alignment vertical="center"/>
    </xf>
    <xf numFmtId="0" fontId="7" fillId="8" borderId="6" xfId="0" applyFont="1" applyFill="1" applyBorder="1" applyAlignment="1">
      <alignment vertical="center"/>
    </xf>
    <xf numFmtId="167" fontId="5" fillId="6" borderId="0" xfId="0" applyNumberFormat="1" applyFont="1" applyFill="1" applyAlignment="1">
      <alignment horizontal="right" vertical="center"/>
    </xf>
    <xf numFmtId="168" fontId="0" fillId="6" borderId="0" xfId="0" applyNumberFormat="1" applyFill="1" applyAlignment="1">
      <alignment horizontal="right" vertical="center"/>
    </xf>
    <xf numFmtId="0" fontId="20" fillId="9" borderId="2" xfId="0" applyFont="1" applyFill="1" applyBorder="1" applyAlignment="1">
      <alignment horizontal="left" vertical="center" indent="1"/>
    </xf>
    <xf numFmtId="167" fontId="0" fillId="9" borderId="3" xfId="0" applyNumberFormat="1" applyFill="1" applyBorder="1" applyAlignment="1">
      <alignment horizontal="center" vertical="center"/>
    </xf>
    <xf numFmtId="167" fontId="0" fillId="9" borderId="0" xfId="0" applyNumberFormat="1" applyFill="1" applyAlignment="1">
      <alignment horizontal="center" vertical="center"/>
    </xf>
    <xf numFmtId="168" fontId="0" fillId="9" borderId="0" xfId="0" applyNumberFormat="1" applyFill="1" applyAlignment="1">
      <alignment horizontal="center" vertical="center"/>
    </xf>
    <xf numFmtId="168" fontId="0" fillId="9" borderId="4" xfId="0" applyNumberFormat="1" applyFill="1" applyBorder="1" applyAlignment="1">
      <alignment horizontal="center" vertical="center"/>
    </xf>
    <xf numFmtId="168" fontId="0" fillId="9" borderId="3" xfId="0" applyNumberFormat="1" applyFill="1" applyBorder="1" applyAlignment="1">
      <alignment horizontal="center" vertical="center"/>
    </xf>
    <xf numFmtId="167" fontId="5" fillId="9" borderId="0" xfId="0" applyNumberFormat="1" applyFont="1" applyFill="1" applyAlignment="1">
      <alignment horizontal="right" vertical="center"/>
    </xf>
    <xf numFmtId="168" fontId="5" fillId="3" borderId="0" xfId="0" applyNumberFormat="1" applyFont="1" applyFill="1" applyAlignment="1">
      <alignment horizontal="righ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169" fontId="7" fillId="6" borderId="3" xfId="1" applyNumberFormat="1" applyFont="1" applyFill="1" applyBorder="1" applyAlignment="1">
      <alignment horizontal="right" vertical="center"/>
    </xf>
    <xf numFmtId="169" fontId="7" fillId="6" borderId="0" xfId="1" applyNumberFormat="1" applyFont="1" applyFill="1" applyBorder="1" applyAlignment="1">
      <alignment horizontal="right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8" fontId="0" fillId="5" borderId="0" xfId="0" applyNumberFormat="1" applyFill="1" applyAlignment="1">
      <alignment horizontal="center" vertical="center"/>
    </xf>
    <xf numFmtId="168" fontId="0" fillId="5" borderId="4" xfId="0" applyNumberFormat="1" applyFill="1" applyBorder="1" applyAlignment="1">
      <alignment horizontal="center" vertical="center"/>
    </xf>
    <xf numFmtId="168" fontId="0" fillId="5" borderId="3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8" fontId="0" fillId="5" borderId="1" xfId="0" applyNumberFormat="1" applyFill="1" applyBorder="1" applyAlignment="1">
      <alignment horizontal="center" vertical="center"/>
    </xf>
    <xf numFmtId="168" fontId="0" fillId="5" borderId="17" xfId="0" applyNumberFormat="1" applyFill="1" applyBorder="1" applyAlignment="1">
      <alignment horizontal="center" vertical="center"/>
    </xf>
    <xf numFmtId="168" fontId="0" fillId="5" borderId="16" xfId="0" applyNumberFormat="1" applyFill="1" applyBorder="1" applyAlignment="1">
      <alignment horizontal="center" vertical="center"/>
    </xf>
    <xf numFmtId="14" fontId="15" fillId="10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right" vertical="center"/>
    </xf>
    <xf numFmtId="0" fontId="22" fillId="4" borderId="2" xfId="0" applyFont="1" applyFill="1" applyBorder="1" applyAlignment="1">
      <alignment horizontal="right" vertical="center"/>
    </xf>
    <xf numFmtId="0" fontId="22" fillId="4" borderId="3" xfId="0" applyFont="1" applyFill="1" applyBorder="1" applyAlignment="1">
      <alignment horizontal="right" vertical="center"/>
    </xf>
    <xf numFmtId="0" fontId="22" fillId="4" borderId="0" xfId="0" applyFont="1" applyFill="1" applyAlignment="1">
      <alignment horizontal="right" vertical="center"/>
    </xf>
    <xf numFmtId="0" fontId="22" fillId="4" borderId="4" xfId="0" applyFont="1" applyFill="1" applyBorder="1" applyAlignment="1">
      <alignment horizontal="right" vertical="center"/>
    </xf>
    <xf numFmtId="171" fontId="15" fillId="10" borderId="13" xfId="0" applyNumberFormat="1" applyFont="1" applyFill="1" applyBorder="1" applyAlignment="1">
      <alignment horizontal="center" vertical="center"/>
    </xf>
    <xf numFmtId="0" fontId="16" fillId="10" borderId="15" xfId="0" applyFont="1" applyFill="1" applyBorder="1" applyAlignment="1">
      <alignment horizontal="center" vertical="center"/>
    </xf>
    <xf numFmtId="174" fontId="23" fillId="2" borderId="18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413C-58A5-48CB-A43E-A131EAC05D88}">
  <sheetPr codeName="Sheet34"/>
  <dimension ref="A1:BT117"/>
  <sheetViews>
    <sheetView tabSelected="1" zoomScale="85" zoomScaleNormal="85" workbookViewId="0">
      <pane xSplit="3" ySplit="7" topLeftCell="E8" activePane="bottomRight" state="frozen"/>
      <selection pane="topRight" activeCell="D1" sqref="D1"/>
      <selection pane="bottomLeft" activeCell="A6" sqref="A6"/>
      <selection pane="bottomRight" activeCell="F8" sqref="F8"/>
    </sheetView>
  </sheetViews>
  <sheetFormatPr defaultRowHeight="14.4" x14ac:dyDescent="0.3"/>
  <cols>
    <col min="1" max="1" width="1.77734375" style="3" customWidth="1"/>
    <col min="2" max="2" width="1.77734375" style="3" hidden="1" customWidth="1"/>
    <col min="3" max="3" width="33.109375" style="3" bestFit="1" customWidth="1"/>
    <col min="4" max="7" width="11.109375" style="3" customWidth="1"/>
    <col min="8" max="70" width="12.6640625" style="3" customWidth="1"/>
    <col min="71" max="16384" width="8.88671875" style="3"/>
  </cols>
  <sheetData>
    <row r="1" spans="1:72" hidden="1" x14ac:dyDescent="0.3">
      <c r="A1" s="72"/>
      <c r="B1" s="72"/>
      <c r="C1" s="73"/>
      <c r="D1" s="73"/>
      <c r="E1" s="73"/>
      <c r="F1" s="73"/>
      <c r="G1" s="72"/>
      <c r="H1" s="78">
        <f ca="1">OFFSET($K$1,6,MATCH(YEAR($E$3),$K$1:$BR$1,0)-1)</f>
        <v>45322</v>
      </c>
      <c r="I1" s="75" t="str">
        <f ca="1">+IF(ISNA(HLOOKUP(DATE(YEAR(H1)-1,MONTH(H1),DAY(H1)),$K$7:$BR$7,1,0)),"No","Yes")</f>
        <v>No</v>
      </c>
      <c r="J1" s="75" t="s">
        <v>51</v>
      </c>
      <c r="K1" s="75">
        <f t="shared" ref="K1:P1" si="0">IF(K7="","",YEAR(K7))</f>
        <v>2024</v>
      </c>
      <c r="L1" s="75">
        <f t="shared" si="0"/>
        <v>2024</v>
      </c>
      <c r="M1" s="75">
        <f t="shared" si="0"/>
        <v>2024</v>
      </c>
      <c r="N1" s="75" t="str">
        <f t="shared" si="0"/>
        <v/>
      </c>
      <c r="O1" s="75" t="str">
        <f t="shared" si="0"/>
        <v/>
      </c>
      <c r="P1" s="75" t="str">
        <f t="shared" si="0"/>
        <v/>
      </c>
      <c r="Q1" s="75" t="str">
        <f>IF(Q7="","",YEAR(Q7))</f>
        <v/>
      </c>
      <c r="R1" s="75" t="str">
        <f t="shared" ref="R1:Z1" si="1">IF(R7="","",YEAR(R7))</f>
        <v/>
      </c>
      <c r="S1" s="75" t="str">
        <f t="shared" si="1"/>
        <v/>
      </c>
      <c r="T1" s="75" t="str">
        <f t="shared" si="1"/>
        <v/>
      </c>
      <c r="U1" s="75" t="str">
        <f t="shared" si="1"/>
        <v/>
      </c>
      <c r="V1" s="75" t="str">
        <f t="shared" si="1"/>
        <v/>
      </c>
      <c r="W1" s="75" t="str">
        <f t="shared" si="1"/>
        <v/>
      </c>
      <c r="X1" s="75" t="str">
        <f t="shared" si="1"/>
        <v/>
      </c>
      <c r="Y1" s="75" t="str">
        <f t="shared" si="1"/>
        <v/>
      </c>
      <c r="Z1" s="75" t="str">
        <f t="shared" si="1"/>
        <v/>
      </c>
      <c r="AA1" s="75" t="str">
        <f t="shared" ref="AA1:AC1" si="2">IF(AA7="","",YEAR(AA7))</f>
        <v/>
      </c>
      <c r="AB1" s="75" t="str">
        <f t="shared" si="2"/>
        <v/>
      </c>
      <c r="AC1" s="75" t="str">
        <f t="shared" si="2"/>
        <v/>
      </c>
      <c r="AD1" s="75" t="str">
        <f t="shared" ref="AD1:BR1" si="3">IF(AD7="","",YEAR(AD7))</f>
        <v/>
      </c>
      <c r="AE1" s="75" t="str">
        <f t="shared" si="3"/>
        <v/>
      </c>
      <c r="AF1" s="75" t="str">
        <f t="shared" si="3"/>
        <v/>
      </c>
      <c r="AG1" s="75" t="str">
        <f t="shared" si="3"/>
        <v/>
      </c>
      <c r="AH1" s="75" t="str">
        <f t="shared" si="3"/>
        <v/>
      </c>
      <c r="AI1" s="75" t="str">
        <f t="shared" si="3"/>
        <v/>
      </c>
      <c r="AJ1" s="75" t="str">
        <f t="shared" si="3"/>
        <v/>
      </c>
      <c r="AK1" s="75" t="str">
        <f t="shared" si="3"/>
        <v/>
      </c>
      <c r="AL1" s="75" t="str">
        <f t="shared" si="3"/>
        <v/>
      </c>
      <c r="AM1" s="75" t="str">
        <f t="shared" si="3"/>
        <v/>
      </c>
      <c r="AN1" s="75" t="str">
        <f t="shared" si="3"/>
        <v/>
      </c>
      <c r="AO1" s="75" t="str">
        <f t="shared" si="3"/>
        <v/>
      </c>
      <c r="AP1" s="75" t="str">
        <f t="shared" si="3"/>
        <v/>
      </c>
      <c r="AQ1" s="75" t="str">
        <f t="shared" si="3"/>
        <v/>
      </c>
      <c r="AR1" s="75" t="str">
        <f t="shared" si="3"/>
        <v/>
      </c>
      <c r="AS1" s="75" t="str">
        <f t="shared" si="3"/>
        <v/>
      </c>
      <c r="AT1" s="75" t="str">
        <f t="shared" si="3"/>
        <v/>
      </c>
      <c r="AU1" s="75" t="str">
        <f t="shared" si="3"/>
        <v/>
      </c>
      <c r="AV1" s="75" t="str">
        <f t="shared" si="3"/>
        <v/>
      </c>
      <c r="AW1" s="75" t="str">
        <f t="shared" si="3"/>
        <v/>
      </c>
      <c r="AX1" s="75" t="str">
        <f t="shared" si="3"/>
        <v/>
      </c>
      <c r="AY1" s="75" t="str">
        <f t="shared" si="3"/>
        <v/>
      </c>
      <c r="AZ1" s="75" t="str">
        <f t="shared" si="3"/>
        <v/>
      </c>
      <c r="BA1" s="75" t="str">
        <f t="shared" si="3"/>
        <v/>
      </c>
      <c r="BB1" s="75" t="str">
        <f t="shared" si="3"/>
        <v/>
      </c>
      <c r="BC1" s="75" t="str">
        <f t="shared" si="3"/>
        <v/>
      </c>
      <c r="BD1" s="75" t="str">
        <f t="shared" si="3"/>
        <v/>
      </c>
      <c r="BE1" s="75" t="str">
        <f t="shared" si="3"/>
        <v/>
      </c>
      <c r="BF1" s="75" t="str">
        <f t="shared" si="3"/>
        <v/>
      </c>
      <c r="BG1" s="75" t="str">
        <f t="shared" si="3"/>
        <v/>
      </c>
      <c r="BH1" s="75" t="str">
        <f t="shared" si="3"/>
        <v/>
      </c>
      <c r="BI1" s="75" t="str">
        <f t="shared" si="3"/>
        <v/>
      </c>
      <c r="BJ1" s="75" t="str">
        <f t="shared" si="3"/>
        <v/>
      </c>
      <c r="BK1" s="75" t="str">
        <f t="shared" si="3"/>
        <v/>
      </c>
      <c r="BL1" s="75" t="str">
        <f t="shared" si="3"/>
        <v/>
      </c>
      <c r="BM1" s="75" t="str">
        <f t="shared" si="3"/>
        <v/>
      </c>
      <c r="BN1" s="75" t="str">
        <f t="shared" si="3"/>
        <v/>
      </c>
      <c r="BO1" s="75" t="str">
        <f t="shared" si="3"/>
        <v/>
      </c>
      <c r="BP1" s="75" t="str">
        <f t="shared" si="3"/>
        <v/>
      </c>
      <c r="BQ1" s="75" t="str">
        <f t="shared" si="3"/>
        <v/>
      </c>
      <c r="BR1" s="75" t="str">
        <f t="shared" si="3"/>
        <v/>
      </c>
      <c r="BS1" s="72"/>
    </row>
    <row r="2" spans="1:72" ht="4.95" customHeight="1" x14ac:dyDescent="0.3">
      <c r="A2" s="72"/>
      <c r="B2" s="72"/>
      <c r="C2" s="73"/>
      <c r="D2" s="73"/>
      <c r="E2" s="73"/>
      <c r="F2" s="73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</row>
    <row r="3" spans="1:72" s="9" customFormat="1" ht="16.05" customHeight="1" x14ac:dyDescent="0.3">
      <c r="A3" s="74"/>
      <c r="B3" s="74"/>
      <c r="C3" s="83">
        <f ca="1">+TODAY()</f>
        <v>45496</v>
      </c>
      <c r="D3" s="79" t="s">
        <v>48</v>
      </c>
      <c r="E3" s="172">
        <v>45292</v>
      </c>
      <c r="F3" s="86" t="s">
        <v>49</v>
      </c>
      <c r="G3" s="87">
        <f>IF(E3="","",EOMONTH(E3, 11))</f>
        <v>45657</v>
      </c>
      <c r="H3" s="173" t="s">
        <v>54</v>
      </c>
      <c r="I3" s="106" t="s">
        <v>53</v>
      </c>
      <c r="J3" s="80"/>
      <c r="K3" s="81"/>
      <c r="L3" s="82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</row>
    <row r="4" spans="1:72" ht="16.2" thickBot="1" x14ac:dyDescent="0.35">
      <c r="A4" s="72"/>
      <c r="B4" s="72"/>
      <c r="C4" s="174" t="s">
        <v>74</v>
      </c>
      <c r="D4" s="73"/>
      <c r="E4" s="73"/>
      <c r="F4" s="73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</row>
    <row r="5" spans="1:72" ht="15" customHeight="1" thickTop="1" x14ac:dyDescent="0.3">
      <c r="A5" s="72"/>
      <c r="B5" s="72"/>
      <c r="C5" s="91" t="s">
        <v>75</v>
      </c>
      <c r="D5" s="88"/>
      <c r="E5" s="88"/>
      <c r="F5" s="88"/>
      <c r="G5" s="101"/>
      <c r="H5" s="88"/>
      <c r="I5" s="89"/>
      <c r="J5" s="104"/>
      <c r="K5" s="88"/>
      <c r="L5" s="88"/>
      <c r="M5" s="88"/>
      <c r="N5" s="90"/>
      <c r="O5" s="90"/>
      <c r="P5" s="90"/>
      <c r="Q5" s="90"/>
      <c r="R5" s="90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72"/>
    </row>
    <row r="6" spans="1:72" ht="15" customHeight="1" x14ac:dyDescent="0.3">
      <c r="A6" s="72"/>
      <c r="B6" s="72"/>
      <c r="C6" s="92" t="s">
        <v>52</v>
      </c>
      <c r="D6" s="93">
        <f t="shared" ref="D6" si="4">+YEAR($K$7)-3</f>
        <v>2021</v>
      </c>
      <c r="E6" s="93">
        <f>+YEAR($K$7)-2</f>
        <v>2022</v>
      </c>
      <c r="F6" s="93">
        <f>+YEAR($K$7)-1</f>
        <v>2023</v>
      </c>
      <c r="G6" s="102">
        <f>+YEAR($K$7)</f>
        <v>2024</v>
      </c>
      <c r="H6" s="77"/>
      <c r="I6" s="77"/>
      <c r="J6" s="102"/>
      <c r="K6" s="93" t="str">
        <f>IF(K7="","","1M '"&amp;RIGHT(YEAR(K7),2))</f>
        <v>1M '24</v>
      </c>
      <c r="L6" s="93" t="str">
        <f>IF(L7="","","2M '"&amp;RIGHT(YEAR(L7),2))</f>
        <v>2M '24</v>
      </c>
      <c r="M6" s="93" t="str">
        <f>IF(M7="","","3M '"&amp;RIGHT(YEAR(M7),2))</f>
        <v>3M '24</v>
      </c>
      <c r="N6" s="93" t="str">
        <f>IF(N7="","","4M '"&amp;RIGHT(YEAR(N7),2))</f>
        <v/>
      </c>
      <c r="O6" s="93" t="str">
        <f>IF(O7="","","5M '"&amp;RIGHT(YEAR(O7),2))</f>
        <v/>
      </c>
      <c r="P6" s="93" t="str">
        <f>IF(P7="","","6M '"&amp;RIGHT(YEAR(P7),2))</f>
        <v/>
      </c>
      <c r="Q6" s="93" t="str">
        <f>IF(Q7="","","7M '"&amp;RIGHT(YEAR(Q7),2))</f>
        <v/>
      </c>
      <c r="R6" s="93" t="str">
        <f>IF(R7="","","8M '"&amp;RIGHT(YEAR(R7),2))</f>
        <v/>
      </c>
      <c r="S6" s="93" t="str">
        <f>IF(S7="","","9M '"&amp;RIGHT(YEAR(S7),2))</f>
        <v/>
      </c>
      <c r="T6" s="93" t="str">
        <f>IF(T7="","","10M '"&amp;RIGHT(YEAR(T7),2))</f>
        <v/>
      </c>
      <c r="U6" s="93" t="str">
        <f>IF(U7="","","11M '"&amp;RIGHT(YEAR(U7),2))</f>
        <v/>
      </c>
      <c r="V6" s="93" t="str">
        <f>IF(V7="","","12M '"&amp;RIGHT(YEAR(V7),2))</f>
        <v/>
      </c>
      <c r="W6" s="93" t="str">
        <f>IF(W7="","","1M '"&amp;RIGHT(YEAR(W7),2))</f>
        <v/>
      </c>
      <c r="X6" s="93" t="str">
        <f>IF(X7="","","2M '"&amp;RIGHT(YEAR(X7),2))</f>
        <v/>
      </c>
      <c r="Y6" s="93" t="str">
        <f>IF(Y7="","","3M '"&amp;RIGHT(YEAR(Y7),2))</f>
        <v/>
      </c>
      <c r="Z6" s="93" t="str">
        <f>IF(Z7="","","4M '"&amp;RIGHT(YEAR(Z7),2))</f>
        <v/>
      </c>
      <c r="AA6" s="93" t="str">
        <f>IF(AA7="","","5M '"&amp;RIGHT(YEAR(AA7),2))</f>
        <v/>
      </c>
      <c r="AB6" s="93" t="str">
        <f>IF(AB7="","","6M '"&amp;RIGHT(YEAR(AB7),2))</f>
        <v/>
      </c>
      <c r="AC6" s="93" t="str">
        <f>IF(AC7="","","7M '"&amp;RIGHT(YEAR(AC7),2))</f>
        <v/>
      </c>
      <c r="AD6" s="93" t="str">
        <f>IF(AD7="","","8M '"&amp;RIGHT(YEAR(AD7),2))</f>
        <v/>
      </c>
      <c r="AE6" s="93" t="str">
        <f>IF(AE7="","","9M '"&amp;RIGHT(YEAR(AE7),2))</f>
        <v/>
      </c>
      <c r="AF6" s="93" t="str">
        <f>IF(AF7="","","10M '"&amp;RIGHT(YEAR(AF7),2))</f>
        <v/>
      </c>
      <c r="AG6" s="93" t="str">
        <f>IF(AG7="","","11M '"&amp;RIGHT(YEAR(AG7),2))</f>
        <v/>
      </c>
      <c r="AH6" s="93" t="str">
        <f>IF(AH7="","","12M '"&amp;RIGHT(YEAR(AH7),2))</f>
        <v/>
      </c>
      <c r="AI6" s="93" t="str">
        <f>IF(AI7="","","1M '"&amp;RIGHT(YEAR(AI7),2))</f>
        <v/>
      </c>
      <c r="AJ6" s="93" t="str">
        <f>IF(AJ7="","","2M '"&amp;RIGHT(YEAR(AJ7),2))</f>
        <v/>
      </c>
      <c r="AK6" s="93" t="str">
        <f>IF(AK7="","","3M '"&amp;RIGHT(YEAR(AK7),2))</f>
        <v/>
      </c>
      <c r="AL6" s="93" t="str">
        <f>IF(AL7="","","4M '"&amp;RIGHT(YEAR(AL7),2))</f>
        <v/>
      </c>
      <c r="AM6" s="93" t="str">
        <f>IF(AM7="","","5M '"&amp;RIGHT(YEAR(AM7),2))</f>
        <v/>
      </c>
      <c r="AN6" s="93" t="str">
        <f>IF(AN7="","","6M '"&amp;RIGHT(YEAR(AN7),2))</f>
        <v/>
      </c>
      <c r="AO6" s="93" t="str">
        <f>IF(AO7="","","7M '"&amp;RIGHT(YEAR(AO7),2))</f>
        <v/>
      </c>
      <c r="AP6" s="93" t="str">
        <f>IF(AP7="","","8M '"&amp;RIGHT(YEAR(AP7),2))</f>
        <v/>
      </c>
      <c r="AQ6" s="93" t="str">
        <f>IF(AQ7="","","9M '"&amp;RIGHT(YEAR(AQ7),2))</f>
        <v/>
      </c>
      <c r="AR6" s="93" t="str">
        <f>IF(AR7="","","10M '"&amp;RIGHT(YEAR(AR7),2))</f>
        <v/>
      </c>
      <c r="AS6" s="93" t="str">
        <f>IF(AS7="","","11M '"&amp;RIGHT(YEAR(AS7),2))</f>
        <v/>
      </c>
      <c r="AT6" s="93" t="str">
        <f>IF(AT7="","","12M '"&amp;RIGHT(YEAR(AT7),2))</f>
        <v/>
      </c>
      <c r="AU6" s="93" t="str">
        <f>IF(AU7="","","1M '"&amp;RIGHT(YEAR(AU7),2))</f>
        <v/>
      </c>
      <c r="AV6" s="93" t="str">
        <f>IF(AV7="","","2M '"&amp;RIGHT(YEAR(AV7),2))</f>
        <v/>
      </c>
      <c r="AW6" s="93" t="str">
        <f>IF(AW7="","","3M '"&amp;RIGHT(YEAR(AW7),2))</f>
        <v/>
      </c>
      <c r="AX6" s="93" t="str">
        <f>IF(AX7="","","4M '"&amp;RIGHT(YEAR(AX7),2))</f>
        <v/>
      </c>
      <c r="AY6" s="93" t="str">
        <f>IF(AY7="","","5M '"&amp;RIGHT(YEAR(AY7),2))</f>
        <v/>
      </c>
      <c r="AZ6" s="93" t="str">
        <f>IF(AZ7="","","6M '"&amp;RIGHT(YEAR(AZ7),2))</f>
        <v/>
      </c>
      <c r="BA6" s="93" t="str">
        <f>IF(BA7="","","7M '"&amp;RIGHT(YEAR(BA7),2))</f>
        <v/>
      </c>
      <c r="BB6" s="93" t="str">
        <f>IF(BB7="","","8M '"&amp;RIGHT(YEAR(BB7),2))</f>
        <v/>
      </c>
      <c r="BC6" s="93" t="str">
        <f>IF(BC7="","","9M '"&amp;RIGHT(YEAR(BC7),2))</f>
        <v/>
      </c>
      <c r="BD6" s="93" t="str">
        <f>IF(BD7="","","10M '"&amp;RIGHT(YEAR(BD7),2))</f>
        <v/>
      </c>
      <c r="BE6" s="93" t="str">
        <f>IF(BE7="","","11M '"&amp;RIGHT(YEAR(BE7),2))</f>
        <v/>
      </c>
      <c r="BF6" s="93" t="str">
        <f>IF(BF7="","","12M '"&amp;RIGHT(YEAR(BF7),2))</f>
        <v/>
      </c>
      <c r="BG6" s="93" t="str">
        <f>IF(BG7="","","1M '"&amp;RIGHT(YEAR(BG7),2))</f>
        <v/>
      </c>
      <c r="BH6" s="93" t="str">
        <f>IF(BH7="","","2M '"&amp;RIGHT(YEAR(BH7),2))</f>
        <v/>
      </c>
      <c r="BI6" s="93" t="str">
        <f>IF(BI7="","","3M '"&amp;RIGHT(YEAR(BI7),2))</f>
        <v/>
      </c>
      <c r="BJ6" s="93" t="str">
        <f>IF(BJ7="","","4M '"&amp;RIGHT(YEAR(BJ7),2))</f>
        <v/>
      </c>
      <c r="BK6" s="93" t="str">
        <f>IF(BK7="","","5M '"&amp;RIGHT(YEAR(BK7),2))</f>
        <v/>
      </c>
      <c r="BL6" s="93" t="str">
        <f>IF(BL7="","","6M '"&amp;RIGHT(YEAR(BL7),2))</f>
        <v/>
      </c>
      <c r="BM6" s="93" t="str">
        <f>IF(BM7="","","7M '"&amp;RIGHT(YEAR(BM7),2))</f>
        <v/>
      </c>
      <c r="BN6" s="93" t="str">
        <f>IF(BN7="","","8M '"&amp;RIGHT(YEAR(BN7),2))</f>
        <v/>
      </c>
      <c r="BO6" s="93" t="str">
        <f>IF(BO7="","","9M '"&amp;RIGHT(YEAR(BO7),2))</f>
        <v/>
      </c>
      <c r="BP6" s="93" t="str">
        <f>IF(BP7="","","10M '"&amp;RIGHT(YEAR(BP7),2))</f>
        <v/>
      </c>
      <c r="BQ6" s="93" t="str">
        <f>IF(BQ7="","","11M '"&amp;RIGHT(YEAR(BQ7),2))</f>
        <v/>
      </c>
      <c r="BR6" s="93" t="str">
        <f>IF(BR7="","","12M '"&amp;RIGHT(YEAR(BR7),2))</f>
        <v/>
      </c>
      <c r="BS6" s="72"/>
    </row>
    <row r="7" spans="1:72" s="85" customFormat="1" ht="16.95" customHeight="1" x14ac:dyDescent="0.3">
      <c r="A7" s="84"/>
      <c r="B7" s="84"/>
      <c r="C7" s="94" t="s">
        <v>72</v>
      </c>
      <c r="D7" s="94">
        <f t="shared" ref="D7:E7" si="5">+DATE(YEAR(E7)-1,MONTH(E7),DAY(E7))</f>
        <v>44561</v>
      </c>
      <c r="E7" s="94">
        <f t="shared" si="5"/>
        <v>44926</v>
      </c>
      <c r="F7" s="94">
        <f>+DATE(YEAR(G7)-1,MONTH(G7),DAY(G7))</f>
        <v>45291</v>
      </c>
      <c r="G7" s="103">
        <f>+DATE(YEAR($K$7),MONTH($G$3),DAY(G3))</f>
        <v>45657</v>
      </c>
      <c r="H7" s="93" t="str">
        <f>"YTD "&amp;YEAR($E$3)-1</f>
        <v>YTD 2023</v>
      </c>
      <c r="I7" s="93" t="str">
        <f>"YTD "&amp;YEAR($E$3)</f>
        <v>YTD 2024</v>
      </c>
      <c r="J7" s="105" t="str">
        <f ca="1">IF(K7="","","LTM "&amp;OFFSET($K$7,-1,MATCH("",$K$6:$BR$6,0)-2))</f>
        <v>LTM 3M '24</v>
      </c>
      <c r="K7" s="166">
        <v>45322</v>
      </c>
      <c r="L7" s="94">
        <f>IF(L9="","",EOMONTH(K7, 1))</f>
        <v>45351</v>
      </c>
      <c r="M7" s="94">
        <f t="shared" ref="M7:BR7" si="6">IF(M9="","",EOMONTH(L7, 1))</f>
        <v>45382</v>
      </c>
      <c r="N7" s="94" t="str">
        <f t="shared" si="6"/>
        <v/>
      </c>
      <c r="O7" s="94" t="str">
        <f t="shared" si="6"/>
        <v/>
      </c>
      <c r="P7" s="94" t="str">
        <f t="shared" si="6"/>
        <v/>
      </c>
      <c r="Q7" s="94" t="str">
        <f t="shared" si="6"/>
        <v/>
      </c>
      <c r="R7" s="94" t="str">
        <f t="shared" si="6"/>
        <v/>
      </c>
      <c r="S7" s="94" t="str">
        <f t="shared" si="6"/>
        <v/>
      </c>
      <c r="T7" s="94" t="str">
        <f t="shared" si="6"/>
        <v/>
      </c>
      <c r="U7" s="94" t="str">
        <f t="shared" si="6"/>
        <v/>
      </c>
      <c r="V7" s="94" t="str">
        <f t="shared" si="6"/>
        <v/>
      </c>
      <c r="W7" s="94" t="str">
        <f t="shared" si="6"/>
        <v/>
      </c>
      <c r="X7" s="94" t="str">
        <f t="shared" si="6"/>
        <v/>
      </c>
      <c r="Y7" s="94" t="str">
        <f t="shared" si="6"/>
        <v/>
      </c>
      <c r="Z7" s="94" t="str">
        <f t="shared" si="6"/>
        <v/>
      </c>
      <c r="AA7" s="94" t="str">
        <f t="shared" si="6"/>
        <v/>
      </c>
      <c r="AB7" s="94" t="str">
        <f t="shared" si="6"/>
        <v/>
      </c>
      <c r="AC7" s="94" t="str">
        <f t="shared" si="6"/>
        <v/>
      </c>
      <c r="AD7" s="94" t="str">
        <f t="shared" si="6"/>
        <v/>
      </c>
      <c r="AE7" s="94" t="str">
        <f t="shared" si="6"/>
        <v/>
      </c>
      <c r="AF7" s="94" t="str">
        <f t="shared" si="6"/>
        <v/>
      </c>
      <c r="AG7" s="94" t="str">
        <f t="shared" si="6"/>
        <v/>
      </c>
      <c r="AH7" s="94" t="str">
        <f t="shared" si="6"/>
        <v/>
      </c>
      <c r="AI7" s="94" t="str">
        <f t="shared" si="6"/>
        <v/>
      </c>
      <c r="AJ7" s="94" t="str">
        <f t="shared" si="6"/>
        <v/>
      </c>
      <c r="AK7" s="94" t="str">
        <f t="shared" si="6"/>
        <v/>
      </c>
      <c r="AL7" s="94" t="str">
        <f t="shared" si="6"/>
        <v/>
      </c>
      <c r="AM7" s="94" t="str">
        <f t="shared" si="6"/>
        <v/>
      </c>
      <c r="AN7" s="94" t="str">
        <f t="shared" si="6"/>
        <v/>
      </c>
      <c r="AO7" s="94" t="str">
        <f t="shared" si="6"/>
        <v/>
      </c>
      <c r="AP7" s="94" t="str">
        <f t="shared" si="6"/>
        <v/>
      </c>
      <c r="AQ7" s="94" t="str">
        <f t="shared" si="6"/>
        <v/>
      </c>
      <c r="AR7" s="94" t="str">
        <f t="shared" si="6"/>
        <v/>
      </c>
      <c r="AS7" s="94" t="str">
        <f t="shared" si="6"/>
        <v/>
      </c>
      <c r="AT7" s="94" t="str">
        <f t="shared" si="6"/>
        <v/>
      </c>
      <c r="AU7" s="94" t="str">
        <f t="shared" si="6"/>
        <v/>
      </c>
      <c r="AV7" s="94" t="str">
        <f t="shared" si="6"/>
        <v/>
      </c>
      <c r="AW7" s="94" t="str">
        <f t="shared" si="6"/>
        <v/>
      </c>
      <c r="AX7" s="94" t="str">
        <f t="shared" si="6"/>
        <v/>
      </c>
      <c r="AY7" s="94" t="str">
        <f t="shared" si="6"/>
        <v/>
      </c>
      <c r="AZ7" s="94" t="str">
        <f t="shared" si="6"/>
        <v/>
      </c>
      <c r="BA7" s="94" t="str">
        <f t="shared" si="6"/>
        <v/>
      </c>
      <c r="BB7" s="94" t="str">
        <f t="shared" si="6"/>
        <v/>
      </c>
      <c r="BC7" s="94" t="str">
        <f t="shared" si="6"/>
        <v/>
      </c>
      <c r="BD7" s="94" t="str">
        <f t="shared" si="6"/>
        <v/>
      </c>
      <c r="BE7" s="94" t="str">
        <f t="shared" si="6"/>
        <v/>
      </c>
      <c r="BF7" s="94" t="str">
        <f t="shared" si="6"/>
        <v/>
      </c>
      <c r="BG7" s="94" t="str">
        <f t="shared" si="6"/>
        <v/>
      </c>
      <c r="BH7" s="94" t="str">
        <f t="shared" si="6"/>
        <v/>
      </c>
      <c r="BI7" s="94" t="str">
        <f t="shared" si="6"/>
        <v/>
      </c>
      <c r="BJ7" s="94" t="str">
        <f t="shared" si="6"/>
        <v/>
      </c>
      <c r="BK7" s="94" t="str">
        <f t="shared" si="6"/>
        <v/>
      </c>
      <c r="BL7" s="94" t="str">
        <f t="shared" si="6"/>
        <v/>
      </c>
      <c r="BM7" s="94" t="str">
        <f t="shared" si="6"/>
        <v/>
      </c>
      <c r="BN7" s="94" t="str">
        <f t="shared" si="6"/>
        <v/>
      </c>
      <c r="BO7" s="94" t="str">
        <f t="shared" si="6"/>
        <v/>
      </c>
      <c r="BP7" s="94" t="str">
        <f t="shared" si="6"/>
        <v/>
      </c>
      <c r="BQ7" s="94" t="str">
        <f t="shared" si="6"/>
        <v/>
      </c>
      <c r="BR7" s="94" t="str">
        <f t="shared" si="6"/>
        <v/>
      </c>
      <c r="BS7" s="84"/>
    </row>
    <row r="8" spans="1:72" ht="16.95" customHeight="1" x14ac:dyDescent="0.3">
      <c r="A8" s="72"/>
      <c r="B8" s="72"/>
      <c r="C8" s="138" t="s">
        <v>0</v>
      </c>
      <c r="D8" s="139"/>
      <c r="E8" s="139"/>
      <c r="F8" s="139"/>
      <c r="G8" s="140"/>
      <c r="H8" s="141"/>
      <c r="I8" s="139"/>
      <c r="J8" s="140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72"/>
    </row>
    <row r="9" spans="1:72" ht="15" customHeight="1" x14ac:dyDescent="0.3">
      <c r="A9" s="72"/>
      <c r="B9" s="72"/>
      <c r="C9" s="107" t="s">
        <v>1</v>
      </c>
      <c r="D9" s="95"/>
      <c r="E9" s="95"/>
      <c r="F9" s="95">
        <v>56.211604999999999</v>
      </c>
      <c r="G9" s="5">
        <f>SUM(K9:V9)</f>
        <v>15.106999999999999</v>
      </c>
      <c r="H9" s="57">
        <f ca="1">IF(OR((YEAR($E$3)=YEAR($K$7)),$I$1="No"),0,SUM(OFFSET($K8,1,MATCH(YEAR($E$3)-1,$K$1:$BR$1,0)-1,1,COUNTIF($K$1:$BR$1,YEAR($E$3)))))</f>
        <v>0</v>
      </c>
      <c r="I9" s="57">
        <f ca="1">IF($K$7="",0,SUM(OFFSET($K8,1,MATCH(YEAR($E$3),$K$1:$BR$1,0)-1,1,12)))</f>
        <v>15.106999999999999</v>
      </c>
      <c r="J9" s="5">
        <f ca="1">IF((COUNTA($K$6:$BR$6)-COUNTBLANK($K$6:$BR$6))&lt;12,0,IF($K$7="",0,SUM(OFFSET($K8,1,MATCH("",$K$7:$BR$7,0)-13,1,12))))</f>
        <v>0</v>
      </c>
      <c r="K9" s="95">
        <v>5.0170000000000003</v>
      </c>
      <c r="L9" s="95">
        <v>4.992</v>
      </c>
      <c r="M9" s="95">
        <v>5.0979999999999999</v>
      </c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72"/>
    </row>
    <row r="10" spans="1:72" ht="15" customHeight="1" x14ac:dyDescent="0.3">
      <c r="A10" s="72"/>
      <c r="B10" s="72"/>
      <c r="C10" s="107" t="s">
        <v>2</v>
      </c>
      <c r="D10" s="95"/>
      <c r="E10" s="95"/>
      <c r="F10" s="95">
        <v>7.6184669999999999</v>
      </c>
      <c r="G10" s="5">
        <f>SUM(K10:V10)</f>
        <v>1.657</v>
      </c>
      <c r="H10" s="57">
        <f ca="1">IF(OR((YEAR($E$3)=YEAR($K$7)),$I$1="No"),0,SUM(OFFSET($K9,1,MATCH(YEAR($E$3)-1,$K$1:$BR$1,0)-1,1,COUNTIF($K$1:$BR$1,YEAR($E$3)))))</f>
        <v>0</v>
      </c>
      <c r="I10" s="57">
        <f ca="1">IF($K$7="",0,SUM(OFFSET($K9,1,MATCH(YEAR($E$3),$K$1:$BR$1,0)-1,1,12)))</f>
        <v>1.657</v>
      </c>
      <c r="J10" s="5">
        <f ca="1">IF((COUNTA($K$6:$BR$6)-COUNTBLANK($K$6:$BR$6))&lt;12,0,IF($K$7="",0,SUM(OFFSET($K9,1,MATCH("",$K$7:$BR$7,0)-13,1,12))))</f>
        <v>0</v>
      </c>
      <c r="K10" s="95">
        <v>0.501</v>
      </c>
      <c r="L10" s="95">
        <v>0.60299999999999998</v>
      </c>
      <c r="M10" s="95">
        <v>0.55300000000000005</v>
      </c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72"/>
    </row>
    <row r="11" spans="1:72" s="9" customFormat="1" ht="15" customHeight="1" x14ac:dyDescent="0.3">
      <c r="A11" s="74"/>
      <c r="B11" s="74"/>
      <c r="C11" s="6" t="s">
        <v>3</v>
      </c>
      <c r="D11" s="7">
        <f>IF(OR(D10=0,D10=""),D9, D9-D10)</f>
        <v>0</v>
      </c>
      <c r="E11" s="7">
        <f t="shared" ref="E11:Q11" si="7">IF(OR(E10=0,E10=""),E9, E9-E10)</f>
        <v>0</v>
      </c>
      <c r="F11" s="7">
        <f t="shared" si="7"/>
        <v>48.593137999999996</v>
      </c>
      <c r="G11" s="7">
        <f t="shared" si="7"/>
        <v>13.45</v>
      </c>
      <c r="H11" s="8">
        <f t="shared" ca="1" si="7"/>
        <v>0</v>
      </c>
      <c r="I11" s="7">
        <f t="shared" ca="1" si="7"/>
        <v>13.45</v>
      </c>
      <c r="J11" s="10">
        <f t="shared" ca="1" si="7"/>
        <v>0</v>
      </c>
      <c r="K11" s="8">
        <f t="shared" si="7"/>
        <v>4.516</v>
      </c>
      <c r="L11" s="7">
        <f t="shared" si="7"/>
        <v>4.3890000000000002</v>
      </c>
      <c r="M11" s="7">
        <f t="shared" si="7"/>
        <v>4.5449999999999999</v>
      </c>
      <c r="N11" s="7">
        <f t="shared" si="7"/>
        <v>0</v>
      </c>
      <c r="O11" s="7">
        <f t="shared" si="7"/>
        <v>0</v>
      </c>
      <c r="P11" s="7">
        <f t="shared" si="7"/>
        <v>0</v>
      </c>
      <c r="Q11" s="7">
        <f t="shared" si="7"/>
        <v>0</v>
      </c>
      <c r="R11" s="7">
        <f t="shared" ref="R11:AC11" si="8">IF(OR(R10=0,R10=""),R9, R9-R10)</f>
        <v>0</v>
      </c>
      <c r="S11" s="7">
        <f t="shared" si="8"/>
        <v>0</v>
      </c>
      <c r="T11" s="7">
        <f t="shared" si="8"/>
        <v>0</v>
      </c>
      <c r="U11" s="7">
        <f t="shared" si="8"/>
        <v>0</v>
      </c>
      <c r="V11" s="7">
        <f t="shared" si="8"/>
        <v>0</v>
      </c>
      <c r="W11" s="7">
        <f t="shared" si="8"/>
        <v>0</v>
      </c>
      <c r="X11" s="7">
        <f t="shared" si="8"/>
        <v>0</v>
      </c>
      <c r="Y11" s="7">
        <f t="shared" si="8"/>
        <v>0</v>
      </c>
      <c r="Z11" s="7">
        <f t="shared" si="8"/>
        <v>0</v>
      </c>
      <c r="AA11" s="7">
        <f t="shared" si="8"/>
        <v>0</v>
      </c>
      <c r="AB11" s="7">
        <f t="shared" si="8"/>
        <v>0</v>
      </c>
      <c r="AC11" s="7">
        <f t="shared" si="8"/>
        <v>0</v>
      </c>
      <c r="AD11" s="7">
        <f t="shared" ref="AD11:BP11" si="9">IF(OR(AD10=0,AD10=""),AD9, AD9-AD10)</f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  <c r="AK11" s="7">
        <f t="shared" si="9"/>
        <v>0</v>
      </c>
      <c r="AL11" s="7">
        <f t="shared" si="9"/>
        <v>0</v>
      </c>
      <c r="AM11" s="7">
        <f t="shared" si="9"/>
        <v>0</v>
      </c>
      <c r="AN11" s="7">
        <f t="shared" si="9"/>
        <v>0</v>
      </c>
      <c r="AO11" s="7">
        <f t="shared" si="9"/>
        <v>0</v>
      </c>
      <c r="AP11" s="7">
        <f t="shared" si="9"/>
        <v>0</v>
      </c>
      <c r="AQ11" s="7">
        <f t="shared" si="9"/>
        <v>0</v>
      </c>
      <c r="AR11" s="7">
        <f t="shared" si="9"/>
        <v>0</v>
      </c>
      <c r="AS11" s="7">
        <f t="shared" si="9"/>
        <v>0</v>
      </c>
      <c r="AT11" s="7">
        <f t="shared" si="9"/>
        <v>0</v>
      </c>
      <c r="AU11" s="7">
        <f t="shared" si="9"/>
        <v>0</v>
      </c>
      <c r="AV11" s="7">
        <f t="shared" si="9"/>
        <v>0</v>
      </c>
      <c r="AW11" s="7">
        <f t="shared" si="9"/>
        <v>0</v>
      </c>
      <c r="AX11" s="7">
        <f t="shared" si="9"/>
        <v>0</v>
      </c>
      <c r="AY11" s="7">
        <f t="shared" si="9"/>
        <v>0</v>
      </c>
      <c r="AZ11" s="7">
        <f t="shared" si="9"/>
        <v>0</v>
      </c>
      <c r="BA11" s="7">
        <f t="shared" si="9"/>
        <v>0</v>
      </c>
      <c r="BB11" s="7">
        <f t="shared" si="9"/>
        <v>0</v>
      </c>
      <c r="BC11" s="7">
        <f t="shared" si="9"/>
        <v>0</v>
      </c>
      <c r="BD11" s="7">
        <f t="shared" si="9"/>
        <v>0</v>
      </c>
      <c r="BE11" s="7">
        <f t="shared" si="9"/>
        <v>0</v>
      </c>
      <c r="BF11" s="7">
        <f t="shared" si="9"/>
        <v>0</v>
      </c>
      <c r="BG11" s="7">
        <f t="shared" si="9"/>
        <v>0</v>
      </c>
      <c r="BH11" s="7">
        <f t="shared" si="9"/>
        <v>0</v>
      </c>
      <c r="BI11" s="7">
        <f t="shared" si="9"/>
        <v>0</v>
      </c>
      <c r="BJ11" s="7">
        <f t="shared" si="9"/>
        <v>0</v>
      </c>
      <c r="BK11" s="7">
        <f t="shared" si="9"/>
        <v>0</v>
      </c>
      <c r="BL11" s="7">
        <f t="shared" ref="BL11:BO11" si="10">IF(OR(BL10=0,BL10=""),BL9, BL9-BL10)</f>
        <v>0</v>
      </c>
      <c r="BM11" s="7">
        <f t="shared" si="10"/>
        <v>0</v>
      </c>
      <c r="BN11" s="7">
        <f t="shared" si="10"/>
        <v>0</v>
      </c>
      <c r="BO11" s="7">
        <f t="shared" si="10"/>
        <v>0</v>
      </c>
      <c r="BP11" s="7">
        <f t="shared" si="9"/>
        <v>0</v>
      </c>
      <c r="BQ11" s="7">
        <f t="shared" ref="BQ11" si="11">IF(OR(BQ10=0,BQ10=""),BQ9, BQ9-BQ10)</f>
        <v>0</v>
      </c>
      <c r="BR11" s="7">
        <f t="shared" ref="BR11" si="12">IF(OR(BR10=0,BR10=""),BR9, BR9-BR10)</f>
        <v>0</v>
      </c>
      <c r="BS11" s="74"/>
      <c r="BT11" s="3"/>
    </row>
    <row r="12" spans="1:72" ht="15" customHeight="1" x14ac:dyDescent="0.3">
      <c r="A12" s="72"/>
      <c r="B12" s="72"/>
      <c r="C12" s="107" t="s">
        <v>4</v>
      </c>
      <c r="D12" s="95"/>
      <c r="E12" s="95"/>
      <c r="F12" s="95">
        <v>52.974989999999998</v>
      </c>
      <c r="G12" s="5">
        <f t="shared" ref="G12:G13" si="13">SUM(K12:V12)</f>
        <v>10.444000000000001</v>
      </c>
      <c r="H12" s="57">
        <f t="shared" ref="H12:H13" ca="1" si="14">IF(OR((YEAR($E$3)=YEAR($K$7)),$I$1="No"),0,SUM(OFFSET($K11,1,MATCH(YEAR($E$3)-1,$K$1:$BR$1,0)-1,1,COUNTIF($K$1:$BR$1,YEAR($E$3)))))</f>
        <v>0</v>
      </c>
      <c r="I12" s="57">
        <f t="shared" ref="I12:I13" ca="1" si="15">IF($K$7="",0,SUM(OFFSET($K11,1,MATCH(YEAR($E$3),$K$1:$BR$1,0)-1,1,12)))</f>
        <v>10.444000000000001</v>
      </c>
      <c r="J12" s="5">
        <f t="shared" ref="J12:J13" ca="1" si="16">IF((COUNTA($K$6:$BR$6)-COUNTBLANK($K$6:$BR$6))&lt;12,0,IF($K$7="",0,SUM(OFFSET($K11,1,MATCH("",$K$7:$BR$7,0)-13,1,12))))</f>
        <v>0</v>
      </c>
      <c r="K12" s="95">
        <f>K11-0.916</f>
        <v>3.6</v>
      </c>
      <c r="L12" s="95">
        <f>L11-0.946</f>
        <v>3.4430000000000005</v>
      </c>
      <c r="M12" s="95">
        <f>M11-1.144</f>
        <v>3.4009999999999998</v>
      </c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72"/>
    </row>
    <row r="13" spans="1:72" ht="15" customHeight="1" x14ac:dyDescent="0.3">
      <c r="A13" s="72"/>
      <c r="B13" s="72"/>
      <c r="C13" s="107" t="s">
        <v>5</v>
      </c>
      <c r="D13" s="95"/>
      <c r="E13" s="95"/>
      <c r="F13" s="95"/>
      <c r="G13" s="5">
        <f t="shared" si="13"/>
        <v>0</v>
      </c>
      <c r="H13" s="57">
        <f t="shared" ca="1" si="14"/>
        <v>0</v>
      </c>
      <c r="I13" s="57">
        <f t="shared" ca="1" si="15"/>
        <v>0</v>
      </c>
      <c r="J13" s="5">
        <f t="shared" ca="1" si="16"/>
        <v>0</v>
      </c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72"/>
    </row>
    <row r="14" spans="1:72" s="9" customFormat="1" ht="15" customHeight="1" x14ac:dyDescent="0.3">
      <c r="A14" s="74"/>
      <c r="B14" s="74"/>
      <c r="C14" s="6" t="s">
        <v>6</v>
      </c>
      <c r="D14" s="7">
        <f>D11-D12+D13</f>
        <v>0</v>
      </c>
      <c r="E14" s="7">
        <f t="shared" ref="E14:Q14" si="17">E11-E12+E13</f>
        <v>0</v>
      </c>
      <c r="F14" s="7">
        <f t="shared" si="17"/>
        <v>-4.3818520000000021</v>
      </c>
      <c r="G14" s="10">
        <f t="shared" si="17"/>
        <v>3.0059999999999985</v>
      </c>
      <c r="H14" s="8">
        <f t="shared" ca="1" si="17"/>
        <v>0</v>
      </c>
      <c r="I14" s="7">
        <f t="shared" ca="1" si="17"/>
        <v>3.0059999999999985</v>
      </c>
      <c r="J14" s="10">
        <f t="shared" ca="1" si="17"/>
        <v>0</v>
      </c>
      <c r="K14" s="8">
        <f t="shared" si="17"/>
        <v>0.91599999999999993</v>
      </c>
      <c r="L14" s="7">
        <f t="shared" si="17"/>
        <v>0.94599999999999973</v>
      </c>
      <c r="M14" s="7">
        <f t="shared" si="17"/>
        <v>1.1440000000000001</v>
      </c>
      <c r="N14" s="7">
        <f t="shared" si="17"/>
        <v>0</v>
      </c>
      <c r="O14" s="7">
        <f>O11-O12+O13</f>
        <v>0</v>
      </c>
      <c r="P14" s="7">
        <f t="shared" si="17"/>
        <v>0</v>
      </c>
      <c r="Q14" s="7">
        <f t="shared" si="17"/>
        <v>0</v>
      </c>
      <c r="R14" s="7">
        <f t="shared" ref="R14:AC14" si="18">R11-R12+R13</f>
        <v>0</v>
      </c>
      <c r="S14" s="7">
        <f t="shared" si="18"/>
        <v>0</v>
      </c>
      <c r="T14" s="7">
        <f t="shared" si="18"/>
        <v>0</v>
      </c>
      <c r="U14" s="7">
        <f t="shared" si="18"/>
        <v>0</v>
      </c>
      <c r="V14" s="7">
        <f t="shared" si="18"/>
        <v>0</v>
      </c>
      <c r="W14" s="7">
        <f t="shared" si="18"/>
        <v>0</v>
      </c>
      <c r="X14" s="7">
        <f t="shared" si="18"/>
        <v>0</v>
      </c>
      <c r="Y14" s="7">
        <f t="shared" si="18"/>
        <v>0</v>
      </c>
      <c r="Z14" s="7">
        <f t="shared" si="18"/>
        <v>0</v>
      </c>
      <c r="AA14" s="7">
        <f t="shared" si="18"/>
        <v>0</v>
      </c>
      <c r="AB14" s="7">
        <f t="shared" si="18"/>
        <v>0</v>
      </c>
      <c r="AC14" s="7">
        <f t="shared" si="18"/>
        <v>0</v>
      </c>
      <c r="AD14" s="7">
        <f t="shared" ref="AD14:BP14" si="19">AD11-AD12+AD13</f>
        <v>0</v>
      </c>
      <c r="AE14" s="7">
        <f t="shared" si="19"/>
        <v>0</v>
      </c>
      <c r="AF14" s="7">
        <f t="shared" si="19"/>
        <v>0</v>
      </c>
      <c r="AG14" s="7">
        <f t="shared" si="19"/>
        <v>0</v>
      </c>
      <c r="AH14" s="7">
        <f t="shared" si="19"/>
        <v>0</v>
      </c>
      <c r="AI14" s="7">
        <f t="shared" si="19"/>
        <v>0</v>
      </c>
      <c r="AJ14" s="7">
        <f t="shared" si="19"/>
        <v>0</v>
      </c>
      <c r="AK14" s="7">
        <f t="shared" si="19"/>
        <v>0</v>
      </c>
      <c r="AL14" s="7">
        <f t="shared" si="19"/>
        <v>0</v>
      </c>
      <c r="AM14" s="7">
        <f t="shared" si="19"/>
        <v>0</v>
      </c>
      <c r="AN14" s="7">
        <f t="shared" si="19"/>
        <v>0</v>
      </c>
      <c r="AO14" s="7">
        <f t="shared" si="19"/>
        <v>0</v>
      </c>
      <c r="AP14" s="7">
        <f t="shared" si="19"/>
        <v>0</v>
      </c>
      <c r="AQ14" s="7">
        <f t="shared" si="19"/>
        <v>0</v>
      </c>
      <c r="AR14" s="7">
        <f t="shared" si="19"/>
        <v>0</v>
      </c>
      <c r="AS14" s="7">
        <f t="shared" si="19"/>
        <v>0</v>
      </c>
      <c r="AT14" s="7">
        <f t="shared" si="19"/>
        <v>0</v>
      </c>
      <c r="AU14" s="7">
        <f t="shared" si="19"/>
        <v>0</v>
      </c>
      <c r="AV14" s="7">
        <f t="shared" si="19"/>
        <v>0</v>
      </c>
      <c r="AW14" s="7">
        <f t="shared" si="19"/>
        <v>0</v>
      </c>
      <c r="AX14" s="7">
        <f t="shared" si="19"/>
        <v>0</v>
      </c>
      <c r="AY14" s="7">
        <f t="shared" si="19"/>
        <v>0</v>
      </c>
      <c r="AZ14" s="7">
        <f t="shared" si="19"/>
        <v>0</v>
      </c>
      <c r="BA14" s="7">
        <f t="shared" si="19"/>
        <v>0</v>
      </c>
      <c r="BB14" s="7">
        <f t="shared" si="19"/>
        <v>0</v>
      </c>
      <c r="BC14" s="7">
        <f t="shared" si="19"/>
        <v>0</v>
      </c>
      <c r="BD14" s="7">
        <f t="shared" si="19"/>
        <v>0</v>
      </c>
      <c r="BE14" s="7">
        <f t="shared" si="19"/>
        <v>0</v>
      </c>
      <c r="BF14" s="7">
        <f t="shared" si="19"/>
        <v>0</v>
      </c>
      <c r="BG14" s="7">
        <f t="shared" si="19"/>
        <v>0</v>
      </c>
      <c r="BH14" s="7">
        <f t="shared" si="19"/>
        <v>0</v>
      </c>
      <c r="BI14" s="7">
        <f t="shared" si="19"/>
        <v>0</v>
      </c>
      <c r="BJ14" s="7">
        <f t="shared" si="19"/>
        <v>0</v>
      </c>
      <c r="BK14" s="7">
        <f t="shared" si="19"/>
        <v>0</v>
      </c>
      <c r="BL14" s="7">
        <f t="shared" ref="BL14:BO14" si="20">BL11-BL12+BL13</f>
        <v>0</v>
      </c>
      <c r="BM14" s="7">
        <f t="shared" si="20"/>
        <v>0</v>
      </c>
      <c r="BN14" s="7">
        <f t="shared" si="20"/>
        <v>0</v>
      </c>
      <c r="BO14" s="7">
        <f t="shared" si="20"/>
        <v>0</v>
      </c>
      <c r="BP14" s="7">
        <f t="shared" si="19"/>
        <v>0</v>
      </c>
      <c r="BQ14" s="7">
        <f t="shared" ref="BQ14" si="21">BQ11-BQ12+BQ13</f>
        <v>0</v>
      </c>
      <c r="BR14" s="7">
        <f t="shared" ref="BR14" si="22">BR11-BR12+BR13</f>
        <v>0</v>
      </c>
      <c r="BS14" s="74"/>
      <c r="BT14" s="3"/>
    </row>
    <row r="15" spans="1:72" ht="15" customHeight="1" x14ac:dyDescent="0.3">
      <c r="A15" s="72"/>
      <c r="B15" s="72"/>
      <c r="C15" s="4" t="s">
        <v>7</v>
      </c>
      <c r="D15" s="95"/>
      <c r="E15" s="95"/>
      <c r="F15" s="95">
        <v>0.85063</v>
      </c>
      <c r="G15" s="5">
        <f t="shared" ref="G15:G18" si="23">SUM(K15:V15)</f>
        <v>5.8999999999999997E-2</v>
      </c>
      <c r="H15" s="57">
        <f t="shared" ref="H15:H18" ca="1" si="24">IF(OR((YEAR($E$3)=YEAR($K$7)),$I$1="No"),0,SUM(OFFSET($K14,1,MATCH(YEAR($E$3)-1,$K$1:$BR$1,0)-1,1,COUNTIF($K$1:$BR$1,YEAR($E$3)))))</f>
        <v>0</v>
      </c>
      <c r="I15" s="57">
        <f t="shared" ref="I15:I18" ca="1" si="25">IF($K$7="",0,SUM(OFFSET($K14,1,MATCH(YEAR($E$3),$K$1:$BR$1,0)-1,1,12)))</f>
        <v>5.8999999999999997E-2</v>
      </c>
      <c r="J15" s="5">
        <f t="shared" ref="J15:J18" ca="1" si="26">IF((COUNTA($K$6:$BR$6)-COUNTBLANK($K$6:$BR$6))&lt;12,0,IF($K$7="",0,SUM(OFFSET($K14,1,MATCH("",$K$7:$BR$7,0)-13,1,12))))</f>
        <v>0</v>
      </c>
      <c r="K15" s="96">
        <v>3.9E-2</v>
      </c>
      <c r="L15" s="95">
        <v>1.7999999999999999E-2</v>
      </c>
      <c r="M15" s="95">
        <v>2E-3</v>
      </c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72"/>
    </row>
    <row r="16" spans="1:72" ht="15" customHeight="1" x14ac:dyDescent="0.3">
      <c r="A16" s="72"/>
      <c r="B16" s="72"/>
      <c r="C16" s="107" t="s">
        <v>8</v>
      </c>
      <c r="D16" s="95"/>
      <c r="E16" s="95"/>
      <c r="F16" s="95">
        <v>0.24690999999999999</v>
      </c>
      <c r="G16" s="5">
        <f t="shared" si="23"/>
        <v>0</v>
      </c>
      <c r="H16" s="57">
        <f t="shared" ca="1" si="24"/>
        <v>0</v>
      </c>
      <c r="I16" s="57">
        <f t="shared" ca="1" si="25"/>
        <v>0</v>
      </c>
      <c r="J16" s="5">
        <f t="shared" ca="1" si="26"/>
        <v>0</v>
      </c>
      <c r="K16" s="96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72"/>
    </row>
    <row r="17" spans="1:71" ht="15" customHeight="1" x14ac:dyDescent="0.3">
      <c r="A17" s="72"/>
      <c r="B17" s="72"/>
      <c r="C17" s="107" t="s">
        <v>9</v>
      </c>
      <c r="D17" s="95"/>
      <c r="E17" s="95"/>
      <c r="F17" s="95">
        <v>0.44358599999999998</v>
      </c>
      <c r="G17" s="5">
        <f t="shared" si="23"/>
        <v>0</v>
      </c>
      <c r="H17" s="57">
        <f t="shared" ca="1" si="24"/>
        <v>0</v>
      </c>
      <c r="I17" s="57">
        <f t="shared" ca="1" si="25"/>
        <v>0</v>
      </c>
      <c r="J17" s="5">
        <f t="shared" ca="1" si="26"/>
        <v>0</v>
      </c>
      <c r="K17" s="96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72"/>
    </row>
    <row r="18" spans="1:71" ht="15" customHeight="1" x14ac:dyDescent="0.3">
      <c r="A18" s="72"/>
      <c r="B18" s="72"/>
      <c r="C18" s="107" t="s">
        <v>10</v>
      </c>
      <c r="D18" s="95"/>
      <c r="E18" s="95"/>
      <c r="F18" s="95">
        <f>-(-2.779055-0.68886+0.145922-2.286316-0.088845-0.047494+0.821484+1.038191+4.73713-0.180257)</f>
        <v>-0.67189999999999916</v>
      </c>
      <c r="G18" s="5">
        <f t="shared" si="23"/>
        <v>5.3249999999999993</v>
      </c>
      <c r="H18" s="57">
        <f t="shared" ca="1" si="24"/>
        <v>0</v>
      </c>
      <c r="I18" s="57">
        <f t="shared" ca="1" si="25"/>
        <v>5.3249999999999993</v>
      </c>
      <c r="J18" s="5">
        <f t="shared" ca="1" si="26"/>
        <v>0</v>
      </c>
      <c r="K18" s="96">
        <v>1.1279999999999999</v>
      </c>
      <c r="L18" s="95">
        <v>1.647</v>
      </c>
      <c r="M18" s="95">
        <v>2.5499999999999998</v>
      </c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72"/>
    </row>
    <row r="19" spans="1:71" s="9" customFormat="1" ht="15" customHeight="1" x14ac:dyDescent="0.3">
      <c r="A19" s="74"/>
      <c r="B19" s="74"/>
      <c r="C19" s="6" t="s">
        <v>11</v>
      </c>
      <c r="D19" s="7">
        <f t="shared" ref="D19:Q19" si="27">IF(D14="-","-",D14-D15-D16-D17-D18)</f>
        <v>0</v>
      </c>
      <c r="E19" s="7">
        <f t="shared" si="27"/>
        <v>0</v>
      </c>
      <c r="F19" s="7">
        <f t="shared" si="27"/>
        <v>-5.2510780000000024</v>
      </c>
      <c r="G19" s="7">
        <f t="shared" si="27"/>
        <v>-2.378000000000001</v>
      </c>
      <c r="H19" s="8">
        <f t="shared" ca="1" si="27"/>
        <v>0</v>
      </c>
      <c r="I19" s="7">
        <f t="shared" ca="1" si="27"/>
        <v>-2.378000000000001</v>
      </c>
      <c r="J19" s="10">
        <f t="shared" ca="1" si="27"/>
        <v>0</v>
      </c>
      <c r="K19" s="11">
        <f t="shared" si="27"/>
        <v>-0.251</v>
      </c>
      <c r="L19" s="12">
        <f t="shared" si="27"/>
        <v>-0.71900000000000031</v>
      </c>
      <c r="M19" s="12">
        <f t="shared" si="27"/>
        <v>-1.4079999999999997</v>
      </c>
      <c r="N19" s="12">
        <f t="shared" si="27"/>
        <v>0</v>
      </c>
      <c r="O19" s="12">
        <f t="shared" si="27"/>
        <v>0</v>
      </c>
      <c r="P19" s="12">
        <f t="shared" si="27"/>
        <v>0</v>
      </c>
      <c r="Q19" s="12">
        <f t="shared" si="27"/>
        <v>0</v>
      </c>
      <c r="R19" s="12">
        <f t="shared" ref="R19:AC19" si="28">IF(R14="-","-",R14-R15-R16-R17-R18)</f>
        <v>0</v>
      </c>
      <c r="S19" s="12">
        <f t="shared" si="28"/>
        <v>0</v>
      </c>
      <c r="T19" s="12">
        <f t="shared" si="28"/>
        <v>0</v>
      </c>
      <c r="U19" s="12">
        <f t="shared" si="28"/>
        <v>0</v>
      </c>
      <c r="V19" s="12">
        <f t="shared" si="28"/>
        <v>0</v>
      </c>
      <c r="W19" s="12">
        <f t="shared" si="28"/>
        <v>0</v>
      </c>
      <c r="X19" s="12">
        <f t="shared" si="28"/>
        <v>0</v>
      </c>
      <c r="Y19" s="12">
        <f t="shared" si="28"/>
        <v>0</v>
      </c>
      <c r="Z19" s="12">
        <f t="shared" si="28"/>
        <v>0</v>
      </c>
      <c r="AA19" s="12">
        <f t="shared" si="28"/>
        <v>0</v>
      </c>
      <c r="AB19" s="12">
        <f t="shared" si="28"/>
        <v>0</v>
      </c>
      <c r="AC19" s="12">
        <f t="shared" si="28"/>
        <v>0</v>
      </c>
      <c r="AD19" s="12">
        <f t="shared" ref="AD19:BP19" si="29">IF(AD14="-","-",AD14-AD15-AD16-AD17-AD18)</f>
        <v>0</v>
      </c>
      <c r="AE19" s="12">
        <f t="shared" si="29"/>
        <v>0</v>
      </c>
      <c r="AF19" s="12">
        <f t="shared" si="29"/>
        <v>0</v>
      </c>
      <c r="AG19" s="12">
        <f t="shared" si="29"/>
        <v>0</v>
      </c>
      <c r="AH19" s="12">
        <f t="shared" si="29"/>
        <v>0</v>
      </c>
      <c r="AI19" s="12">
        <f t="shared" si="29"/>
        <v>0</v>
      </c>
      <c r="AJ19" s="12">
        <f t="shared" si="29"/>
        <v>0</v>
      </c>
      <c r="AK19" s="12">
        <f t="shared" si="29"/>
        <v>0</v>
      </c>
      <c r="AL19" s="12">
        <f t="shared" si="29"/>
        <v>0</v>
      </c>
      <c r="AM19" s="12">
        <f t="shared" si="29"/>
        <v>0</v>
      </c>
      <c r="AN19" s="12">
        <f t="shared" si="29"/>
        <v>0</v>
      </c>
      <c r="AO19" s="12">
        <f t="shared" si="29"/>
        <v>0</v>
      </c>
      <c r="AP19" s="12">
        <f t="shared" si="29"/>
        <v>0</v>
      </c>
      <c r="AQ19" s="12">
        <f t="shared" si="29"/>
        <v>0</v>
      </c>
      <c r="AR19" s="12">
        <f t="shared" si="29"/>
        <v>0</v>
      </c>
      <c r="AS19" s="12">
        <f t="shared" si="29"/>
        <v>0</v>
      </c>
      <c r="AT19" s="12">
        <f t="shared" si="29"/>
        <v>0</v>
      </c>
      <c r="AU19" s="12">
        <f t="shared" si="29"/>
        <v>0</v>
      </c>
      <c r="AV19" s="12">
        <f t="shared" si="29"/>
        <v>0</v>
      </c>
      <c r="AW19" s="12">
        <f t="shared" si="29"/>
        <v>0</v>
      </c>
      <c r="AX19" s="12">
        <f t="shared" si="29"/>
        <v>0</v>
      </c>
      <c r="AY19" s="12">
        <f t="shared" si="29"/>
        <v>0</v>
      </c>
      <c r="AZ19" s="12">
        <f t="shared" si="29"/>
        <v>0</v>
      </c>
      <c r="BA19" s="12">
        <f t="shared" si="29"/>
        <v>0</v>
      </c>
      <c r="BB19" s="12">
        <f t="shared" si="29"/>
        <v>0</v>
      </c>
      <c r="BC19" s="12">
        <f t="shared" si="29"/>
        <v>0</v>
      </c>
      <c r="BD19" s="12">
        <f t="shared" si="29"/>
        <v>0</v>
      </c>
      <c r="BE19" s="12">
        <f t="shared" si="29"/>
        <v>0</v>
      </c>
      <c r="BF19" s="12">
        <f t="shared" si="29"/>
        <v>0</v>
      </c>
      <c r="BG19" s="12">
        <f t="shared" si="29"/>
        <v>0</v>
      </c>
      <c r="BH19" s="12">
        <f t="shared" si="29"/>
        <v>0</v>
      </c>
      <c r="BI19" s="12">
        <f t="shared" si="29"/>
        <v>0</v>
      </c>
      <c r="BJ19" s="12">
        <f t="shared" si="29"/>
        <v>0</v>
      </c>
      <c r="BK19" s="12">
        <f t="shared" si="29"/>
        <v>0</v>
      </c>
      <c r="BL19" s="12">
        <f t="shared" ref="BL19:BO19" si="30">IF(BL14="-","-",BL14-BL15-BL16-BL17-BL18)</f>
        <v>0</v>
      </c>
      <c r="BM19" s="12">
        <f t="shared" si="30"/>
        <v>0</v>
      </c>
      <c r="BN19" s="12">
        <f t="shared" si="30"/>
        <v>0</v>
      </c>
      <c r="BO19" s="12">
        <f t="shared" si="30"/>
        <v>0</v>
      </c>
      <c r="BP19" s="12">
        <f t="shared" si="29"/>
        <v>0</v>
      </c>
      <c r="BQ19" s="12">
        <f t="shared" ref="BQ19" si="31">IF(BQ14="-","-",BQ14-BQ15-BQ16-BQ17-BQ18)</f>
        <v>0</v>
      </c>
      <c r="BR19" s="12">
        <f t="shared" ref="BR19" si="32">IF(BR14="-","-",BR14-BR15-BR16-BR17-BR18)</f>
        <v>0</v>
      </c>
      <c r="BS19" s="74"/>
    </row>
    <row r="20" spans="1:71" ht="15" customHeight="1" x14ac:dyDescent="0.3">
      <c r="A20" s="72"/>
      <c r="B20" s="72"/>
      <c r="C20" s="108" t="s">
        <v>12</v>
      </c>
      <c r="D20" s="14">
        <f t="shared" ref="D20:Q20" si="33">+IF(D11=0,0,D11/D9)</f>
        <v>0</v>
      </c>
      <c r="E20" s="14">
        <f t="shared" si="33"/>
        <v>0</v>
      </c>
      <c r="F20" s="14">
        <f t="shared" si="33"/>
        <v>0.86446807558688277</v>
      </c>
      <c r="G20" s="15">
        <f t="shared" si="33"/>
        <v>0.89031574766664456</v>
      </c>
      <c r="H20" s="16">
        <f t="shared" ca="1" si="33"/>
        <v>0</v>
      </c>
      <c r="I20" s="14">
        <f t="shared" ca="1" si="33"/>
        <v>0.89031574766664456</v>
      </c>
      <c r="J20" s="15">
        <f t="shared" ca="1" si="33"/>
        <v>0</v>
      </c>
      <c r="K20" s="17">
        <f t="shared" si="33"/>
        <v>0.90013952561291599</v>
      </c>
      <c r="L20" s="18">
        <f t="shared" si="33"/>
        <v>0.87920673076923084</v>
      </c>
      <c r="M20" s="18">
        <f t="shared" si="33"/>
        <v>0.89152608866222049</v>
      </c>
      <c r="N20" s="18">
        <f t="shared" si="33"/>
        <v>0</v>
      </c>
      <c r="O20" s="18">
        <f t="shared" si="33"/>
        <v>0</v>
      </c>
      <c r="P20" s="18">
        <f t="shared" si="33"/>
        <v>0</v>
      </c>
      <c r="Q20" s="18">
        <f t="shared" si="33"/>
        <v>0</v>
      </c>
      <c r="R20" s="18">
        <f t="shared" ref="R20:AC20" si="34">+IF(R11=0,0,R11/R9)</f>
        <v>0</v>
      </c>
      <c r="S20" s="18">
        <f t="shared" si="34"/>
        <v>0</v>
      </c>
      <c r="T20" s="18">
        <f t="shared" si="34"/>
        <v>0</v>
      </c>
      <c r="U20" s="18">
        <f t="shared" si="34"/>
        <v>0</v>
      </c>
      <c r="V20" s="18">
        <f t="shared" si="34"/>
        <v>0</v>
      </c>
      <c r="W20" s="18">
        <f t="shared" si="34"/>
        <v>0</v>
      </c>
      <c r="X20" s="18">
        <f t="shared" si="34"/>
        <v>0</v>
      </c>
      <c r="Y20" s="18">
        <f t="shared" si="34"/>
        <v>0</v>
      </c>
      <c r="Z20" s="18">
        <f t="shared" si="34"/>
        <v>0</v>
      </c>
      <c r="AA20" s="18">
        <f t="shared" si="34"/>
        <v>0</v>
      </c>
      <c r="AB20" s="18">
        <f t="shared" si="34"/>
        <v>0</v>
      </c>
      <c r="AC20" s="18">
        <f t="shared" si="34"/>
        <v>0</v>
      </c>
      <c r="AD20" s="18">
        <f t="shared" ref="AD20:BP20" si="35">+IF(AD11=0,0,AD11/AD9)</f>
        <v>0</v>
      </c>
      <c r="AE20" s="18">
        <f t="shared" si="35"/>
        <v>0</v>
      </c>
      <c r="AF20" s="18">
        <f t="shared" si="35"/>
        <v>0</v>
      </c>
      <c r="AG20" s="18">
        <f t="shared" si="35"/>
        <v>0</v>
      </c>
      <c r="AH20" s="18">
        <f t="shared" si="35"/>
        <v>0</v>
      </c>
      <c r="AI20" s="18">
        <f t="shared" si="35"/>
        <v>0</v>
      </c>
      <c r="AJ20" s="18">
        <f t="shared" si="35"/>
        <v>0</v>
      </c>
      <c r="AK20" s="18">
        <f t="shared" si="35"/>
        <v>0</v>
      </c>
      <c r="AL20" s="18">
        <f t="shared" si="35"/>
        <v>0</v>
      </c>
      <c r="AM20" s="18">
        <f t="shared" si="35"/>
        <v>0</v>
      </c>
      <c r="AN20" s="18">
        <f t="shared" si="35"/>
        <v>0</v>
      </c>
      <c r="AO20" s="18">
        <f t="shared" si="35"/>
        <v>0</v>
      </c>
      <c r="AP20" s="18">
        <f t="shared" si="35"/>
        <v>0</v>
      </c>
      <c r="AQ20" s="18">
        <f t="shared" si="35"/>
        <v>0</v>
      </c>
      <c r="AR20" s="18">
        <f t="shared" si="35"/>
        <v>0</v>
      </c>
      <c r="AS20" s="18">
        <f t="shared" si="35"/>
        <v>0</v>
      </c>
      <c r="AT20" s="18">
        <f t="shared" si="35"/>
        <v>0</v>
      </c>
      <c r="AU20" s="18">
        <f t="shared" si="35"/>
        <v>0</v>
      </c>
      <c r="AV20" s="18">
        <f t="shared" si="35"/>
        <v>0</v>
      </c>
      <c r="AW20" s="18">
        <f t="shared" si="35"/>
        <v>0</v>
      </c>
      <c r="AX20" s="18">
        <f t="shared" si="35"/>
        <v>0</v>
      </c>
      <c r="AY20" s="18">
        <f t="shared" si="35"/>
        <v>0</v>
      </c>
      <c r="AZ20" s="18">
        <f t="shared" si="35"/>
        <v>0</v>
      </c>
      <c r="BA20" s="18">
        <f t="shared" si="35"/>
        <v>0</v>
      </c>
      <c r="BB20" s="18">
        <f t="shared" si="35"/>
        <v>0</v>
      </c>
      <c r="BC20" s="18">
        <f t="shared" si="35"/>
        <v>0</v>
      </c>
      <c r="BD20" s="18">
        <f t="shared" si="35"/>
        <v>0</v>
      </c>
      <c r="BE20" s="18">
        <f t="shared" si="35"/>
        <v>0</v>
      </c>
      <c r="BF20" s="18">
        <f t="shared" si="35"/>
        <v>0</v>
      </c>
      <c r="BG20" s="18">
        <f t="shared" si="35"/>
        <v>0</v>
      </c>
      <c r="BH20" s="18">
        <f t="shared" si="35"/>
        <v>0</v>
      </c>
      <c r="BI20" s="18">
        <f t="shared" si="35"/>
        <v>0</v>
      </c>
      <c r="BJ20" s="18">
        <f t="shared" si="35"/>
        <v>0</v>
      </c>
      <c r="BK20" s="18">
        <f t="shared" si="35"/>
        <v>0</v>
      </c>
      <c r="BL20" s="18">
        <f t="shared" ref="BL20:BO20" si="36">+IF(BL11=0,0,BL11/BL9)</f>
        <v>0</v>
      </c>
      <c r="BM20" s="18">
        <f t="shared" si="36"/>
        <v>0</v>
      </c>
      <c r="BN20" s="18">
        <f t="shared" si="36"/>
        <v>0</v>
      </c>
      <c r="BO20" s="18">
        <f t="shared" si="36"/>
        <v>0</v>
      </c>
      <c r="BP20" s="18">
        <f t="shared" si="35"/>
        <v>0</v>
      </c>
      <c r="BQ20" s="18">
        <f t="shared" ref="BQ20" si="37">+IF(BQ11=0,0,BQ11/BQ9)</f>
        <v>0</v>
      </c>
      <c r="BR20" s="18">
        <f t="shared" ref="BR20" si="38">+IF(BR11=0,0,BR11/BR9)</f>
        <v>0</v>
      </c>
      <c r="BS20" s="72"/>
    </row>
    <row r="21" spans="1:71" ht="15" customHeight="1" x14ac:dyDescent="0.3">
      <c r="A21" s="72"/>
      <c r="B21" s="72"/>
      <c r="C21" s="109" t="s">
        <v>13</v>
      </c>
      <c r="D21" s="19">
        <f t="shared" ref="D21:Q21" si="39">+IF(D14=0,0,D14/D9)</f>
        <v>0</v>
      </c>
      <c r="E21" s="19">
        <f t="shared" si="39"/>
        <v>0</v>
      </c>
      <c r="F21" s="19">
        <f t="shared" si="39"/>
        <v>-7.795279996007945E-2</v>
      </c>
      <c r="G21" s="20">
        <f t="shared" si="39"/>
        <v>0.19898060501754145</v>
      </c>
      <c r="H21" s="21">
        <f t="shared" ca="1" si="39"/>
        <v>0</v>
      </c>
      <c r="I21" s="19">
        <f t="shared" ca="1" si="39"/>
        <v>0.19898060501754145</v>
      </c>
      <c r="J21" s="20">
        <f t="shared" ca="1" si="39"/>
        <v>0</v>
      </c>
      <c r="K21" s="22">
        <f t="shared" si="39"/>
        <v>0.18257923061590589</v>
      </c>
      <c r="L21" s="23">
        <f t="shared" si="39"/>
        <v>0.18950320512820507</v>
      </c>
      <c r="M21" s="23">
        <f t="shared" si="39"/>
        <v>0.22440172616712439</v>
      </c>
      <c r="N21" s="23">
        <f t="shared" si="39"/>
        <v>0</v>
      </c>
      <c r="O21" s="23">
        <f t="shared" si="39"/>
        <v>0</v>
      </c>
      <c r="P21" s="23">
        <f t="shared" si="39"/>
        <v>0</v>
      </c>
      <c r="Q21" s="23">
        <f t="shared" si="39"/>
        <v>0</v>
      </c>
      <c r="R21" s="23">
        <f t="shared" ref="R21:AC21" si="40">+IF(R14=0,0,R14/R9)</f>
        <v>0</v>
      </c>
      <c r="S21" s="23">
        <f t="shared" si="40"/>
        <v>0</v>
      </c>
      <c r="T21" s="23">
        <f t="shared" si="40"/>
        <v>0</v>
      </c>
      <c r="U21" s="23">
        <f t="shared" si="40"/>
        <v>0</v>
      </c>
      <c r="V21" s="23">
        <f t="shared" si="40"/>
        <v>0</v>
      </c>
      <c r="W21" s="23">
        <f t="shared" si="40"/>
        <v>0</v>
      </c>
      <c r="X21" s="23">
        <f t="shared" si="40"/>
        <v>0</v>
      </c>
      <c r="Y21" s="23">
        <f t="shared" si="40"/>
        <v>0</v>
      </c>
      <c r="Z21" s="23">
        <f t="shared" si="40"/>
        <v>0</v>
      </c>
      <c r="AA21" s="23">
        <f t="shared" si="40"/>
        <v>0</v>
      </c>
      <c r="AB21" s="23">
        <f t="shared" si="40"/>
        <v>0</v>
      </c>
      <c r="AC21" s="23">
        <f t="shared" si="40"/>
        <v>0</v>
      </c>
      <c r="AD21" s="23">
        <f t="shared" ref="AD21:BP21" si="41">+IF(AD14=0,0,AD14/AD9)</f>
        <v>0</v>
      </c>
      <c r="AE21" s="23">
        <f t="shared" si="41"/>
        <v>0</v>
      </c>
      <c r="AF21" s="23">
        <f t="shared" si="41"/>
        <v>0</v>
      </c>
      <c r="AG21" s="23">
        <f t="shared" si="41"/>
        <v>0</v>
      </c>
      <c r="AH21" s="23">
        <f t="shared" si="41"/>
        <v>0</v>
      </c>
      <c r="AI21" s="23">
        <f t="shared" si="41"/>
        <v>0</v>
      </c>
      <c r="AJ21" s="23">
        <f t="shared" si="41"/>
        <v>0</v>
      </c>
      <c r="AK21" s="23">
        <f t="shared" si="41"/>
        <v>0</v>
      </c>
      <c r="AL21" s="23">
        <f t="shared" si="41"/>
        <v>0</v>
      </c>
      <c r="AM21" s="23">
        <f t="shared" si="41"/>
        <v>0</v>
      </c>
      <c r="AN21" s="23">
        <f t="shared" si="41"/>
        <v>0</v>
      </c>
      <c r="AO21" s="23">
        <f t="shared" si="41"/>
        <v>0</v>
      </c>
      <c r="AP21" s="23">
        <f t="shared" si="41"/>
        <v>0</v>
      </c>
      <c r="AQ21" s="23">
        <f t="shared" si="41"/>
        <v>0</v>
      </c>
      <c r="AR21" s="23">
        <f t="shared" si="41"/>
        <v>0</v>
      </c>
      <c r="AS21" s="23">
        <f t="shared" si="41"/>
        <v>0</v>
      </c>
      <c r="AT21" s="23">
        <f t="shared" si="41"/>
        <v>0</v>
      </c>
      <c r="AU21" s="23">
        <f t="shared" si="41"/>
        <v>0</v>
      </c>
      <c r="AV21" s="23">
        <f t="shared" si="41"/>
        <v>0</v>
      </c>
      <c r="AW21" s="23">
        <f t="shared" si="41"/>
        <v>0</v>
      </c>
      <c r="AX21" s="23">
        <f t="shared" si="41"/>
        <v>0</v>
      </c>
      <c r="AY21" s="23">
        <f t="shared" si="41"/>
        <v>0</v>
      </c>
      <c r="AZ21" s="23">
        <f t="shared" si="41"/>
        <v>0</v>
      </c>
      <c r="BA21" s="23">
        <f t="shared" si="41"/>
        <v>0</v>
      </c>
      <c r="BB21" s="23">
        <f t="shared" si="41"/>
        <v>0</v>
      </c>
      <c r="BC21" s="23">
        <f t="shared" si="41"/>
        <v>0</v>
      </c>
      <c r="BD21" s="23">
        <f t="shared" si="41"/>
        <v>0</v>
      </c>
      <c r="BE21" s="23">
        <f t="shared" si="41"/>
        <v>0</v>
      </c>
      <c r="BF21" s="23">
        <f t="shared" si="41"/>
        <v>0</v>
      </c>
      <c r="BG21" s="23">
        <f t="shared" si="41"/>
        <v>0</v>
      </c>
      <c r="BH21" s="23">
        <f t="shared" si="41"/>
        <v>0</v>
      </c>
      <c r="BI21" s="23">
        <f t="shared" si="41"/>
        <v>0</v>
      </c>
      <c r="BJ21" s="23">
        <f t="shared" si="41"/>
        <v>0</v>
      </c>
      <c r="BK21" s="23">
        <f t="shared" si="41"/>
        <v>0</v>
      </c>
      <c r="BL21" s="23">
        <f t="shared" ref="BL21:BO21" si="42">+IF(BL14=0,0,BL14/BL9)</f>
        <v>0</v>
      </c>
      <c r="BM21" s="23">
        <f t="shared" si="42"/>
        <v>0</v>
      </c>
      <c r="BN21" s="23">
        <f t="shared" si="42"/>
        <v>0</v>
      </c>
      <c r="BO21" s="23">
        <f t="shared" si="42"/>
        <v>0</v>
      </c>
      <c r="BP21" s="23">
        <f t="shared" si="41"/>
        <v>0</v>
      </c>
      <c r="BQ21" s="23">
        <f t="shared" ref="BQ21" si="43">+IF(BQ14=0,0,BQ14/BQ9)</f>
        <v>0</v>
      </c>
      <c r="BR21" s="23">
        <f t="shared" ref="BR21" si="44">+IF(BR14=0,0,BR14/BR9)</f>
        <v>0</v>
      </c>
      <c r="BS21" s="72"/>
    </row>
    <row r="22" spans="1:71" ht="15" customHeight="1" x14ac:dyDescent="0.3">
      <c r="A22" s="72"/>
      <c r="B22" s="72"/>
      <c r="C22" s="13"/>
      <c r="D22" s="14"/>
      <c r="E22" s="14"/>
      <c r="F22" s="14"/>
      <c r="G22" s="15"/>
      <c r="H22" s="16"/>
      <c r="I22" s="14"/>
      <c r="J22" s="15"/>
      <c r="K22" s="17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72"/>
    </row>
    <row r="23" spans="1:71" ht="15" customHeight="1" x14ac:dyDescent="0.3">
      <c r="A23" s="72"/>
      <c r="B23" s="72"/>
      <c r="C23" s="6" t="s">
        <v>14</v>
      </c>
      <c r="D23" s="14"/>
      <c r="E23" s="14"/>
      <c r="F23" s="14"/>
      <c r="G23" s="15"/>
      <c r="H23" s="16"/>
      <c r="I23" s="14"/>
      <c r="J23" s="15"/>
      <c r="K23" s="17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72"/>
    </row>
    <row r="24" spans="1:71" ht="15" customHeight="1" x14ac:dyDescent="0.3">
      <c r="A24" s="72"/>
      <c r="B24" s="72"/>
      <c r="C24" s="107" t="s">
        <v>15</v>
      </c>
      <c r="D24" s="7">
        <f>+D9</f>
        <v>0</v>
      </c>
      <c r="E24" s="7">
        <f>+E9</f>
        <v>0</v>
      </c>
      <c r="F24" s="7">
        <f>+F9</f>
        <v>56.211604999999999</v>
      </c>
      <c r="G24" s="7">
        <f>+G9</f>
        <v>15.106999999999999</v>
      </c>
      <c r="H24" s="16"/>
      <c r="I24" s="14"/>
      <c r="J24" s="7">
        <f ca="1">+J9</f>
        <v>0</v>
      </c>
      <c r="K24" s="97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24">
        <f>+SUM(K9:V9)</f>
        <v>15.106999999999999</v>
      </c>
      <c r="W24" s="24">
        <f>+SUM(L9:W9)</f>
        <v>10.09</v>
      </c>
      <c r="X24" s="24">
        <f t="shared" ref="X24:AH24" si="45">+SUM(M9:X9)</f>
        <v>5.0979999999999999</v>
      </c>
      <c r="Y24" s="24">
        <f t="shared" si="45"/>
        <v>0</v>
      </c>
      <c r="Z24" s="24">
        <f t="shared" si="45"/>
        <v>0</v>
      </c>
      <c r="AA24" s="24">
        <f t="shared" si="45"/>
        <v>0</v>
      </c>
      <c r="AB24" s="24">
        <f t="shared" si="45"/>
        <v>0</v>
      </c>
      <c r="AC24" s="24">
        <f t="shared" si="45"/>
        <v>0</v>
      </c>
      <c r="AD24" s="24">
        <f t="shared" si="45"/>
        <v>0</v>
      </c>
      <c r="AE24" s="24">
        <f t="shared" si="45"/>
        <v>0</v>
      </c>
      <c r="AF24" s="24">
        <f t="shared" si="45"/>
        <v>0</v>
      </c>
      <c r="AG24" s="24">
        <f t="shared" si="45"/>
        <v>0</v>
      </c>
      <c r="AH24" s="24">
        <f t="shared" si="45"/>
        <v>0</v>
      </c>
      <c r="AI24" s="24">
        <f>+SUM(X9:AI9)</f>
        <v>0</v>
      </c>
      <c r="AJ24" s="24">
        <f t="shared" ref="AJ24:BR24" si="46">+SUM(Y9:AJ9)</f>
        <v>0</v>
      </c>
      <c r="AK24" s="24">
        <f t="shared" si="46"/>
        <v>0</v>
      </c>
      <c r="AL24" s="24">
        <f t="shared" si="46"/>
        <v>0</v>
      </c>
      <c r="AM24" s="24">
        <f t="shared" si="46"/>
        <v>0</v>
      </c>
      <c r="AN24" s="24">
        <f t="shared" si="46"/>
        <v>0</v>
      </c>
      <c r="AO24" s="24">
        <f t="shared" si="46"/>
        <v>0</v>
      </c>
      <c r="AP24" s="24">
        <f t="shared" si="46"/>
        <v>0</v>
      </c>
      <c r="AQ24" s="24">
        <f>+SUM(AF9:AQ9)</f>
        <v>0</v>
      </c>
      <c r="AR24" s="24">
        <f t="shared" si="46"/>
        <v>0</v>
      </c>
      <c r="AS24" s="24">
        <f t="shared" si="46"/>
        <v>0</v>
      </c>
      <c r="AT24" s="24">
        <f t="shared" si="46"/>
        <v>0</v>
      </c>
      <c r="AU24" s="24">
        <f t="shared" si="46"/>
        <v>0</v>
      </c>
      <c r="AV24" s="24">
        <f t="shared" si="46"/>
        <v>0</v>
      </c>
      <c r="AW24" s="24">
        <f t="shared" si="46"/>
        <v>0</v>
      </c>
      <c r="AX24" s="24">
        <f t="shared" si="46"/>
        <v>0</v>
      </c>
      <c r="AY24" s="24">
        <f t="shared" si="46"/>
        <v>0</v>
      </c>
      <c r="AZ24" s="24">
        <f t="shared" si="46"/>
        <v>0</v>
      </c>
      <c r="BA24" s="24">
        <f t="shared" si="46"/>
        <v>0</v>
      </c>
      <c r="BB24" s="24">
        <f t="shared" si="46"/>
        <v>0</v>
      </c>
      <c r="BC24" s="24">
        <f t="shared" si="46"/>
        <v>0</v>
      </c>
      <c r="BD24" s="24">
        <f t="shared" si="46"/>
        <v>0</v>
      </c>
      <c r="BE24" s="24">
        <f t="shared" si="46"/>
        <v>0</v>
      </c>
      <c r="BF24" s="24">
        <f t="shared" si="46"/>
        <v>0</v>
      </c>
      <c r="BG24" s="24">
        <f t="shared" si="46"/>
        <v>0</v>
      </c>
      <c r="BH24" s="24">
        <f t="shared" si="46"/>
        <v>0</v>
      </c>
      <c r="BI24" s="24">
        <f t="shared" si="46"/>
        <v>0</v>
      </c>
      <c r="BJ24" s="24">
        <f t="shared" si="46"/>
        <v>0</v>
      </c>
      <c r="BK24" s="24">
        <f t="shared" si="46"/>
        <v>0</v>
      </c>
      <c r="BL24" s="24">
        <f t="shared" si="46"/>
        <v>0</v>
      </c>
      <c r="BM24" s="24">
        <f t="shared" si="46"/>
        <v>0</v>
      </c>
      <c r="BN24" s="24">
        <f t="shared" si="46"/>
        <v>0</v>
      </c>
      <c r="BO24" s="24">
        <f t="shared" si="46"/>
        <v>0</v>
      </c>
      <c r="BP24" s="24">
        <f t="shared" si="46"/>
        <v>0</v>
      </c>
      <c r="BQ24" s="24">
        <f t="shared" si="46"/>
        <v>0</v>
      </c>
      <c r="BR24" s="24">
        <f t="shared" si="46"/>
        <v>0</v>
      </c>
      <c r="BS24" s="72"/>
    </row>
    <row r="25" spans="1:71" ht="15" customHeight="1" x14ac:dyDescent="0.3">
      <c r="A25" s="72"/>
      <c r="B25" s="72"/>
      <c r="C25" s="110" t="s">
        <v>6</v>
      </c>
      <c r="D25" s="25">
        <f>+D14</f>
        <v>0</v>
      </c>
      <c r="E25" s="25">
        <f>+E14</f>
        <v>0</v>
      </c>
      <c r="F25" s="25">
        <f>+F14</f>
        <v>-4.3818520000000021</v>
      </c>
      <c r="G25" s="25">
        <f>+G14</f>
        <v>3.0059999999999985</v>
      </c>
      <c r="H25" s="26"/>
      <c r="I25" s="27"/>
      <c r="J25" s="25">
        <f ca="1">+J14</f>
        <v>0</v>
      </c>
      <c r="K25" s="99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28">
        <f>+SUM(K14:V14)</f>
        <v>3.0059999999999998</v>
      </c>
      <c r="W25" s="28">
        <f>+SUM(L14:W14)</f>
        <v>2.09</v>
      </c>
      <c r="X25" s="28">
        <f t="shared" ref="X25:AI25" si="47">+SUM(M14:X14)</f>
        <v>1.1440000000000001</v>
      </c>
      <c r="Y25" s="28">
        <f t="shared" si="47"/>
        <v>0</v>
      </c>
      <c r="Z25" s="28">
        <f t="shared" si="47"/>
        <v>0</v>
      </c>
      <c r="AA25" s="28">
        <f t="shared" si="47"/>
        <v>0</v>
      </c>
      <c r="AB25" s="28">
        <f t="shared" si="47"/>
        <v>0</v>
      </c>
      <c r="AC25" s="28">
        <f t="shared" si="47"/>
        <v>0</v>
      </c>
      <c r="AD25" s="28">
        <f t="shared" si="47"/>
        <v>0</v>
      </c>
      <c r="AE25" s="28">
        <f t="shared" si="47"/>
        <v>0</v>
      </c>
      <c r="AF25" s="28">
        <f t="shared" si="47"/>
        <v>0</v>
      </c>
      <c r="AG25" s="28">
        <f t="shared" si="47"/>
        <v>0</v>
      </c>
      <c r="AH25" s="28">
        <f t="shared" si="47"/>
        <v>0</v>
      </c>
      <c r="AI25" s="28">
        <f t="shared" si="47"/>
        <v>0</v>
      </c>
      <c r="AJ25" s="28">
        <f t="shared" ref="AJ25" si="48">+SUM(Y14:AJ14)</f>
        <v>0</v>
      </c>
      <c r="AK25" s="28">
        <f t="shared" ref="AK25" si="49">+SUM(Z14:AK14)</f>
        <v>0</v>
      </c>
      <c r="AL25" s="28">
        <f t="shared" ref="AL25" si="50">+SUM(AA14:AL14)</f>
        <v>0</v>
      </c>
      <c r="AM25" s="28">
        <f t="shared" ref="AM25" si="51">+SUM(AB14:AM14)</f>
        <v>0</v>
      </c>
      <c r="AN25" s="28">
        <f t="shared" ref="AN25" si="52">+SUM(AC14:AN14)</f>
        <v>0</v>
      </c>
      <c r="AO25" s="28">
        <f t="shared" ref="AO25" si="53">+SUM(AD14:AO14)</f>
        <v>0</v>
      </c>
      <c r="AP25" s="28">
        <f t="shared" ref="AP25" si="54">+SUM(AE14:AP14)</f>
        <v>0</v>
      </c>
      <c r="AQ25" s="28">
        <f t="shared" ref="AQ25" si="55">+SUM(AF14:AQ14)</f>
        <v>0</v>
      </c>
      <c r="AR25" s="28">
        <f t="shared" ref="AR25" si="56">+SUM(AG14:AR14)</f>
        <v>0</v>
      </c>
      <c r="AS25" s="28">
        <f t="shared" ref="AS25" si="57">+SUM(AH14:AS14)</f>
        <v>0</v>
      </c>
      <c r="AT25" s="28">
        <f t="shared" ref="AT25" si="58">+SUM(AI14:AT14)</f>
        <v>0</v>
      </c>
      <c r="AU25" s="28">
        <f t="shared" ref="AU25" si="59">+SUM(AJ14:AU14)</f>
        <v>0</v>
      </c>
      <c r="AV25" s="28">
        <f t="shared" ref="AV25" si="60">+SUM(AK14:AV14)</f>
        <v>0</v>
      </c>
      <c r="AW25" s="28">
        <f t="shared" ref="AW25" si="61">+SUM(AL14:AW14)</f>
        <v>0</v>
      </c>
      <c r="AX25" s="28">
        <f t="shared" ref="AX25" si="62">+SUM(AM14:AX14)</f>
        <v>0</v>
      </c>
      <c r="AY25" s="28">
        <f t="shared" ref="AY25" si="63">+SUM(AN14:AY14)</f>
        <v>0</v>
      </c>
      <c r="AZ25" s="28">
        <f t="shared" ref="AZ25" si="64">+SUM(AO14:AZ14)</f>
        <v>0</v>
      </c>
      <c r="BA25" s="28">
        <f t="shared" ref="BA25" si="65">+SUM(AP14:BA14)</f>
        <v>0</v>
      </c>
      <c r="BB25" s="28">
        <f t="shared" ref="BB25" si="66">+SUM(AQ14:BB14)</f>
        <v>0</v>
      </c>
      <c r="BC25" s="28">
        <f t="shared" ref="BC25" si="67">+SUM(AR14:BC14)</f>
        <v>0</v>
      </c>
      <c r="BD25" s="28">
        <f t="shared" ref="BD25" si="68">+SUM(AS14:BD14)</f>
        <v>0</v>
      </c>
      <c r="BE25" s="28">
        <f t="shared" ref="BE25" si="69">+SUM(AT14:BE14)</f>
        <v>0</v>
      </c>
      <c r="BF25" s="28">
        <f t="shared" ref="BF25" si="70">+SUM(AU14:BF14)</f>
        <v>0</v>
      </c>
      <c r="BG25" s="28">
        <f t="shared" ref="BG25" si="71">+SUM(AV14:BG14)</f>
        <v>0</v>
      </c>
      <c r="BH25" s="28">
        <f t="shared" ref="BH25" si="72">+SUM(AW14:BH14)</f>
        <v>0</v>
      </c>
      <c r="BI25" s="28">
        <f t="shared" ref="BI25" si="73">+SUM(AX14:BI14)</f>
        <v>0</v>
      </c>
      <c r="BJ25" s="28">
        <f t="shared" ref="BJ25" si="74">+SUM(AY14:BJ14)</f>
        <v>0</v>
      </c>
      <c r="BK25" s="28">
        <f t="shared" ref="BK25" si="75">+SUM(AZ14:BK14)</f>
        <v>0</v>
      </c>
      <c r="BL25" s="28">
        <f t="shared" ref="BL25" si="76">+SUM(BA14:BL14)</f>
        <v>0</v>
      </c>
      <c r="BM25" s="28">
        <f t="shared" ref="BM25" si="77">+SUM(BB14:BM14)</f>
        <v>0</v>
      </c>
      <c r="BN25" s="28">
        <f t="shared" ref="BN25" si="78">+SUM(BC14:BN14)</f>
        <v>0</v>
      </c>
      <c r="BO25" s="28">
        <f t="shared" ref="BO25" si="79">+SUM(BD14:BO14)</f>
        <v>0</v>
      </c>
      <c r="BP25" s="28">
        <f t="shared" ref="BP25" si="80">+SUM(BE14:BP14)</f>
        <v>0</v>
      </c>
      <c r="BQ25" s="28">
        <f t="shared" ref="BQ25" si="81">+SUM(BF14:BQ14)</f>
        <v>0</v>
      </c>
      <c r="BR25" s="28">
        <f t="shared" ref="BR25" si="82">+SUM(BG14:BR14)</f>
        <v>0</v>
      </c>
      <c r="BS25" s="72"/>
    </row>
    <row r="26" spans="1:71" ht="15" customHeight="1" x14ac:dyDescent="0.3">
      <c r="A26" s="72"/>
      <c r="B26" s="72"/>
      <c r="C26" s="29"/>
      <c r="D26" s="30"/>
      <c r="E26" s="31"/>
      <c r="F26" s="31"/>
      <c r="G26" s="32"/>
      <c r="H26" s="30"/>
      <c r="I26" s="31"/>
      <c r="J26" s="32"/>
      <c r="K26" s="33"/>
      <c r="BS26" s="72"/>
    </row>
    <row r="27" spans="1:71" ht="15" customHeight="1" x14ac:dyDescent="0.3">
      <c r="A27" s="72"/>
      <c r="B27" s="72"/>
      <c r="C27" s="6" t="s">
        <v>16</v>
      </c>
      <c r="D27" s="34"/>
      <c r="E27" s="35"/>
      <c r="F27" s="31"/>
      <c r="G27" s="32"/>
      <c r="H27" s="30"/>
      <c r="I27" s="31"/>
      <c r="J27" s="32"/>
      <c r="K27" s="33"/>
      <c r="BS27" s="72"/>
    </row>
    <row r="28" spans="1:71" ht="15" customHeight="1" x14ac:dyDescent="0.3">
      <c r="A28" s="72"/>
      <c r="B28" s="72"/>
      <c r="C28" s="107" t="s">
        <v>17</v>
      </c>
      <c r="D28" s="36">
        <f t="shared" ref="D28:H28" si="83">+IF(D17=0,0,D14/D17)</f>
        <v>0</v>
      </c>
      <c r="E28" s="37">
        <f t="shared" si="83"/>
        <v>0</v>
      </c>
      <c r="F28" s="37">
        <f t="shared" si="83"/>
        <v>-9.8782468337594107</v>
      </c>
      <c r="G28" s="38">
        <f t="shared" si="83"/>
        <v>0</v>
      </c>
      <c r="H28" s="36">
        <f t="shared" ca="1" si="83"/>
        <v>0</v>
      </c>
      <c r="I28" s="37">
        <f t="shared" ref="I28:BR28" ca="1" si="84">+IF(I17=0,0,I14/I17)</f>
        <v>0</v>
      </c>
      <c r="J28" s="37">
        <f t="shared" ca="1" si="84"/>
        <v>0</v>
      </c>
      <c r="K28" s="36">
        <f t="shared" si="84"/>
        <v>0</v>
      </c>
      <c r="L28" s="37">
        <f t="shared" si="84"/>
        <v>0</v>
      </c>
      <c r="M28" s="37">
        <f t="shared" si="84"/>
        <v>0</v>
      </c>
      <c r="N28" s="37">
        <f t="shared" si="84"/>
        <v>0</v>
      </c>
      <c r="O28" s="37">
        <f t="shared" si="84"/>
        <v>0</v>
      </c>
      <c r="P28" s="37">
        <f t="shared" si="84"/>
        <v>0</v>
      </c>
      <c r="Q28" s="37">
        <f t="shared" si="84"/>
        <v>0</v>
      </c>
      <c r="R28" s="37">
        <f t="shared" si="84"/>
        <v>0</v>
      </c>
      <c r="S28" s="37">
        <f t="shared" si="84"/>
        <v>0</v>
      </c>
      <c r="T28" s="37">
        <f t="shared" si="84"/>
        <v>0</v>
      </c>
      <c r="U28" s="37">
        <f t="shared" si="84"/>
        <v>0</v>
      </c>
      <c r="V28" s="37">
        <f t="shared" si="84"/>
        <v>0</v>
      </c>
      <c r="W28" s="37">
        <f t="shared" si="84"/>
        <v>0</v>
      </c>
      <c r="X28" s="37">
        <f t="shared" si="84"/>
        <v>0</v>
      </c>
      <c r="Y28" s="37">
        <f t="shared" si="84"/>
        <v>0</v>
      </c>
      <c r="Z28" s="37">
        <f t="shared" si="84"/>
        <v>0</v>
      </c>
      <c r="AA28" s="37">
        <f t="shared" si="84"/>
        <v>0</v>
      </c>
      <c r="AB28" s="37">
        <f t="shared" si="84"/>
        <v>0</v>
      </c>
      <c r="AC28" s="37">
        <f t="shared" si="84"/>
        <v>0</v>
      </c>
      <c r="AD28" s="37">
        <f t="shared" si="84"/>
        <v>0</v>
      </c>
      <c r="AE28" s="37">
        <f t="shared" si="84"/>
        <v>0</v>
      </c>
      <c r="AF28" s="37">
        <f t="shared" si="84"/>
        <v>0</v>
      </c>
      <c r="AG28" s="37">
        <f t="shared" si="84"/>
        <v>0</v>
      </c>
      <c r="AH28" s="37">
        <f t="shared" si="84"/>
        <v>0</v>
      </c>
      <c r="AI28" s="37">
        <f t="shared" si="84"/>
        <v>0</v>
      </c>
      <c r="AJ28" s="37">
        <f t="shared" si="84"/>
        <v>0</v>
      </c>
      <c r="AK28" s="37">
        <f t="shared" si="84"/>
        <v>0</v>
      </c>
      <c r="AL28" s="37">
        <f t="shared" si="84"/>
        <v>0</v>
      </c>
      <c r="AM28" s="37">
        <f t="shared" si="84"/>
        <v>0</v>
      </c>
      <c r="AN28" s="37">
        <f t="shared" si="84"/>
        <v>0</v>
      </c>
      <c r="AO28" s="37">
        <f t="shared" si="84"/>
        <v>0</v>
      </c>
      <c r="AP28" s="37">
        <f t="shared" si="84"/>
        <v>0</v>
      </c>
      <c r="AQ28" s="37">
        <f t="shared" si="84"/>
        <v>0</v>
      </c>
      <c r="AR28" s="37">
        <f t="shared" si="84"/>
        <v>0</v>
      </c>
      <c r="AS28" s="37">
        <f t="shared" si="84"/>
        <v>0</v>
      </c>
      <c r="AT28" s="37">
        <f t="shared" si="84"/>
        <v>0</v>
      </c>
      <c r="AU28" s="37">
        <f t="shared" si="84"/>
        <v>0</v>
      </c>
      <c r="AV28" s="37">
        <f t="shared" si="84"/>
        <v>0</v>
      </c>
      <c r="AW28" s="37">
        <f t="shared" si="84"/>
        <v>0</v>
      </c>
      <c r="AX28" s="37">
        <f t="shared" si="84"/>
        <v>0</v>
      </c>
      <c r="AY28" s="37">
        <f t="shared" si="84"/>
        <v>0</v>
      </c>
      <c r="AZ28" s="37">
        <f t="shared" si="84"/>
        <v>0</v>
      </c>
      <c r="BA28" s="37">
        <f t="shared" si="84"/>
        <v>0</v>
      </c>
      <c r="BB28" s="37">
        <f t="shared" si="84"/>
        <v>0</v>
      </c>
      <c r="BC28" s="37">
        <f t="shared" si="84"/>
        <v>0</v>
      </c>
      <c r="BD28" s="37">
        <f t="shared" si="84"/>
        <v>0</v>
      </c>
      <c r="BE28" s="37">
        <f t="shared" si="84"/>
        <v>0</v>
      </c>
      <c r="BF28" s="37">
        <f t="shared" si="84"/>
        <v>0</v>
      </c>
      <c r="BG28" s="37">
        <f t="shared" si="84"/>
        <v>0</v>
      </c>
      <c r="BH28" s="37">
        <f t="shared" si="84"/>
        <v>0</v>
      </c>
      <c r="BI28" s="37">
        <f t="shared" si="84"/>
        <v>0</v>
      </c>
      <c r="BJ28" s="37">
        <f t="shared" si="84"/>
        <v>0</v>
      </c>
      <c r="BK28" s="37">
        <f t="shared" si="84"/>
        <v>0</v>
      </c>
      <c r="BL28" s="37">
        <f t="shared" si="84"/>
        <v>0</v>
      </c>
      <c r="BM28" s="37">
        <f t="shared" si="84"/>
        <v>0</v>
      </c>
      <c r="BN28" s="37">
        <f t="shared" si="84"/>
        <v>0</v>
      </c>
      <c r="BO28" s="37">
        <f t="shared" si="84"/>
        <v>0</v>
      </c>
      <c r="BP28" s="37">
        <f t="shared" si="84"/>
        <v>0</v>
      </c>
      <c r="BQ28" s="37">
        <f t="shared" si="84"/>
        <v>0</v>
      </c>
      <c r="BR28" s="37">
        <f t="shared" si="84"/>
        <v>0</v>
      </c>
      <c r="BS28" s="72"/>
    </row>
    <row r="29" spans="1:71" ht="15" customHeight="1" x14ac:dyDescent="0.3">
      <c r="A29" s="72"/>
      <c r="B29" s="72"/>
      <c r="C29" s="107" t="s">
        <v>18</v>
      </c>
      <c r="D29" s="36">
        <f t="shared" ref="D29:F29" si="85">+IF(D25=0,0,((SUM(D54:D56)-D39)/D$25))</f>
        <v>0</v>
      </c>
      <c r="E29" s="37">
        <f t="shared" si="85"/>
        <v>0</v>
      </c>
      <c r="F29" s="37">
        <f t="shared" si="85"/>
        <v>2.0666147555873624</v>
      </c>
      <c r="G29" s="38">
        <f>+IF(G25=0,0,((SUM(G54:G56)-G39)/G$25))</f>
        <v>0</v>
      </c>
      <c r="H29" s="36"/>
      <c r="I29" s="37"/>
      <c r="J29" s="38"/>
      <c r="K29" s="36">
        <f>+IF(K25=0,0,((SUM(K54:K56)-K39)/K$25))</f>
        <v>0</v>
      </c>
      <c r="L29" s="37">
        <f t="shared" ref="L29:Q29" si="86">+IF(L25=0,0,((SUM(L54:L56)-L39)/L$25))</f>
        <v>0</v>
      </c>
      <c r="M29" s="37">
        <f t="shared" si="86"/>
        <v>0</v>
      </c>
      <c r="N29" s="37">
        <f t="shared" si="86"/>
        <v>0</v>
      </c>
      <c r="O29" s="37">
        <f t="shared" si="86"/>
        <v>0</v>
      </c>
      <c r="P29" s="37">
        <f t="shared" si="86"/>
        <v>0</v>
      </c>
      <c r="Q29" s="37">
        <f t="shared" si="86"/>
        <v>0</v>
      </c>
      <c r="R29" s="37">
        <f t="shared" ref="R29:AC29" si="87">+IF(R25=0,0,((SUM(R54:R56)-R39)/R$25))</f>
        <v>0</v>
      </c>
      <c r="S29" s="37">
        <f t="shared" si="87"/>
        <v>0</v>
      </c>
      <c r="T29" s="37">
        <f t="shared" si="87"/>
        <v>0</v>
      </c>
      <c r="U29" s="37">
        <f t="shared" si="87"/>
        <v>0</v>
      </c>
      <c r="V29" s="37">
        <f t="shared" si="87"/>
        <v>0</v>
      </c>
      <c r="W29" s="37">
        <f t="shared" si="87"/>
        <v>0</v>
      </c>
      <c r="X29" s="37">
        <f t="shared" si="87"/>
        <v>0</v>
      </c>
      <c r="Y29" s="37">
        <f t="shared" si="87"/>
        <v>0</v>
      </c>
      <c r="Z29" s="37">
        <f t="shared" si="87"/>
        <v>0</v>
      </c>
      <c r="AA29" s="37">
        <f t="shared" si="87"/>
        <v>0</v>
      </c>
      <c r="AB29" s="37">
        <f t="shared" si="87"/>
        <v>0</v>
      </c>
      <c r="AC29" s="37">
        <f t="shared" si="87"/>
        <v>0</v>
      </c>
      <c r="AD29" s="37">
        <f t="shared" ref="AD29:BP29" si="88">+IF(AD25=0,0,((SUM(AD54:AD56)-AD39)/AD$25))</f>
        <v>0</v>
      </c>
      <c r="AE29" s="37">
        <f t="shared" si="88"/>
        <v>0</v>
      </c>
      <c r="AF29" s="37">
        <f t="shared" si="88"/>
        <v>0</v>
      </c>
      <c r="AG29" s="37">
        <f t="shared" si="88"/>
        <v>0</v>
      </c>
      <c r="AH29" s="37">
        <f t="shared" si="88"/>
        <v>0</v>
      </c>
      <c r="AI29" s="37">
        <f t="shared" si="88"/>
        <v>0</v>
      </c>
      <c r="AJ29" s="37">
        <f t="shared" si="88"/>
        <v>0</v>
      </c>
      <c r="AK29" s="37">
        <f t="shared" si="88"/>
        <v>0</v>
      </c>
      <c r="AL29" s="37">
        <f t="shared" si="88"/>
        <v>0</v>
      </c>
      <c r="AM29" s="37">
        <f t="shared" si="88"/>
        <v>0</v>
      </c>
      <c r="AN29" s="37">
        <f t="shared" si="88"/>
        <v>0</v>
      </c>
      <c r="AO29" s="37">
        <f t="shared" si="88"/>
        <v>0</v>
      </c>
      <c r="AP29" s="37">
        <f t="shared" si="88"/>
        <v>0</v>
      </c>
      <c r="AQ29" s="37">
        <f t="shared" si="88"/>
        <v>0</v>
      </c>
      <c r="AR29" s="37">
        <f t="shared" si="88"/>
        <v>0</v>
      </c>
      <c r="AS29" s="37">
        <f t="shared" si="88"/>
        <v>0</v>
      </c>
      <c r="AT29" s="37">
        <f t="shared" si="88"/>
        <v>0</v>
      </c>
      <c r="AU29" s="37">
        <f t="shared" si="88"/>
        <v>0</v>
      </c>
      <c r="AV29" s="37">
        <f t="shared" si="88"/>
        <v>0</v>
      </c>
      <c r="AW29" s="37">
        <f t="shared" si="88"/>
        <v>0</v>
      </c>
      <c r="AX29" s="37">
        <f t="shared" si="88"/>
        <v>0</v>
      </c>
      <c r="AY29" s="37">
        <f t="shared" si="88"/>
        <v>0</v>
      </c>
      <c r="AZ29" s="37">
        <f t="shared" si="88"/>
        <v>0</v>
      </c>
      <c r="BA29" s="37">
        <f t="shared" si="88"/>
        <v>0</v>
      </c>
      <c r="BB29" s="37">
        <f t="shared" si="88"/>
        <v>0</v>
      </c>
      <c r="BC29" s="37">
        <f t="shared" si="88"/>
        <v>0</v>
      </c>
      <c r="BD29" s="37">
        <f t="shared" si="88"/>
        <v>0</v>
      </c>
      <c r="BE29" s="37">
        <f t="shared" si="88"/>
        <v>0</v>
      </c>
      <c r="BF29" s="37">
        <f t="shared" si="88"/>
        <v>0</v>
      </c>
      <c r="BG29" s="37">
        <f t="shared" si="88"/>
        <v>0</v>
      </c>
      <c r="BH29" s="37">
        <f t="shared" si="88"/>
        <v>0</v>
      </c>
      <c r="BI29" s="37">
        <f t="shared" si="88"/>
        <v>0</v>
      </c>
      <c r="BJ29" s="37">
        <f t="shared" si="88"/>
        <v>0</v>
      </c>
      <c r="BK29" s="37">
        <f t="shared" si="88"/>
        <v>0</v>
      </c>
      <c r="BL29" s="37">
        <f t="shared" ref="BL29:BO29" si="89">+IF(BL25=0,0,((SUM(BL54:BL56)-BL39)/BL$25))</f>
        <v>0</v>
      </c>
      <c r="BM29" s="37">
        <f t="shared" si="89"/>
        <v>0</v>
      </c>
      <c r="BN29" s="37">
        <f t="shared" si="89"/>
        <v>0</v>
      </c>
      <c r="BO29" s="37">
        <f t="shared" si="89"/>
        <v>0</v>
      </c>
      <c r="BP29" s="37">
        <f t="shared" si="88"/>
        <v>0</v>
      </c>
      <c r="BQ29" s="37">
        <f t="shared" ref="BQ29" si="90">+IF(BQ25=0,0,((SUM(BQ54:BQ56)-BQ39)/BQ$25))</f>
        <v>0</v>
      </c>
      <c r="BR29" s="37">
        <f t="shared" ref="BR29" si="91">+IF(BR25=0,0,((SUM(BR54:BR56)-BR39)/BR$25))</f>
        <v>0</v>
      </c>
      <c r="BS29" s="72"/>
    </row>
    <row r="30" spans="1:71" ht="15" customHeight="1" x14ac:dyDescent="0.3">
      <c r="A30" s="72"/>
      <c r="B30" s="72"/>
      <c r="C30" s="110" t="s">
        <v>19</v>
      </c>
      <c r="D30" s="39">
        <f t="shared" ref="D30:G30" si="92">+IF(D25=0,0,(SUM(D54:D60)-D39)/D$25)</f>
        <v>0</v>
      </c>
      <c r="E30" s="40">
        <f t="shared" si="92"/>
        <v>0</v>
      </c>
      <c r="F30" s="40">
        <f t="shared" si="92"/>
        <v>2.0666147555873624</v>
      </c>
      <c r="G30" s="41">
        <f t="shared" si="92"/>
        <v>0</v>
      </c>
      <c r="H30" s="39"/>
      <c r="I30" s="40"/>
      <c r="J30" s="41"/>
      <c r="K30" s="39">
        <f>+IF(K25=0,0,(SUM(K54:K60)-K39)/K$25)</f>
        <v>0</v>
      </c>
      <c r="L30" s="40">
        <f t="shared" ref="L30:Q30" si="93">+IF(L25=0,0,(SUM(L54:L60)-L39)/L$25)</f>
        <v>0</v>
      </c>
      <c r="M30" s="40">
        <f t="shared" si="93"/>
        <v>0</v>
      </c>
      <c r="N30" s="40">
        <f t="shared" si="93"/>
        <v>0</v>
      </c>
      <c r="O30" s="40">
        <f t="shared" si="93"/>
        <v>0</v>
      </c>
      <c r="P30" s="40">
        <f t="shared" si="93"/>
        <v>0</v>
      </c>
      <c r="Q30" s="40">
        <f t="shared" si="93"/>
        <v>0</v>
      </c>
      <c r="R30" s="40">
        <f t="shared" ref="R30:AC30" si="94">+IF(R25=0,0,(SUM(R54:R60)-R39)/R$25)</f>
        <v>0</v>
      </c>
      <c r="S30" s="40">
        <f t="shared" si="94"/>
        <v>0</v>
      </c>
      <c r="T30" s="40">
        <f t="shared" si="94"/>
        <v>0</v>
      </c>
      <c r="U30" s="40">
        <f t="shared" si="94"/>
        <v>0</v>
      </c>
      <c r="V30" s="40">
        <f t="shared" si="94"/>
        <v>0</v>
      </c>
      <c r="W30" s="40">
        <f t="shared" si="94"/>
        <v>0</v>
      </c>
      <c r="X30" s="40">
        <f t="shared" si="94"/>
        <v>0</v>
      </c>
      <c r="Y30" s="40">
        <f t="shared" si="94"/>
        <v>0</v>
      </c>
      <c r="Z30" s="40">
        <f t="shared" si="94"/>
        <v>0</v>
      </c>
      <c r="AA30" s="40">
        <f t="shared" si="94"/>
        <v>0</v>
      </c>
      <c r="AB30" s="40">
        <f t="shared" si="94"/>
        <v>0</v>
      </c>
      <c r="AC30" s="40">
        <f t="shared" si="94"/>
        <v>0</v>
      </c>
      <c r="AD30" s="40">
        <f t="shared" ref="AD30:BP30" si="95">+IF(AD25=0,0,(SUM(AD54:AD60)-AD39)/AD$25)</f>
        <v>0</v>
      </c>
      <c r="AE30" s="40">
        <f t="shared" si="95"/>
        <v>0</v>
      </c>
      <c r="AF30" s="40">
        <f t="shared" si="95"/>
        <v>0</v>
      </c>
      <c r="AG30" s="40">
        <f t="shared" si="95"/>
        <v>0</v>
      </c>
      <c r="AH30" s="40">
        <f t="shared" si="95"/>
        <v>0</v>
      </c>
      <c r="AI30" s="40">
        <f t="shared" si="95"/>
        <v>0</v>
      </c>
      <c r="AJ30" s="40">
        <f t="shared" si="95"/>
        <v>0</v>
      </c>
      <c r="AK30" s="40">
        <f t="shared" si="95"/>
        <v>0</v>
      </c>
      <c r="AL30" s="40">
        <f t="shared" si="95"/>
        <v>0</v>
      </c>
      <c r="AM30" s="40">
        <f t="shared" si="95"/>
        <v>0</v>
      </c>
      <c r="AN30" s="40">
        <f t="shared" si="95"/>
        <v>0</v>
      </c>
      <c r="AO30" s="40">
        <f t="shared" si="95"/>
        <v>0</v>
      </c>
      <c r="AP30" s="40">
        <f t="shared" si="95"/>
        <v>0</v>
      </c>
      <c r="AQ30" s="40">
        <f t="shared" si="95"/>
        <v>0</v>
      </c>
      <c r="AR30" s="40">
        <f t="shared" si="95"/>
        <v>0</v>
      </c>
      <c r="AS30" s="40">
        <f t="shared" si="95"/>
        <v>0</v>
      </c>
      <c r="AT30" s="40">
        <f t="shared" si="95"/>
        <v>0</v>
      </c>
      <c r="AU30" s="40">
        <f t="shared" si="95"/>
        <v>0</v>
      </c>
      <c r="AV30" s="40">
        <f t="shared" si="95"/>
        <v>0</v>
      </c>
      <c r="AW30" s="40">
        <f t="shared" si="95"/>
        <v>0</v>
      </c>
      <c r="AX30" s="40">
        <f t="shared" si="95"/>
        <v>0</v>
      </c>
      <c r="AY30" s="40">
        <f t="shared" si="95"/>
        <v>0</v>
      </c>
      <c r="AZ30" s="40">
        <f t="shared" si="95"/>
        <v>0</v>
      </c>
      <c r="BA30" s="40">
        <f t="shared" si="95"/>
        <v>0</v>
      </c>
      <c r="BB30" s="40">
        <f t="shared" si="95"/>
        <v>0</v>
      </c>
      <c r="BC30" s="40">
        <f t="shared" si="95"/>
        <v>0</v>
      </c>
      <c r="BD30" s="40">
        <f t="shared" si="95"/>
        <v>0</v>
      </c>
      <c r="BE30" s="40">
        <f t="shared" si="95"/>
        <v>0</v>
      </c>
      <c r="BF30" s="40">
        <f t="shared" si="95"/>
        <v>0</v>
      </c>
      <c r="BG30" s="40">
        <f t="shared" si="95"/>
        <v>0</v>
      </c>
      <c r="BH30" s="40">
        <f t="shared" si="95"/>
        <v>0</v>
      </c>
      <c r="BI30" s="40">
        <f t="shared" si="95"/>
        <v>0</v>
      </c>
      <c r="BJ30" s="40">
        <f t="shared" si="95"/>
        <v>0</v>
      </c>
      <c r="BK30" s="40">
        <f t="shared" si="95"/>
        <v>0</v>
      </c>
      <c r="BL30" s="40">
        <f t="shared" ref="BL30:BO30" si="96">+IF(BL25=0,0,(SUM(BL54:BL60)-BL39)/BL$25)</f>
        <v>0</v>
      </c>
      <c r="BM30" s="40">
        <f t="shared" si="96"/>
        <v>0</v>
      </c>
      <c r="BN30" s="40">
        <f t="shared" si="96"/>
        <v>0</v>
      </c>
      <c r="BO30" s="40">
        <f t="shared" si="96"/>
        <v>0</v>
      </c>
      <c r="BP30" s="40">
        <f t="shared" si="95"/>
        <v>0</v>
      </c>
      <c r="BQ30" s="40">
        <f t="shared" ref="BQ30" si="97">+IF(BQ25=0,0,(SUM(BQ54:BQ60)-BQ39)/BQ$25)</f>
        <v>0</v>
      </c>
      <c r="BR30" s="40">
        <f t="shared" ref="BR30" si="98">+IF(BR25=0,0,(SUM(BR54:BR60)-BR39)/BR$25)</f>
        <v>0</v>
      </c>
      <c r="BS30" s="72"/>
    </row>
    <row r="31" spans="1:71" ht="15" customHeight="1" x14ac:dyDescent="0.3">
      <c r="A31" s="72"/>
      <c r="B31" s="72"/>
      <c r="C31" s="4"/>
      <c r="D31" s="36"/>
      <c r="E31" s="37"/>
      <c r="F31" s="37"/>
      <c r="G31" s="38"/>
      <c r="H31" s="36"/>
      <c r="I31" s="37"/>
      <c r="J31" s="38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72"/>
    </row>
    <row r="32" spans="1:71" ht="15" customHeight="1" x14ac:dyDescent="0.3">
      <c r="A32" s="72"/>
      <c r="B32" s="72"/>
      <c r="C32" s="6" t="s">
        <v>20</v>
      </c>
      <c r="D32" s="36"/>
      <c r="E32" s="37"/>
      <c r="F32" s="37"/>
      <c r="G32" s="38"/>
      <c r="H32" s="36"/>
      <c r="I32" s="37"/>
      <c r="J32" s="38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72"/>
    </row>
    <row r="33" spans="1:71" ht="15" customHeight="1" x14ac:dyDescent="0.3">
      <c r="A33" s="72"/>
      <c r="B33" s="72"/>
      <c r="C33" s="107" t="s">
        <v>17</v>
      </c>
      <c r="D33" s="111"/>
      <c r="E33" s="111"/>
      <c r="F33" s="111"/>
      <c r="G33" s="111"/>
      <c r="H33" s="36"/>
      <c r="I33" s="37"/>
      <c r="J33" s="38"/>
      <c r="K33" s="112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72"/>
    </row>
    <row r="34" spans="1:71" ht="15" customHeight="1" x14ac:dyDescent="0.3">
      <c r="A34" s="72"/>
      <c r="B34" s="72"/>
      <c r="C34" s="107" t="s">
        <v>18</v>
      </c>
      <c r="D34" s="111"/>
      <c r="E34" s="111"/>
      <c r="F34" s="111"/>
      <c r="G34" s="111"/>
      <c r="H34" s="36"/>
      <c r="I34" s="37"/>
      <c r="J34" s="38"/>
      <c r="K34" s="112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72"/>
    </row>
    <row r="35" spans="1:71" ht="15" customHeight="1" x14ac:dyDescent="0.3">
      <c r="A35" s="72"/>
      <c r="B35" s="72"/>
      <c r="C35" s="107" t="s">
        <v>19</v>
      </c>
      <c r="D35" s="111"/>
      <c r="E35" s="111"/>
      <c r="F35" s="111"/>
      <c r="G35" s="111"/>
      <c r="H35" s="36"/>
      <c r="I35" s="37"/>
      <c r="J35" s="38"/>
      <c r="K35" s="112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72"/>
    </row>
    <row r="36" spans="1:71" ht="15" customHeight="1" x14ac:dyDescent="0.3">
      <c r="A36" s="72"/>
      <c r="B36" s="72"/>
      <c r="C36" s="107" t="s">
        <v>21</v>
      </c>
      <c r="D36" s="111"/>
      <c r="E36" s="111"/>
      <c r="F36" s="111"/>
      <c r="G36" s="111"/>
      <c r="H36" s="44"/>
      <c r="I36" s="45"/>
      <c r="J36" s="46"/>
      <c r="K36" s="112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72"/>
    </row>
    <row r="37" spans="1:71" ht="15" customHeight="1" x14ac:dyDescent="0.3">
      <c r="A37" s="72"/>
      <c r="B37" s="72"/>
      <c r="C37" s="4"/>
      <c r="D37" s="30"/>
      <c r="E37" s="31"/>
      <c r="F37" s="45"/>
      <c r="G37" s="46"/>
      <c r="H37" s="44"/>
      <c r="I37" s="45"/>
      <c r="J37" s="46"/>
      <c r="K37" s="47"/>
      <c r="L37" s="47"/>
      <c r="M37" s="47"/>
      <c r="N37" s="47"/>
      <c r="O37" s="47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72"/>
    </row>
    <row r="38" spans="1:71" ht="16.95" customHeight="1" x14ac:dyDescent="0.3">
      <c r="A38" s="72"/>
      <c r="B38" s="72"/>
      <c r="C38" s="138" t="s">
        <v>22</v>
      </c>
      <c r="D38" s="139"/>
      <c r="E38" s="139"/>
      <c r="F38" s="139"/>
      <c r="G38" s="140"/>
      <c r="H38" s="141"/>
      <c r="I38" s="139"/>
      <c r="J38" s="140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  <c r="BQ38" s="139"/>
      <c r="BR38" s="139"/>
      <c r="BS38" s="72"/>
    </row>
    <row r="39" spans="1:71" ht="15" customHeight="1" x14ac:dyDescent="0.3">
      <c r="A39" s="72"/>
      <c r="B39" s="72"/>
      <c r="C39" s="107" t="s">
        <v>23</v>
      </c>
      <c r="D39" s="113"/>
      <c r="E39" s="114"/>
      <c r="F39" s="114">
        <v>9.3780680000000007</v>
      </c>
      <c r="G39" s="49">
        <f>+V39</f>
        <v>0</v>
      </c>
      <c r="H39" s="33"/>
      <c r="J39" s="50"/>
      <c r="K39" s="115">
        <v>9.1470000000000002</v>
      </c>
      <c r="L39" s="115">
        <v>8.4060000000000006</v>
      </c>
      <c r="M39" s="115">
        <v>5.8949999999999996</v>
      </c>
      <c r="N39" s="115"/>
      <c r="O39" s="114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72"/>
    </row>
    <row r="40" spans="1:71" ht="15" customHeight="1" x14ac:dyDescent="0.3">
      <c r="A40" s="72"/>
      <c r="B40" s="72"/>
      <c r="C40" s="107" t="s">
        <v>24</v>
      </c>
      <c r="D40" s="113"/>
      <c r="E40" s="114"/>
      <c r="F40" s="114">
        <v>7.1612819999999999</v>
      </c>
      <c r="G40" s="49">
        <f t="shared" ref="G40:G42" si="99">+V40</f>
        <v>0</v>
      </c>
      <c r="H40" s="33"/>
      <c r="J40" s="50"/>
      <c r="K40" s="115">
        <v>4.3499999999999996</v>
      </c>
      <c r="L40" s="115">
        <v>4.3529999999999998</v>
      </c>
      <c r="M40" s="115">
        <v>4.2169999999999996</v>
      </c>
      <c r="N40" s="115"/>
      <c r="O40" s="114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72"/>
    </row>
    <row r="41" spans="1:71" ht="15" customHeight="1" x14ac:dyDescent="0.3">
      <c r="A41" s="72"/>
      <c r="B41" s="72"/>
      <c r="C41" s="107" t="s">
        <v>25</v>
      </c>
      <c r="D41" s="113"/>
      <c r="E41" s="114"/>
      <c r="F41" s="114">
        <v>1.598622</v>
      </c>
      <c r="G41" s="49">
        <f t="shared" si="99"/>
        <v>0</v>
      </c>
      <c r="H41" s="33"/>
      <c r="J41" s="50"/>
      <c r="K41" s="115">
        <v>1.583</v>
      </c>
      <c r="L41" s="115">
        <v>1.5669999999999999</v>
      </c>
      <c r="M41" s="115">
        <v>1.5429999999999999</v>
      </c>
      <c r="N41" s="115"/>
      <c r="O41" s="114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72"/>
    </row>
    <row r="42" spans="1:71" ht="15" customHeight="1" x14ac:dyDescent="0.3">
      <c r="A42" s="72"/>
      <c r="B42" s="72"/>
      <c r="C42" s="107" t="s">
        <v>26</v>
      </c>
      <c r="D42" s="113"/>
      <c r="E42" s="114"/>
      <c r="F42" s="114">
        <f>1.217349+0.062531+0.017691+1.705312</f>
        <v>3.0028829999999997</v>
      </c>
      <c r="G42" s="49">
        <f t="shared" si="99"/>
        <v>0</v>
      </c>
      <c r="H42" s="33"/>
      <c r="J42" s="50"/>
      <c r="K42" s="115">
        <f>3.491+9.328</f>
        <v>12.818999999999999</v>
      </c>
      <c r="L42" s="115">
        <f>3.4+8.665</f>
        <v>12.065</v>
      </c>
      <c r="M42" s="115">
        <f>3.364+8.218</f>
        <v>11.582000000000001</v>
      </c>
      <c r="N42" s="115"/>
      <c r="O42" s="114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72"/>
    </row>
    <row r="43" spans="1:71" s="9" customFormat="1" ht="15" customHeight="1" x14ac:dyDescent="0.3">
      <c r="A43" s="74"/>
      <c r="B43" s="74"/>
      <c r="C43" s="6" t="s">
        <v>27</v>
      </c>
      <c r="D43" s="51">
        <f>SUM(D39:D42)</f>
        <v>0</v>
      </c>
      <c r="E43" s="52">
        <f t="shared" ref="E43:G43" si="100">SUM(E39:E42)</f>
        <v>0</v>
      </c>
      <c r="F43" s="52">
        <f t="shared" si="100"/>
        <v>21.140854999999998</v>
      </c>
      <c r="G43" s="53">
        <f t="shared" si="100"/>
        <v>0</v>
      </c>
      <c r="H43" s="54"/>
      <c r="J43" s="55"/>
      <c r="K43" s="52">
        <f>SUM(K39:K42)</f>
        <v>27.899000000000001</v>
      </c>
      <c r="L43" s="52">
        <f t="shared" ref="L43" si="101">SUM(L39:L42)</f>
        <v>26.390999999999998</v>
      </c>
      <c r="M43" s="52">
        <f>SUM(M39:M42)</f>
        <v>23.236999999999998</v>
      </c>
      <c r="N43" s="52">
        <f>SUM(N39:N42)</f>
        <v>0</v>
      </c>
      <c r="O43" s="52">
        <f t="shared" ref="O43:Q43" si="102">SUM(O39:O42)</f>
        <v>0</v>
      </c>
      <c r="P43" s="52">
        <f t="shared" si="102"/>
        <v>0</v>
      </c>
      <c r="Q43" s="52">
        <f t="shared" si="102"/>
        <v>0</v>
      </c>
      <c r="R43" s="52">
        <f t="shared" ref="R43:AC43" si="103">SUM(R39:R42)</f>
        <v>0</v>
      </c>
      <c r="S43" s="52">
        <f t="shared" si="103"/>
        <v>0</v>
      </c>
      <c r="T43" s="52">
        <f t="shared" si="103"/>
        <v>0</v>
      </c>
      <c r="U43" s="52">
        <f t="shared" si="103"/>
        <v>0</v>
      </c>
      <c r="V43" s="52">
        <f t="shared" si="103"/>
        <v>0</v>
      </c>
      <c r="W43" s="52">
        <f t="shared" si="103"/>
        <v>0</v>
      </c>
      <c r="X43" s="52">
        <f t="shared" si="103"/>
        <v>0</v>
      </c>
      <c r="Y43" s="52">
        <f t="shared" si="103"/>
        <v>0</v>
      </c>
      <c r="Z43" s="52">
        <f t="shared" si="103"/>
        <v>0</v>
      </c>
      <c r="AA43" s="52">
        <f t="shared" si="103"/>
        <v>0</v>
      </c>
      <c r="AB43" s="52">
        <f t="shared" si="103"/>
        <v>0</v>
      </c>
      <c r="AC43" s="52">
        <f t="shared" si="103"/>
        <v>0</v>
      </c>
      <c r="AD43" s="52">
        <f t="shared" ref="AD43:BP43" si="104">SUM(AD39:AD42)</f>
        <v>0</v>
      </c>
      <c r="AE43" s="52">
        <f t="shared" si="104"/>
        <v>0</v>
      </c>
      <c r="AF43" s="52">
        <f t="shared" si="104"/>
        <v>0</v>
      </c>
      <c r="AG43" s="52">
        <f t="shared" si="104"/>
        <v>0</v>
      </c>
      <c r="AH43" s="52">
        <f t="shared" si="104"/>
        <v>0</v>
      </c>
      <c r="AI43" s="52">
        <f t="shared" si="104"/>
        <v>0</v>
      </c>
      <c r="AJ43" s="52">
        <f t="shared" si="104"/>
        <v>0</v>
      </c>
      <c r="AK43" s="52">
        <f t="shared" si="104"/>
        <v>0</v>
      </c>
      <c r="AL43" s="52">
        <f t="shared" si="104"/>
        <v>0</v>
      </c>
      <c r="AM43" s="52">
        <f t="shared" si="104"/>
        <v>0</v>
      </c>
      <c r="AN43" s="52">
        <f t="shared" si="104"/>
        <v>0</v>
      </c>
      <c r="AO43" s="52">
        <f t="shared" si="104"/>
        <v>0</v>
      </c>
      <c r="AP43" s="52">
        <f t="shared" si="104"/>
        <v>0</v>
      </c>
      <c r="AQ43" s="52">
        <f t="shared" si="104"/>
        <v>0</v>
      </c>
      <c r="AR43" s="52">
        <f t="shared" si="104"/>
        <v>0</v>
      </c>
      <c r="AS43" s="52">
        <f t="shared" si="104"/>
        <v>0</v>
      </c>
      <c r="AT43" s="52">
        <f t="shared" si="104"/>
        <v>0</v>
      </c>
      <c r="AU43" s="52">
        <f t="shared" si="104"/>
        <v>0</v>
      </c>
      <c r="AV43" s="52">
        <f t="shared" si="104"/>
        <v>0</v>
      </c>
      <c r="AW43" s="52">
        <f t="shared" si="104"/>
        <v>0</v>
      </c>
      <c r="AX43" s="52">
        <f t="shared" si="104"/>
        <v>0</v>
      </c>
      <c r="AY43" s="52">
        <f t="shared" si="104"/>
        <v>0</v>
      </c>
      <c r="AZ43" s="52">
        <f t="shared" si="104"/>
        <v>0</v>
      </c>
      <c r="BA43" s="52">
        <f t="shared" si="104"/>
        <v>0</v>
      </c>
      <c r="BB43" s="52">
        <f t="shared" si="104"/>
        <v>0</v>
      </c>
      <c r="BC43" s="52">
        <f t="shared" si="104"/>
        <v>0</v>
      </c>
      <c r="BD43" s="52">
        <f t="shared" si="104"/>
        <v>0</v>
      </c>
      <c r="BE43" s="52">
        <f t="shared" si="104"/>
        <v>0</v>
      </c>
      <c r="BF43" s="52">
        <f t="shared" si="104"/>
        <v>0</v>
      </c>
      <c r="BG43" s="52">
        <f t="shared" si="104"/>
        <v>0</v>
      </c>
      <c r="BH43" s="52">
        <f t="shared" si="104"/>
        <v>0</v>
      </c>
      <c r="BI43" s="52">
        <f t="shared" si="104"/>
        <v>0</v>
      </c>
      <c r="BJ43" s="52">
        <f t="shared" si="104"/>
        <v>0</v>
      </c>
      <c r="BK43" s="52">
        <f t="shared" si="104"/>
        <v>0</v>
      </c>
      <c r="BL43" s="52">
        <f t="shared" ref="BL43:BO43" si="105">SUM(BL39:BL42)</f>
        <v>0</v>
      </c>
      <c r="BM43" s="52">
        <f t="shared" si="105"/>
        <v>0</v>
      </c>
      <c r="BN43" s="52">
        <f t="shared" si="105"/>
        <v>0</v>
      </c>
      <c r="BO43" s="52">
        <f t="shared" si="105"/>
        <v>0</v>
      </c>
      <c r="BP43" s="52">
        <f t="shared" si="104"/>
        <v>0</v>
      </c>
      <c r="BQ43" s="52">
        <f t="shared" ref="BQ43" si="106">SUM(BQ39:BQ42)</f>
        <v>0</v>
      </c>
      <c r="BR43" s="52">
        <f t="shared" ref="BR43" si="107">SUM(BR39:BR42)</f>
        <v>0</v>
      </c>
      <c r="BS43" s="74"/>
    </row>
    <row r="44" spans="1:71" ht="15" customHeight="1" x14ac:dyDescent="0.3">
      <c r="A44" s="72"/>
      <c r="B44" s="72"/>
      <c r="C44" s="4"/>
      <c r="D44" s="56"/>
      <c r="E44" s="57"/>
      <c r="F44" s="57"/>
      <c r="G44" s="5"/>
      <c r="H44" s="33"/>
      <c r="J44" s="50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72"/>
    </row>
    <row r="45" spans="1:71" ht="15" customHeight="1" x14ac:dyDescent="0.3">
      <c r="A45" s="72"/>
      <c r="B45" s="72"/>
      <c r="C45" s="107" t="s">
        <v>28</v>
      </c>
      <c r="D45" s="113"/>
      <c r="E45" s="114"/>
      <c r="F45" s="114">
        <v>0.45652900000000002</v>
      </c>
      <c r="G45" s="49">
        <f t="shared" ref="G45:G47" si="108">+V45</f>
        <v>0</v>
      </c>
      <c r="H45" s="33"/>
      <c r="J45" s="50"/>
      <c r="K45" s="115">
        <v>0.48399999999999999</v>
      </c>
      <c r="L45" s="115">
        <v>0.49099999999999999</v>
      </c>
      <c r="M45" s="115">
        <v>0.48199999999999998</v>
      </c>
      <c r="N45" s="115"/>
      <c r="O45" s="114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72"/>
    </row>
    <row r="46" spans="1:71" ht="15" customHeight="1" x14ac:dyDescent="0.3">
      <c r="A46" s="72"/>
      <c r="B46" s="72"/>
      <c r="C46" s="107" t="s">
        <v>29</v>
      </c>
      <c r="D46" s="154">
        <f t="shared" ref="D46:F46" si="109">D48-D43-D45-D47</f>
        <v>0</v>
      </c>
      <c r="E46" s="155">
        <f t="shared" si="109"/>
        <v>0</v>
      </c>
      <c r="F46" s="155">
        <f t="shared" si="109"/>
        <v>2.5099019999999967</v>
      </c>
      <c r="G46" s="49">
        <f t="shared" si="108"/>
        <v>0</v>
      </c>
      <c r="H46" s="33"/>
      <c r="J46" s="50"/>
      <c r="K46" s="76">
        <f>K48-K43-K45-K47</f>
        <v>87.603999999999985</v>
      </c>
      <c r="L46" s="76">
        <f>L48-L43-L45-L47</f>
        <v>87.570999999999998</v>
      </c>
      <c r="M46" s="76">
        <f>M48-M43-M45-M47</f>
        <v>87.609000000000009</v>
      </c>
      <c r="N46" s="76">
        <f>N48-N43-N45-N47</f>
        <v>0</v>
      </c>
      <c r="O46" s="76">
        <f t="shared" ref="O46:Q46" si="110">O48-O43-O45-O47</f>
        <v>0</v>
      </c>
      <c r="P46" s="76">
        <f t="shared" si="110"/>
        <v>0</v>
      </c>
      <c r="Q46" s="76">
        <f t="shared" si="110"/>
        <v>0</v>
      </c>
      <c r="R46" s="76">
        <f t="shared" ref="R46:AC46" si="111">R48-R43-R45-R47</f>
        <v>0</v>
      </c>
      <c r="S46" s="76">
        <f t="shared" si="111"/>
        <v>0</v>
      </c>
      <c r="T46" s="76">
        <f t="shared" si="111"/>
        <v>0</v>
      </c>
      <c r="U46" s="76">
        <f t="shared" si="111"/>
        <v>0</v>
      </c>
      <c r="V46" s="76">
        <f t="shared" si="111"/>
        <v>0</v>
      </c>
      <c r="W46" s="76">
        <f t="shared" si="111"/>
        <v>0</v>
      </c>
      <c r="X46" s="76">
        <f t="shared" si="111"/>
        <v>0</v>
      </c>
      <c r="Y46" s="76">
        <f t="shared" si="111"/>
        <v>0</v>
      </c>
      <c r="Z46" s="76">
        <f t="shared" si="111"/>
        <v>0</v>
      </c>
      <c r="AA46" s="76">
        <f t="shared" si="111"/>
        <v>0</v>
      </c>
      <c r="AB46" s="76">
        <f t="shared" si="111"/>
        <v>0</v>
      </c>
      <c r="AC46" s="76">
        <f t="shared" si="111"/>
        <v>0</v>
      </c>
      <c r="AD46" s="76">
        <f t="shared" ref="AD46:BP46" si="112">AD48-AD43-AD45-AD47</f>
        <v>0</v>
      </c>
      <c r="AE46" s="76">
        <f t="shared" si="112"/>
        <v>0</v>
      </c>
      <c r="AF46" s="76">
        <f t="shared" si="112"/>
        <v>0</v>
      </c>
      <c r="AG46" s="76">
        <f t="shared" si="112"/>
        <v>0</v>
      </c>
      <c r="AH46" s="76">
        <f t="shared" si="112"/>
        <v>0</v>
      </c>
      <c r="AI46" s="76">
        <f t="shared" si="112"/>
        <v>0</v>
      </c>
      <c r="AJ46" s="76">
        <f t="shared" si="112"/>
        <v>0</v>
      </c>
      <c r="AK46" s="76">
        <f t="shared" si="112"/>
        <v>0</v>
      </c>
      <c r="AL46" s="76">
        <f t="shared" si="112"/>
        <v>0</v>
      </c>
      <c r="AM46" s="76">
        <f t="shared" si="112"/>
        <v>0</v>
      </c>
      <c r="AN46" s="76">
        <f t="shared" si="112"/>
        <v>0</v>
      </c>
      <c r="AO46" s="76">
        <f t="shared" si="112"/>
        <v>0</v>
      </c>
      <c r="AP46" s="76">
        <f t="shared" si="112"/>
        <v>0</v>
      </c>
      <c r="AQ46" s="76">
        <f t="shared" si="112"/>
        <v>0</v>
      </c>
      <c r="AR46" s="76">
        <f t="shared" si="112"/>
        <v>0</v>
      </c>
      <c r="AS46" s="76">
        <f t="shared" si="112"/>
        <v>0</v>
      </c>
      <c r="AT46" s="76">
        <f t="shared" si="112"/>
        <v>0</v>
      </c>
      <c r="AU46" s="76">
        <f t="shared" si="112"/>
        <v>0</v>
      </c>
      <c r="AV46" s="76">
        <f t="shared" si="112"/>
        <v>0</v>
      </c>
      <c r="AW46" s="76">
        <f t="shared" si="112"/>
        <v>0</v>
      </c>
      <c r="AX46" s="76">
        <f t="shared" si="112"/>
        <v>0</v>
      </c>
      <c r="AY46" s="76">
        <f t="shared" si="112"/>
        <v>0</v>
      </c>
      <c r="AZ46" s="76">
        <f t="shared" si="112"/>
        <v>0</v>
      </c>
      <c r="BA46" s="76">
        <f t="shared" si="112"/>
        <v>0</v>
      </c>
      <c r="BB46" s="76">
        <f t="shared" si="112"/>
        <v>0</v>
      </c>
      <c r="BC46" s="76">
        <f t="shared" si="112"/>
        <v>0</v>
      </c>
      <c r="BD46" s="76">
        <f t="shared" si="112"/>
        <v>0</v>
      </c>
      <c r="BE46" s="76">
        <f t="shared" si="112"/>
        <v>0</v>
      </c>
      <c r="BF46" s="76">
        <f t="shared" si="112"/>
        <v>0</v>
      </c>
      <c r="BG46" s="76">
        <f t="shared" si="112"/>
        <v>0</v>
      </c>
      <c r="BH46" s="76">
        <f t="shared" si="112"/>
        <v>0</v>
      </c>
      <c r="BI46" s="76">
        <f t="shared" si="112"/>
        <v>0</v>
      </c>
      <c r="BJ46" s="76">
        <f t="shared" si="112"/>
        <v>0</v>
      </c>
      <c r="BK46" s="76">
        <f t="shared" si="112"/>
        <v>0</v>
      </c>
      <c r="BL46" s="76">
        <f t="shared" ref="BL46:BO46" si="113">BL48-BL43-BL45-BL47</f>
        <v>0</v>
      </c>
      <c r="BM46" s="76">
        <f t="shared" si="113"/>
        <v>0</v>
      </c>
      <c r="BN46" s="76">
        <f t="shared" si="113"/>
        <v>0</v>
      </c>
      <c r="BO46" s="76">
        <f t="shared" si="113"/>
        <v>0</v>
      </c>
      <c r="BP46" s="76">
        <f t="shared" si="112"/>
        <v>0</v>
      </c>
      <c r="BQ46" s="76">
        <f t="shared" ref="BQ46" si="114">BQ48-BQ43-BQ45-BQ47</f>
        <v>0</v>
      </c>
      <c r="BR46" s="76">
        <f t="shared" ref="BR46" si="115">BR48-BR43-BR45-BR47</f>
        <v>0</v>
      </c>
      <c r="BS46" s="72"/>
    </row>
    <row r="47" spans="1:71" ht="15" customHeight="1" x14ac:dyDescent="0.3">
      <c r="A47" s="72"/>
      <c r="B47" s="72"/>
      <c r="C47" s="107" t="s">
        <v>30</v>
      </c>
      <c r="D47" s="113"/>
      <c r="E47" s="114"/>
      <c r="F47" s="114">
        <f>17.388678+26.957063</f>
        <v>44.345741000000004</v>
      </c>
      <c r="G47" s="49">
        <f t="shared" si="108"/>
        <v>0</v>
      </c>
      <c r="H47" s="33"/>
      <c r="J47" s="50"/>
      <c r="K47" s="115">
        <f>16.954+26.428</f>
        <v>43.382000000000005</v>
      </c>
      <c r="L47" s="115">
        <f>16.519+25.899</f>
        <v>42.417999999999999</v>
      </c>
      <c r="M47" s="115">
        <f>16.084+25.37</f>
        <v>41.454000000000001</v>
      </c>
      <c r="N47" s="115"/>
      <c r="O47" s="114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72"/>
    </row>
    <row r="48" spans="1:71" s="9" customFormat="1" ht="15" customHeight="1" x14ac:dyDescent="0.3">
      <c r="A48" s="74"/>
      <c r="B48" s="74"/>
      <c r="C48" s="65" t="s">
        <v>31</v>
      </c>
      <c r="D48" s="117"/>
      <c r="E48" s="117"/>
      <c r="F48" s="117">
        <v>68.453027000000006</v>
      </c>
      <c r="G48" s="67">
        <f>+V48</f>
        <v>0</v>
      </c>
      <c r="H48" s="68"/>
      <c r="I48" s="69"/>
      <c r="J48" s="70"/>
      <c r="K48" s="119">
        <v>159.369</v>
      </c>
      <c r="L48" s="119">
        <v>156.87100000000001</v>
      </c>
      <c r="M48" s="119">
        <v>152.78200000000001</v>
      </c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74"/>
    </row>
    <row r="49" spans="1:71" ht="15" customHeight="1" x14ac:dyDescent="0.3">
      <c r="A49" s="72"/>
      <c r="B49" s="72"/>
      <c r="C49" s="4"/>
      <c r="D49" s="56"/>
      <c r="E49" s="57"/>
      <c r="F49" s="57"/>
      <c r="G49" s="5"/>
      <c r="H49" s="33"/>
      <c r="J49" s="50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72"/>
    </row>
    <row r="50" spans="1:71" ht="15" customHeight="1" x14ac:dyDescent="0.3">
      <c r="A50" s="72"/>
      <c r="B50" s="72"/>
      <c r="C50" s="107" t="s">
        <v>32</v>
      </c>
      <c r="D50" s="113"/>
      <c r="E50" s="114"/>
      <c r="F50" s="114">
        <v>1.0694939999999999</v>
      </c>
      <c r="G50" s="49">
        <f t="shared" ref="G50:G51" si="116">+V50</f>
        <v>0</v>
      </c>
      <c r="H50" s="33"/>
      <c r="J50" s="50"/>
      <c r="K50" s="115">
        <v>0.251</v>
      </c>
      <c r="L50" s="115">
        <v>0.3</v>
      </c>
      <c r="M50" s="115">
        <v>0.158</v>
      </c>
      <c r="N50" s="115"/>
      <c r="O50" s="114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72"/>
    </row>
    <row r="51" spans="1:71" ht="15" customHeight="1" x14ac:dyDescent="0.3">
      <c r="A51" s="72"/>
      <c r="B51" s="72"/>
      <c r="C51" s="107" t="s">
        <v>33</v>
      </c>
      <c r="D51" s="113"/>
      <c r="E51" s="114"/>
      <c r="F51" s="114">
        <f>3.289412+2.71269+29.53654</f>
        <v>35.538641999999996</v>
      </c>
      <c r="G51" s="49">
        <f t="shared" si="116"/>
        <v>0</v>
      </c>
      <c r="H51" s="33"/>
      <c r="J51" s="50"/>
      <c r="K51" s="115">
        <f>29.26+13.114</f>
        <v>42.374000000000002</v>
      </c>
      <c r="L51" s="115">
        <f>29.373+10.494</f>
        <v>39.867000000000004</v>
      </c>
      <c r="M51" s="115">
        <f>29.783+11.244</f>
        <v>41.027000000000001</v>
      </c>
      <c r="N51" s="115"/>
      <c r="O51" s="114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72"/>
    </row>
    <row r="52" spans="1:71" s="9" customFormat="1" ht="15" customHeight="1" x14ac:dyDescent="0.3">
      <c r="A52" s="74"/>
      <c r="B52" s="74"/>
      <c r="C52" s="58" t="s">
        <v>34</v>
      </c>
      <c r="D52" s="51">
        <f>SUM(D50:D51)</f>
        <v>0</v>
      </c>
      <c r="E52" s="52">
        <f>SUM(E50:E51)</f>
        <v>0</v>
      </c>
      <c r="F52" s="52">
        <f>SUM(F50:F51)</f>
        <v>36.608135999999995</v>
      </c>
      <c r="G52" s="53">
        <f>SUM(G50:G51)</f>
        <v>0</v>
      </c>
      <c r="H52" s="54"/>
      <c r="J52" s="55"/>
      <c r="K52" s="52">
        <f t="shared" ref="K52:Q52" si="117">SUM(K50:K51)</f>
        <v>42.625</v>
      </c>
      <c r="L52" s="52">
        <f t="shared" si="117"/>
        <v>40.167000000000002</v>
      </c>
      <c r="M52" s="52">
        <f t="shared" si="117"/>
        <v>41.185000000000002</v>
      </c>
      <c r="N52" s="52">
        <f t="shared" si="117"/>
        <v>0</v>
      </c>
      <c r="O52" s="52">
        <f t="shared" si="117"/>
        <v>0</v>
      </c>
      <c r="P52" s="52">
        <f t="shared" si="117"/>
        <v>0</v>
      </c>
      <c r="Q52" s="52">
        <f t="shared" si="117"/>
        <v>0</v>
      </c>
      <c r="R52" s="52">
        <f t="shared" ref="R52:AC52" si="118">SUM(R50:R51)</f>
        <v>0</v>
      </c>
      <c r="S52" s="52">
        <f t="shared" si="118"/>
        <v>0</v>
      </c>
      <c r="T52" s="52">
        <f t="shared" si="118"/>
        <v>0</v>
      </c>
      <c r="U52" s="52">
        <f t="shared" si="118"/>
        <v>0</v>
      </c>
      <c r="V52" s="52">
        <f t="shared" si="118"/>
        <v>0</v>
      </c>
      <c r="W52" s="52">
        <f t="shared" si="118"/>
        <v>0</v>
      </c>
      <c r="X52" s="52">
        <f t="shared" si="118"/>
        <v>0</v>
      </c>
      <c r="Y52" s="52">
        <f t="shared" si="118"/>
        <v>0</v>
      </c>
      <c r="Z52" s="52">
        <f t="shared" si="118"/>
        <v>0</v>
      </c>
      <c r="AA52" s="52">
        <f t="shared" si="118"/>
        <v>0</v>
      </c>
      <c r="AB52" s="52">
        <f t="shared" si="118"/>
        <v>0</v>
      </c>
      <c r="AC52" s="52">
        <f t="shared" si="118"/>
        <v>0</v>
      </c>
      <c r="AD52" s="52">
        <f t="shared" ref="AD52:BP52" si="119">SUM(AD50:AD51)</f>
        <v>0</v>
      </c>
      <c r="AE52" s="52">
        <f t="shared" si="119"/>
        <v>0</v>
      </c>
      <c r="AF52" s="52">
        <f t="shared" si="119"/>
        <v>0</v>
      </c>
      <c r="AG52" s="52">
        <f t="shared" si="119"/>
        <v>0</v>
      </c>
      <c r="AH52" s="52">
        <f t="shared" si="119"/>
        <v>0</v>
      </c>
      <c r="AI52" s="52">
        <f t="shared" si="119"/>
        <v>0</v>
      </c>
      <c r="AJ52" s="52">
        <f t="shared" si="119"/>
        <v>0</v>
      </c>
      <c r="AK52" s="52">
        <f t="shared" si="119"/>
        <v>0</v>
      </c>
      <c r="AL52" s="52">
        <f t="shared" si="119"/>
        <v>0</v>
      </c>
      <c r="AM52" s="52">
        <f t="shared" si="119"/>
        <v>0</v>
      </c>
      <c r="AN52" s="52">
        <f t="shared" si="119"/>
        <v>0</v>
      </c>
      <c r="AO52" s="52">
        <f t="shared" si="119"/>
        <v>0</v>
      </c>
      <c r="AP52" s="52">
        <f t="shared" si="119"/>
        <v>0</v>
      </c>
      <c r="AQ52" s="52">
        <f t="shared" si="119"/>
        <v>0</v>
      </c>
      <c r="AR52" s="52">
        <f t="shared" si="119"/>
        <v>0</v>
      </c>
      <c r="AS52" s="52">
        <f t="shared" si="119"/>
        <v>0</v>
      </c>
      <c r="AT52" s="52">
        <f t="shared" si="119"/>
        <v>0</v>
      </c>
      <c r="AU52" s="52">
        <f t="shared" si="119"/>
        <v>0</v>
      </c>
      <c r="AV52" s="52">
        <f t="shared" si="119"/>
        <v>0</v>
      </c>
      <c r="AW52" s="52">
        <f t="shared" si="119"/>
        <v>0</v>
      </c>
      <c r="AX52" s="52">
        <f t="shared" si="119"/>
        <v>0</v>
      </c>
      <c r="AY52" s="52">
        <f t="shared" si="119"/>
        <v>0</v>
      </c>
      <c r="AZ52" s="52">
        <f t="shared" si="119"/>
        <v>0</v>
      </c>
      <c r="BA52" s="52">
        <f t="shared" si="119"/>
        <v>0</v>
      </c>
      <c r="BB52" s="52">
        <f t="shared" si="119"/>
        <v>0</v>
      </c>
      <c r="BC52" s="52">
        <f t="shared" si="119"/>
        <v>0</v>
      </c>
      <c r="BD52" s="52">
        <f t="shared" si="119"/>
        <v>0</v>
      </c>
      <c r="BE52" s="52">
        <f t="shared" si="119"/>
        <v>0</v>
      </c>
      <c r="BF52" s="52">
        <f t="shared" si="119"/>
        <v>0</v>
      </c>
      <c r="BG52" s="52">
        <f t="shared" si="119"/>
        <v>0</v>
      </c>
      <c r="BH52" s="52">
        <f t="shared" si="119"/>
        <v>0</v>
      </c>
      <c r="BI52" s="52">
        <f t="shared" si="119"/>
        <v>0</v>
      </c>
      <c r="BJ52" s="52">
        <f t="shared" si="119"/>
        <v>0</v>
      </c>
      <c r="BK52" s="52">
        <f t="shared" si="119"/>
        <v>0</v>
      </c>
      <c r="BL52" s="52">
        <f t="shared" ref="BL52:BO52" si="120">SUM(BL50:BL51)</f>
        <v>0</v>
      </c>
      <c r="BM52" s="52">
        <f t="shared" si="120"/>
        <v>0</v>
      </c>
      <c r="BN52" s="52">
        <f t="shared" si="120"/>
        <v>0</v>
      </c>
      <c r="BO52" s="52">
        <f t="shared" si="120"/>
        <v>0</v>
      </c>
      <c r="BP52" s="52">
        <f t="shared" si="119"/>
        <v>0</v>
      </c>
      <c r="BQ52" s="52">
        <f t="shared" ref="BQ52" si="121">SUM(BQ50:BQ51)</f>
        <v>0</v>
      </c>
      <c r="BR52" s="52">
        <f t="shared" ref="BR52" si="122">SUM(BR50:BR51)</f>
        <v>0</v>
      </c>
      <c r="BS52" s="74"/>
    </row>
    <row r="53" spans="1:71" ht="15" customHeight="1" x14ac:dyDescent="0.3">
      <c r="A53" s="72"/>
      <c r="B53" s="72"/>
      <c r="C53" s="4"/>
      <c r="D53" s="56"/>
      <c r="E53" s="57"/>
      <c r="F53" s="57"/>
      <c r="G53" s="5"/>
      <c r="H53" s="33"/>
      <c r="J53" s="50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72"/>
    </row>
    <row r="54" spans="1:71" ht="15" customHeight="1" x14ac:dyDescent="0.3">
      <c r="A54" s="72"/>
      <c r="B54" s="72"/>
      <c r="C54" s="107" t="s">
        <v>55</v>
      </c>
      <c r="D54" s="113"/>
      <c r="E54" s="114"/>
      <c r="F54" s="114">
        <v>0</v>
      </c>
      <c r="G54" s="49">
        <f t="shared" ref="G54:G61" si="123">+V54</f>
        <v>0</v>
      </c>
      <c r="H54" s="33"/>
      <c r="J54" s="50"/>
      <c r="K54" s="115"/>
      <c r="L54" s="115"/>
      <c r="M54" s="115"/>
      <c r="N54" s="115"/>
      <c r="O54" s="114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  <c r="BS54" s="72"/>
    </row>
    <row r="55" spans="1:71" ht="15" customHeight="1" x14ac:dyDescent="0.3">
      <c r="A55" s="72"/>
      <c r="B55" s="72"/>
      <c r="C55" s="107" t="s">
        <v>69</v>
      </c>
      <c r="D55" s="113"/>
      <c r="E55" s="114"/>
      <c r="F55" s="114">
        <v>0</v>
      </c>
      <c r="G55" s="49">
        <f t="shared" si="123"/>
        <v>0</v>
      </c>
      <c r="H55" s="33"/>
      <c r="J55" s="50"/>
      <c r="K55" s="115">
        <v>0</v>
      </c>
      <c r="L55" s="115">
        <v>0</v>
      </c>
      <c r="M55" s="115">
        <v>95.843999999999994</v>
      </c>
      <c r="N55" s="115"/>
      <c r="O55" s="114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5"/>
      <c r="BN55" s="115"/>
      <c r="BO55" s="115"/>
      <c r="BP55" s="115"/>
      <c r="BQ55" s="115"/>
      <c r="BR55" s="115"/>
      <c r="BS55" s="72"/>
    </row>
    <row r="56" spans="1:71" ht="15" customHeight="1" x14ac:dyDescent="0.3">
      <c r="A56" s="72"/>
      <c r="B56" s="72"/>
      <c r="C56" s="107" t="s">
        <v>70</v>
      </c>
      <c r="D56" s="113"/>
      <c r="E56" s="114"/>
      <c r="F56" s="114">
        <f>0.190352+0.132116</f>
        <v>0.32246799999999998</v>
      </c>
      <c r="G56" s="49">
        <f t="shared" si="123"/>
        <v>0</v>
      </c>
      <c r="H56" s="33"/>
      <c r="J56" s="50"/>
      <c r="K56" s="115"/>
      <c r="L56" s="115"/>
      <c r="M56" s="115"/>
      <c r="N56" s="115"/>
      <c r="O56" s="114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5"/>
      <c r="BN56" s="115"/>
      <c r="BO56" s="115"/>
      <c r="BP56" s="115"/>
      <c r="BQ56" s="115"/>
      <c r="BR56" s="115"/>
      <c r="BS56" s="72"/>
    </row>
    <row r="57" spans="1:71" ht="15" customHeight="1" x14ac:dyDescent="0.3">
      <c r="A57" s="72"/>
      <c r="B57" s="72"/>
      <c r="C57" s="107" t="s">
        <v>35</v>
      </c>
      <c r="D57" s="113"/>
      <c r="E57" s="114"/>
      <c r="F57" s="114">
        <v>0</v>
      </c>
      <c r="G57" s="49">
        <f t="shared" si="123"/>
        <v>0</v>
      </c>
      <c r="H57" s="33"/>
      <c r="J57" s="50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5"/>
      <c r="BN57" s="115"/>
      <c r="BO57" s="115"/>
      <c r="BP57" s="115"/>
      <c r="BQ57" s="115"/>
      <c r="BR57" s="115"/>
      <c r="BS57" s="72"/>
    </row>
    <row r="58" spans="1:71" ht="15" customHeight="1" x14ac:dyDescent="0.3">
      <c r="A58" s="72"/>
      <c r="B58" s="72"/>
      <c r="C58" s="107" t="s">
        <v>36</v>
      </c>
      <c r="D58" s="113"/>
      <c r="E58" s="114"/>
      <c r="F58" s="114">
        <v>0</v>
      </c>
      <c r="G58" s="49">
        <f t="shared" si="123"/>
        <v>0</v>
      </c>
      <c r="H58" s="33"/>
      <c r="J58" s="50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5"/>
      <c r="BN58" s="115"/>
      <c r="BO58" s="115"/>
      <c r="BP58" s="115"/>
      <c r="BQ58" s="115"/>
      <c r="BR58" s="115"/>
      <c r="BS58" s="72"/>
    </row>
    <row r="59" spans="1:71" ht="15" customHeight="1" x14ac:dyDescent="0.3">
      <c r="A59" s="72"/>
      <c r="B59" s="72"/>
      <c r="C59" s="107" t="s">
        <v>37</v>
      </c>
      <c r="D59" s="113"/>
      <c r="E59" s="114"/>
      <c r="F59" s="114">
        <v>0</v>
      </c>
      <c r="G59" s="49">
        <f t="shared" si="123"/>
        <v>0</v>
      </c>
      <c r="H59" s="33"/>
      <c r="J59" s="50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  <c r="BS59" s="72"/>
    </row>
    <row r="60" spans="1:71" ht="15" customHeight="1" x14ac:dyDescent="0.3">
      <c r="A60" s="72"/>
      <c r="B60" s="72"/>
      <c r="C60" s="107" t="s">
        <v>56</v>
      </c>
      <c r="D60" s="113"/>
      <c r="E60" s="114"/>
      <c r="F60" s="114">
        <v>0</v>
      </c>
      <c r="G60" s="49">
        <f t="shared" si="123"/>
        <v>0</v>
      </c>
      <c r="H60" s="33"/>
      <c r="J60" s="50"/>
      <c r="K60" s="115">
        <v>0.11600000000000001</v>
      </c>
      <c r="L60" s="115">
        <v>9.9000000000000005E-2</v>
      </c>
      <c r="M60" s="115">
        <v>8.3000000000000004E-2</v>
      </c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  <c r="BK60" s="115"/>
      <c r="BL60" s="115"/>
      <c r="BM60" s="115"/>
      <c r="BN60" s="115"/>
      <c r="BO60" s="115"/>
      <c r="BP60" s="115"/>
      <c r="BQ60" s="115"/>
      <c r="BR60" s="115"/>
      <c r="BS60" s="72"/>
    </row>
    <row r="61" spans="1:71" ht="15" customHeight="1" x14ac:dyDescent="0.3">
      <c r="A61" s="72"/>
      <c r="B61" s="72"/>
      <c r="C61" s="116" t="s">
        <v>38</v>
      </c>
      <c r="D61" s="113"/>
      <c r="E61" s="114"/>
      <c r="F61" s="114">
        <v>0</v>
      </c>
      <c r="G61" s="49">
        <f t="shared" si="123"/>
        <v>0</v>
      </c>
      <c r="H61" s="33"/>
      <c r="J61" s="50"/>
      <c r="K61" s="115"/>
      <c r="L61" s="115"/>
      <c r="M61" s="115"/>
      <c r="N61" s="115"/>
      <c r="O61" s="114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  <c r="BK61" s="115"/>
      <c r="BL61" s="115"/>
      <c r="BM61" s="115"/>
      <c r="BN61" s="115"/>
      <c r="BO61" s="115"/>
      <c r="BP61" s="115"/>
      <c r="BQ61" s="115"/>
      <c r="BR61" s="115"/>
      <c r="BS61" s="72"/>
    </row>
    <row r="62" spans="1:71" s="9" customFormat="1" ht="15" customHeight="1" x14ac:dyDescent="0.3">
      <c r="A62" s="74"/>
      <c r="B62" s="74"/>
      <c r="C62" s="6" t="s">
        <v>39</v>
      </c>
      <c r="D62" s="51">
        <f>SUM(D52:D61)</f>
        <v>0</v>
      </c>
      <c r="E62" s="52">
        <f>SUM(E52:E61)</f>
        <v>0</v>
      </c>
      <c r="F62" s="52">
        <f>SUM(F52:F61)</f>
        <v>36.930603999999995</v>
      </c>
      <c r="G62" s="53">
        <f>SUM(G52:G61)</f>
        <v>0</v>
      </c>
      <c r="J62" s="59"/>
      <c r="K62" s="52">
        <f t="shared" ref="K62:AC62" si="124">SUM(K52:K61)</f>
        <v>42.741</v>
      </c>
      <c r="L62" s="52">
        <f t="shared" si="124"/>
        <v>40.265999999999998</v>
      </c>
      <c r="M62" s="52">
        <f t="shared" si="124"/>
        <v>137.11199999999999</v>
      </c>
      <c r="N62" s="52">
        <f t="shared" si="124"/>
        <v>0</v>
      </c>
      <c r="O62" s="52">
        <f t="shared" si="124"/>
        <v>0</v>
      </c>
      <c r="P62" s="52">
        <f t="shared" si="124"/>
        <v>0</v>
      </c>
      <c r="Q62" s="52">
        <f t="shared" si="124"/>
        <v>0</v>
      </c>
      <c r="R62" s="52">
        <f t="shared" si="124"/>
        <v>0</v>
      </c>
      <c r="S62" s="52">
        <f t="shared" si="124"/>
        <v>0</v>
      </c>
      <c r="T62" s="52">
        <f t="shared" si="124"/>
        <v>0</v>
      </c>
      <c r="U62" s="52">
        <f t="shared" si="124"/>
        <v>0</v>
      </c>
      <c r="V62" s="52">
        <f t="shared" si="124"/>
        <v>0</v>
      </c>
      <c r="W62" s="52">
        <f t="shared" si="124"/>
        <v>0</v>
      </c>
      <c r="X62" s="52">
        <f t="shared" si="124"/>
        <v>0</v>
      </c>
      <c r="Y62" s="52">
        <f t="shared" si="124"/>
        <v>0</v>
      </c>
      <c r="Z62" s="52">
        <f t="shared" si="124"/>
        <v>0</v>
      </c>
      <c r="AA62" s="52">
        <f t="shared" si="124"/>
        <v>0</v>
      </c>
      <c r="AB62" s="52">
        <f t="shared" si="124"/>
        <v>0</v>
      </c>
      <c r="AC62" s="52">
        <f t="shared" si="124"/>
        <v>0</v>
      </c>
      <c r="AD62" s="52">
        <f t="shared" ref="AD62" si="125">SUM(AD52:AD61)</f>
        <v>0</v>
      </c>
      <c r="AE62" s="52">
        <f t="shared" ref="AE62" si="126">SUM(AE52:AE61)</f>
        <v>0</v>
      </c>
      <c r="AF62" s="52">
        <f t="shared" ref="AF62" si="127">SUM(AF52:AF61)</f>
        <v>0</v>
      </c>
      <c r="AG62" s="52">
        <f t="shared" ref="AG62" si="128">SUM(AG52:AG61)</f>
        <v>0</v>
      </c>
      <c r="AH62" s="52">
        <f t="shared" ref="AH62" si="129">SUM(AH52:AH61)</f>
        <v>0</v>
      </c>
      <c r="AI62" s="52">
        <f t="shared" ref="AI62" si="130">SUM(AI52:AI61)</f>
        <v>0</v>
      </c>
      <c r="AJ62" s="52">
        <f t="shared" ref="AJ62" si="131">SUM(AJ52:AJ61)</f>
        <v>0</v>
      </c>
      <c r="AK62" s="52">
        <f t="shared" ref="AK62" si="132">SUM(AK52:AK61)</f>
        <v>0</v>
      </c>
      <c r="AL62" s="52">
        <f t="shared" ref="AL62" si="133">SUM(AL52:AL61)</f>
        <v>0</v>
      </c>
      <c r="AM62" s="52">
        <f t="shared" ref="AM62" si="134">SUM(AM52:AM61)</f>
        <v>0</v>
      </c>
      <c r="AN62" s="52">
        <f t="shared" ref="AN62" si="135">SUM(AN52:AN61)</f>
        <v>0</v>
      </c>
      <c r="AO62" s="52">
        <f t="shared" ref="AO62" si="136">SUM(AO52:AO61)</f>
        <v>0</v>
      </c>
      <c r="AP62" s="52">
        <f t="shared" ref="AP62" si="137">SUM(AP52:AP61)</f>
        <v>0</v>
      </c>
      <c r="AQ62" s="52">
        <f t="shared" ref="AQ62" si="138">SUM(AQ52:AQ61)</f>
        <v>0</v>
      </c>
      <c r="AR62" s="52">
        <f t="shared" ref="AR62" si="139">SUM(AR52:AR61)</f>
        <v>0</v>
      </c>
      <c r="AS62" s="52">
        <f t="shared" ref="AS62" si="140">SUM(AS52:AS61)</f>
        <v>0</v>
      </c>
      <c r="AT62" s="52">
        <f t="shared" ref="AT62" si="141">SUM(AT52:AT61)</f>
        <v>0</v>
      </c>
      <c r="AU62" s="52">
        <f t="shared" ref="AU62" si="142">SUM(AU52:AU61)</f>
        <v>0</v>
      </c>
      <c r="AV62" s="52">
        <f t="shared" ref="AV62" si="143">SUM(AV52:AV61)</f>
        <v>0</v>
      </c>
      <c r="AW62" s="52">
        <f t="shared" ref="AW62" si="144">SUM(AW52:AW61)</f>
        <v>0</v>
      </c>
      <c r="AX62" s="52">
        <f t="shared" ref="AX62" si="145">SUM(AX52:AX61)</f>
        <v>0</v>
      </c>
      <c r="AY62" s="52">
        <f t="shared" ref="AY62" si="146">SUM(AY52:AY61)</f>
        <v>0</v>
      </c>
      <c r="AZ62" s="52">
        <f t="shared" ref="AZ62" si="147">SUM(AZ52:AZ61)</f>
        <v>0</v>
      </c>
      <c r="BA62" s="52">
        <f t="shared" ref="BA62" si="148">SUM(BA52:BA61)</f>
        <v>0</v>
      </c>
      <c r="BB62" s="52">
        <f t="shared" ref="BB62" si="149">SUM(BB52:BB61)</f>
        <v>0</v>
      </c>
      <c r="BC62" s="52">
        <f t="shared" ref="BC62" si="150">SUM(BC52:BC61)</f>
        <v>0</v>
      </c>
      <c r="BD62" s="52">
        <f t="shared" ref="BD62" si="151">SUM(BD52:BD61)</f>
        <v>0</v>
      </c>
      <c r="BE62" s="52">
        <f t="shared" ref="BE62" si="152">SUM(BE52:BE61)</f>
        <v>0</v>
      </c>
      <c r="BF62" s="52">
        <f t="shared" ref="BF62" si="153">SUM(BF52:BF61)</f>
        <v>0</v>
      </c>
      <c r="BG62" s="52">
        <f t="shared" ref="BG62" si="154">SUM(BG52:BG61)</f>
        <v>0</v>
      </c>
      <c r="BH62" s="52">
        <f t="shared" ref="BH62" si="155">SUM(BH52:BH61)</f>
        <v>0</v>
      </c>
      <c r="BI62" s="52">
        <f t="shared" ref="BI62" si="156">SUM(BI52:BI61)</f>
        <v>0</v>
      </c>
      <c r="BJ62" s="52">
        <f t="shared" ref="BJ62" si="157">SUM(BJ52:BJ61)</f>
        <v>0</v>
      </c>
      <c r="BK62" s="52">
        <f t="shared" ref="BK62" si="158">SUM(BK52:BK61)</f>
        <v>0</v>
      </c>
      <c r="BL62" s="52">
        <f t="shared" ref="BL62" si="159">SUM(BL52:BL61)</f>
        <v>0</v>
      </c>
      <c r="BM62" s="52">
        <f t="shared" ref="BM62" si="160">SUM(BM52:BM61)</f>
        <v>0</v>
      </c>
      <c r="BN62" s="52">
        <f t="shared" ref="BN62" si="161">SUM(BN52:BN61)</f>
        <v>0</v>
      </c>
      <c r="BO62" s="52">
        <f t="shared" ref="BO62" si="162">SUM(BO52:BO61)</f>
        <v>0</v>
      </c>
      <c r="BP62" s="52">
        <f t="shared" ref="BP62:BR62" si="163">SUM(BP52:BP61)</f>
        <v>0</v>
      </c>
      <c r="BQ62" s="52">
        <f t="shared" si="163"/>
        <v>0</v>
      </c>
      <c r="BR62" s="52">
        <f t="shared" si="163"/>
        <v>0</v>
      </c>
      <c r="BS62" s="74"/>
    </row>
    <row r="63" spans="1:71" ht="15" customHeight="1" x14ac:dyDescent="0.3">
      <c r="A63" s="72"/>
      <c r="B63" s="72"/>
      <c r="C63" s="4"/>
      <c r="D63" s="56"/>
      <c r="E63" s="57"/>
      <c r="F63" s="57"/>
      <c r="G63" s="5"/>
      <c r="H63" s="33"/>
      <c r="J63" s="50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72"/>
    </row>
    <row r="64" spans="1:71" ht="15" customHeight="1" x14ac:dyDescent="0.3">
      <c r="A64" s="72"/>
      <c r="B64" s="72"/>
      <c r="C64" s="107" t="s">
        <v>57</v>
      </c>
      <c r="D64" s="113"/>
      <c r="E64" s="114"/>
      <c r="F64" s="114">
        <v>0</v>
      </c>
      <c r="G64" s="49">
        <f t="shared" ref="G64:G65" si="164">+V64</f>
        <v>0</v>
      </c>
      <c r="H64" s="33"/>
      <c r="J64" s="50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/>
      <c r="BB64" s="118"/>
      <c r="BC64" s="118"/>
      <c r="BD64" s="118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  <c r="BS64" s="72"/>
    </row>
    <row r="65" spans="1:72" ht="15" customHeight="1" x14ac:dyDescent="0.3">
      <c r="A65" s="72"/>
      <c r="B65" s="72"/>
      <c r="C65" s="107" t="s">
        <v>40</v>
      </c>
      <c r="D65" s="113"/>
      <c r="E65" s="114"/>
      <c r="F65" s="114">
        <v>31.522423</v>
      </c>
      <c r="G65" s="49">
        <f t="shared" si="164"/>
        <v>0</v>
      </c>
      <c r="H65" s="33"/>
      <c r="J65" s="50"/>
      <c r="K65" s="118">
        <v>116.65600000000001</v>
      </c>
      <c r="L65" s="118">
        <v>116.605</v>
      </c>
      <c r="M65" s="118">
        <v>15.67</v>
      </c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118"/>
      <c r="BD65" s="118"/>
      <c r="BE65" s="118"/>
      <c r="BF65" s="118"/>
      <c r="BG65" s="118"/>
      <c r="BH65" s="118"/>
      <c r="BI65" s="118"/>
      <c r="BJ65" s="118"/>
      <c r="BK65" s="118"/>
      <c r="BL65" s="118"/>
      <c r="BM65" s="118"/>
      <c r="BN65" s="118"/>
      <c r="BO65" s="118"/>
      <c r="BP65" s="118"/>
      <c r="BQ65" s="118"/>
      <c r="BR65" s="118"/>
      <c r="BS65" s="72"/>
    </row>
    <row r="66" spans="1:72" s="9" customFormat="1" ht="15" customHeight="1" x14ac:dyDescent="0.3">
      <c r="A66" s="74"/>
      <c r="B66" s="74"/>
      <c r="C66" s="65" t="s">
        <v>41</v>
      </c>
      <c r="D66" s="120">
        <f t="shared" ref="D66:G66" si="165">SUM(D62:D65)</f>
        <v>0</v>
      </c>
      <c r="E66" s="25">
        <f t="shared" si="165"/>
        <v>0</v>
      </c>
      <c r="F66" s="25">
        <f t="shared" si="165"/>
        <v>68.453026999999992</v>
      </c>
      <c r="G66" s="121">
        <f t="shared" si="165"/>
        <v>0</v>
      </c>
      <c r="H66" s="122"/>
      <c r="I66" s="123"/>
      <c r="J66" s="71"/>
      <c r="K66" s="66">
        <f>SUM(K62:K65)</f>
        <v>159.39699999999999</v>
      </c>
      <c r="L66" s="66">
        <f t="shared" ref="L66:AC66" si="166">SUM(L62:L65)</f>
        <v>156.87100000000001</v>
      </c>
      <c r="M66" s="66">
        <f t="shared" si="166"/>
        <v>152.78199999999998</v>
      </c>
      <c r="N66" s="66">
        <f t="shared" si="166"/>
        <v>0</v>
      </c>
      <c r="O66" s="66">
        <f t="shared" si="166"/>
        <v>0</v>
      </c>
      <c r="P66" s="66">
        <f t="shared" si="166"/>
        <v>0</v>
      </c>
      <c r="Q66" s="66">
        <f t="shared" si="166"/>
        <v>0</v>
      </c>
      <c r="R66" s="66">
        <f t="shared" si="166"/>
        <v>0</v>
      </c>
      <c r="S66" s="66">
        <f t="shared" si="166"/>
        <v>0</v>
      </c>
      <c r="T66" s="66">
        <f t="shared" si="166"/>
        <v>0</v>
      </c>
      <c r="U66" s="66">
        <f t="shared" si="166"/>
        <v>0</v>
      </c>
      <c r="V66" s="66">
        <f t="shared" si="166"/>
        <v>0</v>
      </c>
      <c r="W66" s="66">
        <f t="shared" si="166"/>
        <v>0</v>
      </c>
      <c r="X66" s="66">
        <f t="shared" si="166"/>
        <v>0</v>
      </c>
      <c r="Y66" s="66">
        <f t="shared" si="166"/>
        <v>0</v>
      </c>
      <c r="Z66" s="66">
        <f t="shared" si="166"/>
        <v>0</v>
      </c>
      <c r="AA66" s="66">
        <f t="shared" si="166"/>
        <v>0</v>
      </c>
      <c r="AB66" s="66">
        <f t="shared" si="166"/>
        <v>0</v>
      </c>
      <c r="AC66" s="66">
        <f t="shared" si="166"/>
        <v>0</v>
      </c>
      <c r="AD66" s="66">
        <f t="shared" ref="AD66:BP66" si="167">SUM(AD62:AD65)</f>
        <v>0</v>
      </c>
      <c r="AE66" s="66">
        <f t="shared" si="167"/>
        <v>0</v>
      </c>
      <c r="AF66" s="66">
        <f t="shared" si="167"/>
        <v>0</v>
      </c>
      <c r="AG66" s="66">
        <f t="shared" si="167"/>
        <v>0</v>
      </c>
      <c r="AH66" s="66">
        <f t="shared" si="167"/>
        <v>0</v>
      </c>
      <c r="AI66" s="66">
        <f t="shared" si="167"/>
        <v>0</v>
      </c>
      <c r="AJ66" s="66">
        <f t="shared" si="167"/>
        <v>0</v>
      </c>
      <c r="AK66" s="66">
        <f t="shared" si="167"/>
        <v>0</v>
      </c>
      <c r="AL66" s="66">
        <f t="shared" si="167"/>
        <v>0</v>
      </c>
      <c r="AM66" s="66">
        <f t="shared" si="167"/>
        <v>0</v>
      </c>
      <c r="AN66" s="66">
        <f t="shared" si="167"/>
        <v>0</v>
      </c>
      <c r="AO66" s="66">
        <f t="shared" si="167"/>
        <v>0</v>
      </c>
      <c r="AP66" s="66">
        <f t="shared" si="167"/>
        <v>0</v>
      </c>
      <c r="AQ66" s="66">
        <f t="shared" si="167"/>
        <v>0</v>
      </c>
      <c r="AR66" s="66">
        <f t="shared" si="167"/>
        <v>0</v>
      </c>
      <c r="AS66" s="66">
        <f t="shared" si="167"/>
        <v>0</v>
      </c>
      <c r="AT66" s="66">
        <f t="shared" si="167"/>
        <v>0</v>
      </c>
      <c r="AU66" s="66">
        <f t="shared" si="167"/>
        <v>0</v>
      </c>
      <c r="AV66" s="66">
        <f t="shared" si="167"/>
        <v>0</v>
      </c>
      <c r="AW66" s="66">
        <f t="shared" si="167"/>
        <v>0</v>
      </c>
      <c r="AX66" s="66">
        <f t="shared" si="167"/>
        <v>0</v>
      </c>
      <c r="AY66" s="66">
        <f t="shared" si="167"/>
        <v>0</v>
      </c>
      <c r="AZ66" s="66">
        <f t="shared" si="167"/>
        <v>0</v>
      </c>
      <c r="BA66" s="66">
        <f t="shared" si="167"/>
        <v>0</v>
      </c>
      <c r="BB66" s="66">
        <f t="shared" si="167"/>
        <v>0</v>
      </c>
      <c r="BC66" s="66">
        <f t="shared" si="167"/>
        <v>0</v>
      </c>
      <c r="BD66" s="66">
        <f t="shared" si="167"/>
        <v>0</v>
      </c>
      <c r="BE66" s="66">
        <f t="shared" si="167"/>
        <v>0</v>
      </c>
      <c r="BF66" s="66">
        <f t="shared" si="167"/>
        <v>0</v>
      </c>
      <c r="BG66" s="66">
        <f t="shared" si="167"/>
        <v>0</v>
      </c>
      <c r="BH66" s="66">
        <f t="shared" si="167"/>
        <v>0</v>
      </c>
      <c r="BI66" s="66">
        <f t="shared" si="167"/>
        <v>0</v>
      </c>
      <c r="BJ66" s="66">
        <f t="shared" si="167"/>
        <v>0</v>
      </c>
      <c r="BK66" s="66">
        <f t="shared" si="167"/>
        <v>0</v>
      </c>
      <c r="BL66" s="66">
        <f t="shared" ref="BL66:BO66" si="168">SUM(BL62:BL65)</f>
        <v>0</v>
      </c>
      <c r="BM66" s="66">
        <f t="shared" si="168"/>
        <v>0</v>
      </c>
      <c r="BN66" s="66">
        <f t="shared" si="168"/>
        <v>0</v>
      </c>
      <c r="BO66" s="66">
        <f t="shared" si="168"/>
        <v>0</v>
      </c>
      <c r="BP66" s="66">
        <f t="shared" si="167"/>
        <v>0</v>
      </c>
      <c r="BQ66" s="66">
        <f t="shared" ref="BQ66" si="169">SUM(BQ62:BQ65)</f>
        <v>0</v>
      </c>
      <c r="BR66" s="66">
        <f t="shared" ref="BR66" si="170">SUM(BR62:BR65)</f>
        <v>0</v>
      </c>
      <c r="BS66" s="74"/>
    </row>
    <row r="67" spans="1:72" s="170" customFormat="1" ht="15" customHeight="1" x14ac:dyDescent="0.3">
      <c r="A67" s="167"/>
      <c r="B67" s="167"/>
      <c r="C67" s="168" t="s">
        <v>42</v>
      </c>
      <c r="D67" s="169" t="b">
        <f>+D66=D48</f>
        <v>1</v>
      </c>
      <c r="E67" s="170" t="b">
        <f>+E66=E48</f>
        <v>1</v>
      </c>
      <c r="F67" s="170" t="b">
        <f>+F66=F48</f>
        <v>1</v>
      </c>
      <c r="G67" s="171" t="b">
        <f>+G66=G48</f>
        <v>1</v>
      </c>
      <c r="H67" s="169"/>
      <c r="J67" s="171"/>
      <c r="K67" s="170" t="b">
        <f>+ROUND(K66,1)=ROUND(K48,1)</f>
        <v>1</v>
      </c>
      <c r="L67" s="170" t="b">
        <f t="shared" ref="L67:AC67" si="171">+L66=L48</f>
        <v>1</v>
      </c>
      <c r="M67" s="170" t="b">
        <f t="shared" si="171"/>
        <v>1</v>
      </c>
      <c r="N67" s="170" t="b">
        <f t="shared" si="171"/>
        <v>1</v>
      </c>
      <c r="O67" s="170" t="b">
        <f t="shared" si="171"/>
        <v>1</v>
      </c>
      <c r="P67" s="170" t="b">
        <f t="shared" si="171"/>
        <v>1</v>
      </c>
      <c r="Q67" s="170" t="b">
        <f t="shared" si="171"/>
        <v>1</v>
      </c>
      <c r="R67" s="170" t="b">
        <f t="shared" si="171"/>
        <v>1</v>
      </c>
      <c r="S67" s="170" t="b">
        <f t="shared" si="171"/>
        <v>1</v>
      </c>
      <c r="T67" s="170" t="b">
        <f t="shared" si="171"/>
        <v>1</v>
      </c>
      <c r="U67" s="170" t="b">
        <f t="shared" si="171"/>
        <v>1</v>
      </c>
      <c r="V67" s="170" t="b">
        <f t="shared" si="171"/>
        <v>1</v>
      </c>
      <c r="W67" s="170" t="b">
        <f t="shared" si="171"/>
        <v>1</v>
      </c>
      <c r="X67" s="170" t="b">
        <f t="shared" si="171"/>
        <v>1</v>
      </c>
      <c r="Y67" s="170" t="b">
        <f t="shared" si="171"/>
        <v>1</v>
      </c>
      <c r="Z67" s="170" t="b">
        <f t="shared" si="171"/>
        <v>1</v>
      </c>
      <c r="AA67" s="170" t="b">
        <f t="shared" si="171"/>
        <v>1</v>
      </c>
      <c r="AB67" s="170" t="b">
        <f t="shared" si="171"/>
        <v>1</v>
      </c>
      <c r="AC67" s="170" t="b">
        <f t="shared" si="171"/>
        <v>1</v>
      </c>
      <c r="AD67" s="170" t="b">
        <f t="shared" ref="AD67" si="172">+AD66=AD48</f>
        <v>1</v>
      </c>
      <c r="AE67" s="170" t="b">
        <f t="shared" ref="AE67" si="173">+AE66=AE48</f>
        <v>1</v>
      </c>
      <c r="AF67" s="170" t="b">
        <f t="shared" ref="AF67" si="174">+AF66=AF48</f>
        <v>1</v>
      </c>
      <c r="AG67" s="170" t="b">
        <f t="shared" ref="AG67" si="175">+AG66=AG48</f>
        <v>1</v>
      </c>
      <c r="AH67" s="170" t="b">
        <f t="shared" ref="AH67" si="176">+AH66=AH48</f>
        <v>1</v>
      </c>
      <c r="AI67" s="170" t="b">
        <f t="shared" ref="AI67" si="177">+AI66=AI48</f>
        <v>1</v>
      </c>
      <c r="AJ67" s="170" t="b">
        <f t="shared" ref="AJ67" si="178">+AJ66=AJ48</f>
        <v>1</v>
      </c>
      <c r="AK67" s="170" t="b">
        <f t="shared" ref="AK67" si="179">+AK66=AK48</f>
        <v>1</v>
      </c>
      <c r="AL67" s="170" t="b">
        <f t="shared" ref="AL67" si="180">+AL66=AL48</f>
        <v>1</v>
      </c>
      <c r="AM67" s="170" t="b">
        <f t="shared" ref="AM67" si="181">+AM66=AM48</f>
        <v>1</v>
      </c>
      <c r="AN67" s="170" t="b">
        <f t="shared" ref="AN67" si="182">+AN66=AN48</f>
        <v>1</v>
      </c>
      <c r="AO67" s="170" t="b">
        <f t="shared" ref="AO67" si="183">+AO66=AO48</f>
        <v>1</v>
      </c>
      <c r="AP67" s="170" t="b">
        <f t="shared" ref="AP67" si="184">+AP66=AP48</f>
        <v>1</v>
      </c>
      <c r="AQ67" s="170" t="b">
        <f t="shared" ref="AQ67" si="185">+AQ66=AQ48</f>
        <v>1</v>
      </c>
      <c r="AR67" s="170" t="b">
        <f t="shared" ref="AR67" si="186">+AR66=AR48</f>
        <v>1</v>
      </c>
      <c r="AS67" s="170" t="b">
        <f t="shared" ref="AS67" si="187">+AS66=AS48</f>
        <v>1</v>
      </c>
      <c r="AT67" s="170" t="b">
        <f t="shared" ref="AT67" si="188">+AT66=AT48</f>
        <v>1</v>
      </c>
      <c r="AU67" s="170" t="b">
        <f t="shared" ref="AU67" si="189">+AU66=AU48</f>
        <v>1</v>
      </c>
      <c r="AV67" s="170" t="b">
        <f t="shared" ref="AV67" si="190">+AV66=AV48</f>
        <v>1</v>
      </c>
      <c r="AW67" s="170" t="b">
        <f t="shared" ref="AW67" si="191">+AW66=AW48</f>
        <v>1</v>
      </c>
      <c r="AX67" s="170" t="b">
        <f t="shared" ref="AX67" si="192">+AX66=AX48</f>
        <v>1</v>
      </c>
      <c r="AY67" s="170" t="b">
        <f t="shared" ref="AY67" si="193">+AY66=AY48</f>
        <v>1</v>
      </c>
      <c r="AZ67" s="170" t="b">
        <f t="shared" ref="AZ67" si="194">+AZ66=AZ48</f>
        <v>1</v>
      </c>
      <c r="BA67" s="170" t="b">
        <f t="shared" ref="BA67" si="195">+BA66=BA48</f>
        <v>1</v>
      </c>
      <c r="BB67" s="170" t="b">
        <f t="shared" ref="BB67" si="196">+BB66=BB48</f>
        <v>1</v>
      </c>
      <c r="BC67" s="170" t="b">
        <f t="shared" ref="BC67" si="197">+BC66=BC48</f>
        <v>1</v>
      </c>
      <c r="BD67" s="170" t="b">
        <f t="shared" ref="BD67" si="198">+BD66=BD48</f>
        <v>1</v>
      </c>
      <c r="BE67" s="170" t="b">
        <f t="shared" ref="BE67" si="199">+BE66=BE48</f>
        <v>1</v>
      </c>
      <c r="BF67" s="170" t="b">
        <f t="shared" ref="BF67" si="200">+BF66=BF48</f>
        <v>1</v>
      </c>
      <c r="BG67" s="170" t="b">
        <f t="shared" ref="BG67" si="201">+BG66=BG48</f>
        <v>1</v>
      </c>
      <c r="BH67" s="170" t="b">
        <f t="shared" ref="BH67" si="202">+BH66=BH48</f>
        <v>1</v>
      </c>
      <c r="BI67" s="170" t="b">
        <f t="shared" ref="BI67" si="203">+BI66=BI48</f>
        <v>1</v>
      </c>
      <c r="BJ67" s="170" t="b">
        <f t="shared" ref="BJ67" si="204">+BJ66=BJ48</f>
        <v>1</v>
      </c>
      <c r="BK67" s="170" t="b">
        <f t="shared" ref="BK67" si="205">+BK66=BK48</f>
        <v>1</v>
      </c>
      <c r="BL67" s="170" t="b">
        <f t="shared" ref="BL67" si="206">+BL66=BL48</f>
        <v>1</v>
      </c>
      <c r="BM67" s="170" t="b">
        <f t="shared" ref="BM67" si="207">+BM66=BM48</f>
        <v>1</v>
      </c>
      <c r="BN67" s="170" t="b">
        <f t="shared" ref="BN67" si="208">+BN66=BN48</f>
        <v>1</v>
      </c>
      <c r="BO67" s="170" t="b">
        <f t="shared" ref="BO67" si="209">+BO66=BO48</f>
        <v>1</v>
      </c>
      <c r="BP67" s="170" t="b">
        <f t="shared" ref="BP67:BR67" si="210">+BP66=BP48</f>
        <v>1</v>
      </c>
      <c r="BQ67" s="170" t="b">
        <f t="shared" si="210"/>
        <v>1</v>
      </c>
      <c r="BR67" s="170" t="b">
        <f t="shared" si="210"/>
        <v>1</v>
      </c>
      <c r="BS67" s="167"/>
    </row>
    <row r="68" spans="1:72" ht="15" customHeight="1" x14ac:dyDescent="0.3">
      <c r="A68" s="72"/>
      <c r="B68" s="72"/>
      <c r="C68" s="4"/>
      <c r="D68" s="33"/>
      <c r="G68" s="60"/>
      <c r="H68" s="33"/>
      <c r="J68" s="60"/>
      <c r="BS68" s="72"/>
    </row>
    <row r="69" spans="1:72" ht="16.95" customHeight="1" x14ac:dyDescent="0.3">
      <c r="A69" s="72"/>
      <c r="B69" s="72"/>
      <c r="C69" s="138" t="s">
        <v>43</v>
      </c>
      <c r="D69" s="139"/>
      <c r="E69" s="139"/>
      <c r="F69" s="139"/>
      <c r="G69" s="140"/>
      <c r="H69" s="141"/>
      <c r="I69" s="139"/>
      <c r="J69" s="140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  <c r="BP69" s="139"/>
      <c r="BQ69" s="139"/>
      <c r="BR69" s="139"/>
      <c r="BS69" s="72"/>
    </row>
    <row r="70" spans="1:72" ht="15" customHeight="1" x14ac:dyDescent="0.3">
      <c r="A70" s="72"/>
      <c r="B70" s="72"/>
      <c r="C70" s="6" t="s">
        <v>44</v>
      </c>
      <c r="D70" s="1"/>
      <c r="E70" s="2"/>
      <c r="F70" s="48"/>
      <c r="G70" s="61"/>
      <c r="H70" s="62"/>
      <c r="I70" s="48"/>
      <c r="J70" s="61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72"/>
    </row>
    <row r="71" spans="1:72" ht="15" customHeight="1" x14ac:dyDescent="0.3">
      <c r="A71" s="72"/>
      <c r="B71" s="72"/>
      <c r="C71" s="144" t="s">
        <v>61</v>
      </c>
      <c r="D71" s="145"/>
      <c r="E71" s="146"/>
      <c r="F71" s="147"/>
      <c r="G71" s="148"/>
      <c r="H71" s="149"/>
      <c r="I71" s="147"/>
      <c r="J71" s="148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  <c r="BM71" s="150"/>
      <c r="BN71" s="150"/>
      <c r="BO71" s="150"/>
      <c r="BP71" s="150"/>
      <c r="BQ71" s="150"/>
      <c r="BR71" s="150"/>
      <c r="BS71" s="72"/>
      <c r="BT71" s="3" t="s">
        <v>66</v>
      </c>
    </row>
    <row r="72" spans="1:72" ht="15" customHeight="1" x14ac:dyDescent="0.3">
      <c r="A72" s="72"/>
      <c r="B72" s="72"/>
      <c r="C72" s="107" t="s">
        <v>68</v>
      </c>
      <c r="D72" s="129"/>
      <c r="E72" s="130"/>
      <c r="F72" s="126"/>
      <c r="G72" s="127"/>
      <c r="H72" s="128"/>
      <c r="I72" s="126"/>
      <c r="J72" s="127"/>
      <c r="K72" s="143">
        <f>+K34</f>
        <v>0</v>
      </c>
      <c r="L72" s="143">
        <f t="shared" ref="L72:Q72" si="211">+L34</f>
        <v>0</v>
      </c>
      <c r="M72" s="143">
        <f t="shared" si="211"/>
        <v>0</v>
      </c>
      <c r="N72" s="143">
        <f t="shared" si="211"/>
        <v>0</v>
      </c>
      <c r="O72" s="143">
        <f t="shared" si="211"/>
        <v>0</v>
      </c>
      <c r="P72" s="143">
        <f t="shared" si="211"/>
        <v>0</v>
      </c>
      <c r="Q72" s="143">
        <f t="shared" si="211"/>
        <v>0</v>
      </c>
      <c r="R72" s="143">
        <f t="shared" ref="R72:AC72" si="212">+R34</f>
        <v>0</v>
      </c>
      <c r="S72" s="143">
        <f t="shared" si="212"/>
        <v>0</v>
      </c>
      <c r="T72" s="143">
        <f t="shared" si="212"/>
        <v>0</v>
      </c>
      <c r="U72" s="143">
        <f t="shared" si="212"/>
        <v>0</v>
      </c>
      <c r="V72" s="143">
        <f t="shared" si="212"/>
        <v>0</v>
      </c>
      <c r="W72" s="143">
        <f t="shared" si="212"/>
        <v>0</v>
      </c>
      <c r="X72" s="143">
        <f t="shared" si="212"/>
        <v>0</v>
      </c>
      <c r="Y72" s="143">
        <f t="shared" si="212"/>
        <v>0</v>
      </c>
      <c r="Z72" s="143">
        <f t="shared" si="212"/>
        <v>0</v>
      </c>
      <c r="AA72" s="143">
        <f t="shared" si="212"/>
        <v>0</v>
      </c>
      <c r="AB72" s="143">
        <f t="shared" si="212"/>
        <v>0</v>
      </c>
      <c r="AC72" s="143">
        <f t="shared" si="212"/>
        <v>0</v>
      </c>
      <c r="AD72" s="143">
        <f t="shared" ref="AD72:BP72" si="213">+AD34</f>
        <v>0</v>
      </c>
      <c r="AE72" s="143">
        <f t="shared" si="213"/>
        <v>0</v>
      </c>
      <c r="AF72" s="143">
        <f t="shared" si="213"/>
        <v>0</v>
      </c>
      <c r="AG72" s="143">
        <f t="shared" si="213"/>
        <v>0</v>
      </c>
      <c r="AH72" s="143">
        <f t="shared" si="213"/>
        <v>0</v>
      </c>
      <c r="AI72" s="143">
        <f t="shared" si="213"/>
        <v>0</v>
      </c>
      <c r="AJ72" s="143">
        <f t="shared" si="213"/>
        <v>0</v>
      </c>
      <c r="AK72" s="143">
        <f t="shared" si="213"/>
        <v>0</v>
      </c>
      <c r="AL72" s="143">
        <f t="shared" si="213"/>
        <v>0</v>
      </c>
      <c r="AM72" s="143">
        <f t="shared" si="213"/>
        <v>0</v>
      </c>
      <c r="AN72" s="143">
        <f t="shared" si="213"/>
        <v>0</v>
      </c>
      <c r="AO72" s="143">
        <f t="shared" si="213"/>
        <v>0</v>
      </c>
      <c r="AP72" s="143">
        <f t="shared" si="213"/>
        <v>0</v>
      </c>
      <c r="AQ72" s="143">
        <f t="shared" si="213"/>
        <v>0</v>
      </c>
      <c r="AR72" s="143">
        <f t="shared" si="213"/>
        <v>0</v>
      </c>
      <c r="AS72" s="143">
        <f t="shared" si="213"/>
        <v>0</v>
      </c>
      <c r="AT72" s="143">
        <f t="shared" si="213"/>
        <v>0</v>
      </c>
      <c r="AU72" s="143">
        <f t="shared" si="213"/>
        <v>0</v>
      </c>
      <c r="AV72" s="143">
        <f t="shared" si="213"/>
        <v>0</v>
      </c>
      <c r="AW72" s="143">
        <f t="shared" si="213"/>
        <v>0</v>
      </c>
      <c r="AX72" s="143">
        <f t="shared" si="213"/>
        <v>0</v>
      </c>
      <c r="AY72" s="143">
        <f t="shared" si="213"/>
        <v>0</v>
      </c>
      <c r="AZ72" s="143">
        <f t="shared" si="213"/>
        <v>0</v>
      </c>
      <c r="BA72" s="143">
        <f t="shared" si="213"/>
        <v>0</v>
      </c>
      <c r="BB72" s="143">
        <f t="shared" si="213"/>
        <v>0</v>
      </c>
      <c r="BC72" s="143">
        <f t="shared" si="213"/>
        <v>0</v>
      </c>
      <c r="BD72" s="143">
        <f t="shared" si="213"/>
        <v>0</v>
      </c>
      <c r="BE72" s="143">
        <f t="shared" si="213"/>
        <v>0</v>
      </c>
      <c r="BF72" s="143">
        <f t="shared" si="213"/>
        <v>0</v>
      </c>
      <c r="BG72" s="143">
        <f t="shared" si="213"/>
        <v>0</v>
      </c>
      <c r="BH72" s="143">
        <f t="shared" si="213"/>
        <v>0</v>
      </c>
      <c r="BI72" s="143">
        <f t="shared" si="213"/>
        <v>0</v>
      </c>
      <c r="BJ72" s="143">
        <f t="shared" si="213"/>
        <v>0</v>
      </c>
      <c r="BK72" s="143">
        <f t="shared" si="213"/>
        <v>0</v>
      </c>
      <c r="BL72" s="143">
        <f t="shared" ref="BL72:BO72" si="214">+BL34</f>
        <v>0</v>
      </c>
      <c r="BM72" s="143">
        <f t="shared" si="214"/>
        <v>0</v>
      </c>
      <c r="BN72" s="143">
        <f t="shared" si="214"/>
        <v>0</v>
      </c>
      <c r="BO72" s="143">
        <f t="shared" si="214"/>
        <v>0</v>
      </c>
      <c r="BP72" s="143">
        <f t="shared" si="213"/>
        <v>0</v>
      </c>
      <c r="BQ72" s="143">
        <f t="shared" ref="BQ72" si="215">+BQ34</f>
        <v>0</v>
      </c>
      <c r="BR72" s="143">
        <f t="shared" ref="BR72" si="216">+BR34</f>
        <v>0</v>
      </c>
      <c r="BS72" s="72"/>
    </row>
    <row r="73" spans="1:72" ht="15" customHeight="1" x14ac:dyDescent="0.3">
      <c r="A73" s="72"/>
      <c r="B73" s="72"/>
      <c r="C73" s="107" t="s">
        <v>67</v>
      </c>
      <c r="D73" s="129"/>
      <c r="E73" s="130"/>
      <c r="F73" s="126"/>
      <c r="G73" s="127"/>
      <c r="H73" s="128"/>
      <c r="I73" s="126"/>
      <c r="J73" s="127"/>
      <c r="K73" s="143">
        <f>+K29</f>
        <v>0</v>
      </c>
      <c r="L73" s="143">
        <f t="shared" ref="L73:Q73" si="217">+L29</f>
        <v>0</v>
      </c>
      <c r="M73" s="143">
        <f t="shared" si="217"/>
        <v>0</v>
      </c>
      <c r="N73" s="143">
        <f t="shared" si="217"/>
        <v>0</v>
      </c>
      <c r="O73" s="143">
        <f t="shared" si="217"/>
        <v>0</v>
      </c>
      <c r="P73" s="143">
        <f t="shared" si="217"/>
        <v>0</v>
      </c>
      <c r="Q73" s="143">
        <f t="shared" si="217"/>
        <v>0</v>
      </c>
      <c r="R73" s="143">
        <f t="shared" ref="R73:AC73" si="218">+R29</f>
        <v>0</v>
      </c>
      <c r="S73" s="143">
        <f t="shared" si="218"/>
        <v>0</v>
      </c>
      <c r="T73" s="143">
        <f t="shared" si="218"/>
        <v>0</v>
      </c>
      <c r="U73" s="143">
        <f t="shared" si="218"/>
        <v>0</v>
      </c>
      <c r="V73" s="143">
        <f t="shared" si="218"/>
        <v>0</v>
      </c>
      <c r="W73" s="143">
        <f t="shared" si="218"/>
        <v>0</v>
      </c>
      <c r="X73" s="143">
        <f t="shared" si="218"/>
        <v>0</v>
      </c>
      <c r="Y73" s="143">
        <f t="shared" si="218"/>
        <v>0</v>
      </c>
      <c r="Z73" s="143">
        <f t="shared" si="218"/>
        <v>0</v>
      </c>
      <c r="AA73" s="143">
        <f t="shared" si="218"/>
        <v>0</v>
      </c>
      <c r="AB73" s="143">
        <f t="shared" si="218"/>
        <v>0</v>
      </c>
      <c r="AC73" s="143">
        <f t="shared" si="218"/>
        <v>0</v>
      </c>
      <c r="AD73" s="143">
        <f t="shared" ref="AD73:BP73" si="219">+AD29</f>
        <v>0</v>
      </c>
      <c r="AE73" s="143">
        <f t="shared" si="219"/>
        <v>0</v>
      </c>
      <c r="AF73" s="143">
        <f t="shared" si="219"/>
        <v>0</v>
      </c>
      <c r="AG73" s="143">
        <f t="shared" si="219"/>
        <v>0</v>
      </c>
      <c r="AH73" s="143">
        <f t="shared" si="219"/>
        <v>0</v>
      </c>
      <c r="AI73" s="143">
        <f t="shared" si="219"/>
        <v>0</v>
      </c>
      <c r="AJ73" s="143">
        <f t="shared" si="219"/>
        <v>0</v>
      </c>
      <c r="AK73" s="143">
        <f t="shared" si="219"/>
        <v>0</v>
      </c>
      <c r="AL73" s="143">
        <f t="shared" si="219"/>
        <v>0</v>
      </c>
      <c r="AM73" s="143">
        <f t="shared" si="219"/>
        <v>0</v>
      </c>
      <c r="AN73" s="143">
        <f t="shared" si="219"/>
        <v>0</v>
      </c>
      <c r="AO73" s="143">
        <f t="shared" si="219"/>
        <v>0</v>
      </c>
      <c r="AP73" s="143">
        <f t="shared" si="219"/>
        <v>0</v>
      </c>
      <c r="AQ73" s="143">
        <f t="shared" si="219"/>
        <v>0</v>
      </c>
      <c r="AR73" s="143">
        <f t="shared" si="219"/>
        <v>0</v>
      </c>
      <c r="AS73" s="143">
        <f t="shared" si="219"/>
        <v>0</v>
      </c>
      <c r="AT73" s="143">
        <f t="shared" si="219"/>
        <v>0</v>
      </c>
      <c r="AU73" s="143">
        <f t="shared" si="219"/>
        <v>0</v>
      </c>
      <c r="AV73" s="143">
        <f t="shared" si="219"/>
        <v>0</v>
      </c>
      <c r="AW73" s="143">
        <f t="shared" si="219"/>
        <v>0</v>
      </c>
      <c r="AX73" s="143">
        <f t="shared" si="219"/>
        <v>0</v>
      </c>
      <c r="AY73" s="143">
        <f t="shared" si="219"/>
        <v>0</v>
      </c>
      <c r="AZ73" s="143">
        <f t="shared" si="219"/>
        <v>0</v>
      </c>
      <c r="BA73" s="143">
        <f t="shared" si="219"/>
        <v>0</v>
      </c>
      <c r="BB73" s="143">
        <f t="shared" si="219"/>
        <v>0</v>
      </c>
      <c r="BC73" s="143">
        <f t="shared" si="219"/>
        <v>0</v>
      </c>
      <c r="BD73" s="143">
        <f t="shared" si="219"/>
        <v>0</v>
      </c>
      <c r="BE73" s="143">
        <f t="shared" si="219"/>
        <v>0</v>
      </c>
      <c r="BF73" s="143">
        <f t="shared" si="219"/>
        <v>0</v>
      </c>
      <c r="BG73" s="143">
        <f t="shared" si="219"/>
        <v>0</v>
      </c>
      <c r="BH73" s="143">
        <f t="shared" si="219"/>
        <v>0</v>
      </c>
      <c r="BI73" s="143">
        <f t="shared" si="219"/>
        <v>0</v>
      </c>
      <c r="BJ73" s="143">
        <f t="shared" si="219"/>
        <v>0</v>
      </c>
      <c r="BK73" s="143">
        <f t="shared" si="219"/>
        <v>0</v>
      </c>
      <c r="BL73" s="143">
        <f t="shared" ref="BL73:BO73" si="220">+BL29</f>
        <v>0</v>
      </c>
      <c r="BM73" s="143">
        <f t="shared" si="220"/>
        <v>0</v>
      </c>
      <c r="BN73" s="143">
        <f t="shared" si="220"/>
        <v>0</v>
      </c>
      <c r="BO73" s="143">
        <f t="shared" si="220"/>
        <v>0</v>
      </c>
      <c r="BP73" s="143">
        <f t="shared" si="219"/>
        <v>0</v>
      </c>
      <c r="BQ73" s="143">
        <f t="shared" ref="BQ73" si="221">+BQ29</f>
        <v>0</v>
      </c>
      <c r="BR73" s="143">
        <f t="shared" ref="BR73" si="222">+BR29</f>
        <v>0</v>
      </c>
      <c r="BS73" s="72"/>
    </row>
    <row r="74" spans="1:72" ht="15" customHeight="1" x14ac:dyDescent="0.3">
      <c r="A74" s="72"/>
      <c r="B74" s="72"/>
      <c r="C74" s="107" t="s">
        <v>45</v>
      </c>
      <c r="D74" s="129"/>
      <c r="E74" s="130"/>
      <c r="F74" s="126"/>
      <c r="G74" s="127"/>
      <c r="H74" s="128"/>
      <c r="I74" s="126"/>
      <c r="J74" s="127"/>
      <c r="K74" s="143" t="str">
        <f>IF(K71="","",IF(K72&lt;K71,"Yes","No"))</f>
        <v/>
      </c>
      <c r="L74" s="143" t="str">
        <f t="shared" ref="L74:Q74" si="223">IF(L71="","",IF(L72&lt;L71,"Yes","No"))</f>
        <v/>
      </c>
      <c r="M74" s="143" t="str">
        <f t="shared" si="223"/>
        <v/>
      </c>
      <c r="N74" s="143" t="str">
        <f t="shared" si="223"/>
        <v/>
      </c>
      <c r="O74" s="143" t="str">
        <f t="shared" si="223"/>
        <v/>
      </c>
      <c r="P74" s="143" t="str">
        <f t="shared" si="223"/>
        <v/>
      </c>
      <c r="Q74" s="143" t="str">
        <f t="shared" si="223"/>
        <v/>
      </c>
      <c r="R74" s="143" t="str">
        <f t="shared" ref="R74:AC74" si="224">IF(R71="","",IF(R72&lt;R71,"Yes","No"))</f>
        <v/>
      </c>
      <c r="S74" s="143" t="str">
        <f t="shared" si="224"/>
        <v/>
      </c>
      <c r="T74" s="143" t="str">
        <f t="shared" si="224"/>
        <v/>
      </c>
      <c r="U74" s="143" t="str">
        <f t="shared" si="224"/>
        <v/>
      </c>
      <c r="V74" s="143" t="str">
        <f t="shared" si="224"/>
        <v/>
      </c>
      <c r="W74" s="143" t="str">
        <f t="shared" si="224"/>
        <v/>
      </c>
      <c r="X74" s="143" t="str">
        <f t="shared" si="224"/>
        <v/>
      </c>
      <c r="Y74" s="143" t="str">
        <f t="shared" si="224"/>
        <v/>
      </c>
      <c r="Z74" s="143" t="str">
        <f t="shared" si="224"/>
        <v/>
      </c>
      <c r="AA74" s="143" t="str">
        <f t="shared" si="224"/>
        <v/>
      </c>
      <c r="AB74" s="143" t="str">
        <f t="shared" si="224"/>
        <v/>
      </c>
      <c r="AC74" s="143" t="str">
        <f t="shared" si="224"/>
        <v/>
      </c>
      <c r="AD74" s="143" t="str">
        <f t="shared" ref="AD74:BP74" si="225">IF(AD71="","",IF(AD72&lt;AD71,"Yes","No"))</f>
        <v/>
      </c>
      <c r="AE74" s="143" t="str">
        <f t="shared" si="225"/>
        <v/>
      </c>
      <c r="AF74" s="143" t="str">
        <f t="shared" si="225"/>
        <v/>
      </c>
      <c r="AG74" s="143" t="str">
        <f t="shared" si="225"/>
        <v/>
      </c>
      <c r="AH74" s="143" t="str">
        <f t="shared" si="225"/>
        <v/>
      </c>
      <c r="AI74" s="143" t="str">
        <f t="shared" si="225"/>
        <v/>
      </c>
      <c r="AJ74" s="143" t="str">
        <f t="shared" si="225"/>
        <v/>
      </c>
      <c r="AK74" s="143" t="str">
        <f t="shared" si="225"/>
        <v/>
      </c>
      <c r="AL74" s="143" t="str">
        <f t="shared" si="225"/>
        <v/>
      </c>
      <c r="AM74" s="143" t="str">
        <f t="shared" si="225"/>
        <v/>
      </c>
      <c r="AN74" s="143" t="str">
        <f t="shared" si="225"/>
        <v/>
      </c>
      <c r="AO74" s="143" t="str">
        <f t="shared" si="225"/>
        <v/>
      </c>
      <c r="AP74" s="143" t="str">
        <f t="shared" si="225"/>
        <v/>
      </c>
      <c r="AQ74" s="143" t="str">
        <f t="shared" si="225"/>
        <v/>
      </c>
      <c r="AR74" s="143" t="str">
        <f t="shared" si="225"/>
        <v/>
      </c>
      <c r="AS74" s="143" t="str">
        <f t="shared" si="225"/>
        <v/>
      </c>
      <c r="AT74" s="143" t="str">
        <f t="shared" si="225"/>
        <v/>
      </c>
      <c r="AU74" s="143" t="str">
        <f t="shared" si="225"/>
        <v/>
      </c>
      <c r="AV74" s="143" t="str">
        <f t="shared" si="225"/>
        <v/>
      </c>
      <c r="AW74" s="143" t="str">
        <f t="shared" si="225"/>
        <v/>
      </c>
      <c r="AX74" s="143" t="str">
        <f t="shared" si="225"/>
        <v/>
      </c>
      <c r="AY74" s="143" t="str">
        <f t="shared" si="225"/>
        <v/>
      </c>
      <c r="AZ74" s="143" t="str">
        <f t="shared" si="225"/>
        <v/>
      </c>
      <c r="BA74" s="143" t="str">
        <f t="shared" si="225"/>
        <v/>
      </c>
      <c r="BB74" s="143" t="str">
        <f t="shared" si="225"/>
        <v/>
      </c>
      <c r="BC74" s="143" t="str">
        <f t="shared" si="225"/>
        <v/>
      </c>
      <c r="BD74" s="143" t="str">
        <f t="shared" si="225"/>
        <v/>
      </c>
      <c r="BE74" s="143" t="str">
        <f t="shared" si="225"/>
        <v/>
      </c>
      <c r="BF74" s="143" t="str">
        <f t="shared" si="225"/>
        <v/>
      </c>
      <c r="BG74" s="143" t="str">
        <f t="shared" si="225"/>
        <v/>
      </c>
      <c r="BH74" s="143" t="str">
        <f t="shared" si="225"/>
        <v/>
      </c>
      <c r="BI74" s="143" t="str">
        <f t="shared" si="225"/>
        <v/>
      </c>
      <c r="BJ74" s="143" t="str">
        <f t="shared" si="225"/>
        <v/>
      </c>
      <c r="BK74" s="143" t="str">
        <f t="shared" si="225"/>
        <v/>
      </c>
      <c r="BL74" s="143" t="str">
        <f t="shared" ref="BL74:BO74" si="226">IF(BL71="","",IF(BL72&lt;BL71,"Yes","No"))</f>
        <v/>
      </c>
      <c r="BM74" s="143" t="str">
        <f t="shared" si="226"/>
        <v/>
      </c>
      <c r="BN74" s="143" t="str">
        <f t="shared" si="226"/>
        <v/>
      </c>
      <c r="BO74" s="143" t="str">
        <f t="shared" si="226"/>
        <v/>
      </c>
      <c r="BP74" s="143" t="str">
        <f t="shared" si="225"/>
        <v/>
      </c>
      <c r="BQ74" s="143" t="str">
        <f t="shared" ref="BQ74" si="227">IF(BQ71="","",IF(BQ72&lt;BQ71,"Yes","No"))</f>
        <v/>
      </c>
      <c r="BR74" s="143" t="str">
        <f t="shared" ref="BR74" si="228">IF(BR71="","",IF(BR72&lt;BR71,"Yes","No"))</f>
        <v/>
      </c>
      <c r="BS74" s="72"/>
    </row>
    <row r="75" spans="1:72" ht="15" customHeight="1" x14ac:dyDescent="0.3">
      <c r="A75" s="72"/>
      <c r="B75" s="72"/>
      <c r="C75" s="110" t="s">
        <v>46</v>
      </c>
      <c r="D75" s="131"/>
      <c r="E75" s="132"/>
      <c r="F75" s="133"/>
      <c r="G75" s="134"/>
      <c r="H75" s="135"/>
      <c r="I75" s="133"/>
      <c r="J75" s="134"/>
      <c r="K75" s="64" t="str">
        <f>IFERROR(K25-((SUM(K54:K56)-K39)/K71), "")</f>
        <v/>
      </c>
      <c r="L75" s="64" t="str">
        <f t="shared" ref="L75:Q75" si="229">IFERROR(L25-((SUM(L54:L56)-L39)/L71), "")</f>
        <v/>
      </c>
      <c r="M75" s="64" t="str">
        <f t="shared" si="229"/>
        <v/>
      </c>
      <c r="N75" s="64" t="str">
        <f t="shared" si="229"/>
        <v/>
      </c>
      <c r="O75" s="64" t="str">
        <f t="shared" si="229"/>
        <v/>
      </c>
      <c r="P75" s="64" t="str">
        <f t="shared" si="229"/>
        <v/>
      </c>
      <c r="Q75" s="64" t="str">
        <f t="shared" si="229"/>
        <v/>
      </c>
      <c r="R75" s="64" t="str">
        <f t="shared" ref="R75:AC75" si="230">IFERROR(R25-((SUM(R54:R56)-R39)/R71), "")</f>
        <v/>
      </c>
      <c r="S75" s="64" t="str">
        <f t="shared" si="230"/>
        <v/>
      </c>
      <c r="T75" s="64" t="str">
        <f t="shared" si="230"/>
        <v/>
      </c>
      <c r="U75" s="64" t="str">
        <f t="shared" si="230"/>
        <v/>
      </c>
      <c r="V75" s="64" t="str">
        <f t="shared" si="230"/>
        <v/>
      </c>
      <c r="W75" s="64" t="str">
        <f t="shared" si="230"/>
        <v/>
      </c>
      <c r="X75" s="64" t="str">
        <f t="shared" si="230"/>
        <v/>
      </c>
      <c r="Y75" s="64" t="str">
        <f t="shared" si="230"/>
        <v/>
      </c>
      <c r="Z75" s="64" t="str">
        <f t="shared" si="230"/>
        <v/>
      </c>
      <c r="AA75" s="64" t="str">
        <f t="shared" si="230"/>
        <v/>
      </c>
      <c r="AB75" s="64" t="str">
        <f t="shared" si="230"/>
        <v/>
      </c>
      <c r="AC75" s="64" t="str">
        <f t="shared" si="230"/>
        <v/>
      </c>
      <c r="AD75" s="64" t="str">
        <f t="shared" ref="AD75:BP75" si="231">IFERROR(AD25-((SUM(AD54:AD56)-AD39)/AD71), "")</f>
        <v/>
      </c>
      <c r="AE75" s="64" t="str">
        <f t="shared" si="231"/>
        <v/>
      </c>
      <c r="AF75" s="64" t="str">
        <f t="shared" si="231"/>
        <v/>
      </c>
      <c r="AG75" s="64" t="str">
        <f t="shared" si="231"/>
        <v/>
      </c>
      <c r="AH75" s="64" t="str">
        <f t="shared" si="231"/>
        <v/>
      </c>
      <c r="AI75" s="64" t="str">
        <f t="shared" si="231"/>
        <v/>
      </c>
      <c r="AJ75" s="64" t="str">
        <f t="shared" si="231"/>
        <v/>
      </c>
      <c r="AK75" s="64" t="str">
        <f t="shared" si="231"/>
        <v/>
      </c>
      <c r="AL75" s="64" t="str">
        <f t="shared" si="231"/>
        <v/>
      </c>
      <c r="AM75" s="64" t="str">
        <f t="shared" si="231"/>
        <v/>
      </c>
      <c r="AN75" s="64" t="str">
        <f t="shared" si="231"/>
        <v/>
      </c>
      <c r="AO75" s="64" t="str">
        <f t="shared" si="231"/>
        <v/>
      </c>
      <c r="AP75" s="64" t="str">
        <f t="shared" si="231"/>
        <v/>
      </c>
      <c r="AQ75" s="64" t="str">
        <f t="shared" si="231"/>
        <v/>
      </c>
      <c r="AR75" s="64" t="str">
        <f t="shared" si="231"/>
        <v/>
      </c>
      <c r="AS75" s="64" t="str">
        <f t="shared" si="231"/>
        <v/>
      </c>
      <c r="AT75" s="64" t="str">
        <f t="shared" si="231"/>
        <v/>
      </c>
      <c r="AU75" s="64" t="str">
        <f t="shared" si="231"/>
        <v/>
      </c>
      <c r="AV75" s="64" t="str">
        <f t="shared" si="231"/>
        <v/>
      </c>
      <c r="AW75" s="64" t="str">
        <f t="shared" si="231"/>
        <v/>
      </c>
      <c r="AX75" s="64" t="str">
        <f t="shared" si="231"/>
        <v/>
      </c>
      <c r="AY75" s="64" t="str">
        <f t="shared" si="231"/>
        <v/>
      </c>
      <c r="AZ75" s="64" t="str">
        <f t="shared" si="231"/>
        <v/>
      </c>
      <c r="BA75" s="64" t="str">
        <f t="shared" si="231"/>
        <v/>
      </c>
      <c r="BB75" s="64" t="str">
        <f t="shared" si="231"/>
        <v/>
      </c>
      <c r="BC75" s="64" t="str">
        <f t="shared" si="231"/>
        <v/>
      </c>
      <c r="BD75" s="64" t="str">
        <f t="shared" si="231"/>
        <v/>
      </c>
      <c r="BE75" s="64" t="str">
        <f t="shared" si="231"/>
        <v/>
      </c>
      <c r="BF75" s="64" t="str">
        <f t="shared" si="231"/>
        <v/>
      </c>
      <c r="BG75" s="64" t="str">
        <f t="shared" si="231"/>
        <v/>
      </c>
      <c r="BH75" s="64" t="str">
        <f t="shared" si="231"/>
        <v/>
      </c>
      <c r="BI75" s="64" t="str">
        <f t="shared" si="231"/>
        <v/>
      </c>
      <c r="BJ75" s="64" t="str">
        <f t="shared" si="231"/>
        <v/>
      </c>
      <c r="BK75" s="64" t="str">
        <f t="shared" si="231"/>
        <v/>
      </c>
      <c r="BL75" s="64" t="str">
        <f t="shared" ref="BL75:BO75" si="232">IFERROR(BL25-((SUM(BL54:BL56)-BL39)/BL71), "")</f>
        <v/>
      </c>
      <c r="BM75" s="64" t="str">
        <f t="shared" si="232"/>
        <v/>
      </c>
      <c r="BN75" s="64" t="str">
        <f t="shared" si="232"/>
        <v/>
      </c>
      <c r="BO75" s="64" t="str">
        <f t="shared" si="232"/>
        <v/>
      </c>
      <c r="BP75" s="64" t="str">
        <f t="shared" si="231"/>
        <v/>
      </c>
      <c r="BQ75" s="64" t="str">
        <f t="shared" ref="BQ75" si="233">IFERROR(BQ25-((SUM(BQ54:BQ56)-BQ39)/BQ71), "")</f>
        <v/>
      </c>
      <c r="BR75" s="64" t="str">
        <f t="shared" ref="BR75" si="234">IFERROR(BR25-((SUM(BR54:BR56)-BR39)/BR71), "")</f>
        <v/>
      </c>
      <c r="BS75" s="72"/>
    </row>
    <row r="76" spans="1:72" ht="15" customHeight="1" x14ac:dyDescent="0.3">
      <c r="A76" s="72"/>
      <c r="B76" s="72"/>
      <c r="C76" s="4"/>
      <c r="D76" s="129"/>
      <c r="E76" s="130"/>
      <c r="F76" s="126"/>
      <c r="G76" s="127"/>
      <c r="H76" s="128"/>
      <c r="I76" s="126"/>
      <c r="J76" s="127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72"/>
    </row>
    <row r="77" spans="1:72" ht="15" customHeight="1" x14ac:dyDescent="0.3">
      <c r="A77" s="72"/>
      <c r="B77" s="72"/>
      <c r="C77" s="6" t="s">
        <v>47</v>
      </c>
      <c r="D77" s="129"/>
      <c r="E77" s="130"/>
      <c r="F77" s="126"/>
      <c r="G77" s="127"/>
      <c r="H77" s="128"/>
      <c r="I77" s="126"/>
      <c r="J77" s="127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72"/>
    </row>
    <row r="78" spans="1:72" ht="15" customHeight="1" x14ac:dyDescent="0.3">
      <c r="A78" s="72"/>
      <c r="B78" s="72"/>
      <c r="C78" s="144" t="s">
        <v>60</v>
      </c>
      <c r="D78" s="145"/>
      <c r="E78" s="146"/>
      <c r="F78" s="147"/>
      <c r="G78" s="148"/>
      <c r="H78" s="149"/>
      <c r="I78" s="147"/>
      <c r="J78" s="148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  <c r="BM78" s="150"/>
      <c r="BN78" s="150"/>
      <c r="BO78" s="150"/>
      <c r="BP78" s="150"/>
      <c r="BQ78" s="150"/>
      <c r="BR78" s="150"/>
      <c r="BS78" s="72"/>
    </row>
    <row r="79" spans="1:72" ht="15" customHeight="1" x14ac:dyDescent="0.3">
      <c r="A79" s="72"/>
      <c r="B79" s="72"/>
      <c r="C79" s="107" t="s">
        <v>68</v>
      </c>
      <c r="D79" s="129"/>
      <c r="E79" s="130"/>
      <c r="F79" s="126"/>
      <c r="G79" s="127"/>
      <c r="H79" s="128"/>
      <c r="I79" s="126"/>
      <c r="J79" s="127"/>
      <c r="K79" s="143">
        <f>+K35</f>
        <v>0</v>
      </c>
      <c r="L79" s="143">
        <f t="shared" ref="L79:Q79" si="235">+L35</f>
        <v>0</v>
      </c>
      <c r="M79" s="143">
        <f t="shared" si="235"/>
        <v>0</v>
      </c>
      <c r="N79" s="143">
        <f t="shared" si="235"/>
        <v>0</v>
      </c>
      <c r="O79" s="143">
        <f t="shared" si="235"/>
        <v>0</v>
      </c>
      <c r="P79" s="143">
        <f t="shared" si="235"/>
        <v>0</v>
      </c>
      <c r="Q79" s="143">
        <f t="shared" si="235"/>
        <v>0</v>
      </c>
      <c r="R79" s="143">
        <f t="shared" ref="R79:AC79" si="236">+R35</f>
        <v>0</v>
      </c>
      <c r="S79" s="143">
        <f t="shared" si="236"/>
        <v>0</v>
      </c>
      <c r="T79" s="143">
        <f t="shared" si="236"/>
        <v>0</v>
      </c>
      <c r="U79" s="143">
        <f t="shared" si="236"/>
        <v>0</v>
      </c>
      <c r="V79" s="143">
        <f t="shared" si="236"/>
        <v>0</v>
      </c>
      <c r="W79" s="143">
        <f t="shared" si="236"/>
        <v>0</v>
      </c>
      <c r="X79" s="143">
        <f t="shared" si="236"/>
        <v>0</v>
      </c>
      <c r="Y79" s="143">
        <f t="shared" si="236"/>
        <v>0</v>
      </c>
      <c r="Z79" s="143">
        <f t="shared" si="236"/>
        <v>0</v>
      </c>
      <c r="AA79" s="143">
        <f t="shared" si="236"/>
        <v>0</v>
      </c>
      <c r="AB79" s="143">
        <f t="shared" si="236"/>
        <v>0</v>
      </c>
      <c r="AC79" s="143">
        <f t="shared" si="236"/>
        <v>0</v>
      </c>
      <c r="AD79" s="143">
        <f t="shared" ref="AD79:BP79" si="237">+AD35</f>
        <v>0</v>
      </c>
      <c r="AE79" s="143">
        <f t="shared" si="237"/>
        <v>0</v>
      </c>
      <c r="AF79" s="143">
        <f t="shared" si="237"/>
        <v>0</v>
      </c>
      <c r="AG79" s="143">
        <f t="shared" si="237"/>
        <v>0</v>
      </c>
      <c r="AH79" s="143">
        <f t="shared" si="237"/>
        <v>0</v>
      </c>
      <c r="AI79" s="143">
        <f t="shared" si="237"/>
        <v>0</v>
      </c>
      <c r="AJ79" s="143">
        <f t="shared" si="237"/>
        <v>0</v>
      </c>
      <c r="AK79" s="143">
        <f t="shared" si="237"/>
        <v>0</v>
      </c>
      <c r="AL79" s="143">
        <f t="shared" si="237"/>
        <v>0</v>
      </c>
      <c r="AM79" s="143">
        <f t="shared" si="237"/>
        <v>0</v>
      </c>
      <c r="AN79" s="143">
        <f t="shared" si="237"/>
        <v>0</v>
      </c>
      <c r="AO79" s="143">
        <f t="shared" si="237"/>
        <v>0</v>
      </c>
      <c r="AP79" s="143">
        <f t="shared" si="237"/>
        <v>0</v>
      </c>
      <c r="AQ79" s="143">
        <f t="shared" si="237"/>
        <v>0</v>
      </c>
      <c r="AR79" s="143">
        <f t="shared" si="237"/>
        <v>0</v>
      </c>
      <c r="AS79" s="143">
        <f t="shared" si="237"/>
        <v>0</v>
      </c>
      <c r="AT79" s="143">
        <f t="shared" si="237"/>
        <v>0</v>
      </c>
      <c r="AU79" s="143">
        <f t="shared" si="237"/>
        <v>0</v>
      </c>
      <c r="AV79" s="143">
        <f t="shared" si="237"/>
        <v>0</v>
      </c>
      <c r="AW79" s="143">
        <f t="shared" si="237"/>
        <v>0</v>
      </c>
      <c r="AX79" s="143">
        <f t="shared" si="237"/>
        <v>0</v>
      </c>
      <c r="AY79" s="143">
        <f t="shared" si="237"/>
        <v>0</v>
      </c>
      <c r="AZ79" s="143">
        <f t="shared" si="237"/>
        <v>0</v>
      </c>
      <c r="BA79" s="143">
        <f t="shared" si="237"/>
        <v>0</v>
      </c>
      <c r="BB79" s="143">
        <f t="shared" si="237"/>
        <v>0</v>
      </c>
      <c r="BC79" s="143">
        <f t="shared" si="237"/>
        <v>0</v>
      </c>
      <c r="BD79" s="143">
        <f t="shared" si="237"/>
        <v>0</v>
      </c>
      <c r="BE79" s="143">
        <f t="shared" si="237"/>
        <v>0</v>
      </c>
      <c r="BF79" s="143">
        <f t="shared" si="237"/>
        <v>0</v>
      </c>
      <c r="BG79" s="143">
        <f t="shared" si="237"/>
        <v>0</v>
      </c>
      <c r="BH79" s="143">
        <f t="shared" si="237"/>
        <v>0</v>
      </c>
      <c r="BI79" s="143">
        <f t="shared" si="237"/>
        <v>0</v>
      </c>
      <c r="BJ79" s="143">
        <f t="shared" si="237"/>
        <v>0</v>
      </c>
      <c r="BK79" s="143">
        <f t="shared" si="237"/>
        <v>0</v>
      </c>
      <c r="BL79" s="143">
        <f t="shared" ref="BL79:BO79" si="238">+BL35</f>
        <v>0</v>
      </c>
      <c r="BM79" s="143">
        <f t="shared" si="238"/>
        <v>0</v>
      </c>
      <c r="BN79" s="143">
        <f t="shared" si="238"/>
        <v>0</v>
      </c>
      <c r="BO79" s="143">
        <f t="shared" si="238"/>
        <v>0</v>
      </c>
      <c r="BP79" s="143">
        <f t="shared" si="237"/>
        <v>0</v>
      </c>
      <c r="BQ79" s="143">
        <f t="shared" ref="BQ79" si="239">+BQ35</f>
        <v>0</v>
      </c>
      <c r="BR79" s="143">
        <f t="shared" ref="BR79" si="240">+BR35</f>
        <v>0</v>
      </c>
      <c r="BS79" s="72"/>
    </row>
    <row r="80" spans="1:72" ht="15" customHeight="1" x14ac:dyDescent="0.3">
      <c r="A80" s="72"/>
      <c r="B80" s="72"/>
      <c r="C80" s="107" t="s">
        <v>67</v>
      </c>
      <c r="D80" s="129"/>
      <c r="E80" s="130"/>
      <c r="F80" s="126"/>
      <c r="G80" s="127"/>
      <c r="H80" s="128"/>
      <c r="I80" s="126"/>
      <c r="J80" s="127"/>
      <c r="K80" s="143">
        <f>+K30</f>
        <v>0</v>
      </c>
      <c r="L80" s="143">
        <f t="shared" ref="L80:Q80" si="241">+L30</f>
        <v>0</v>
      </c>
      <c r="M80" s="143">
        <f t="shared" si="241"/>
        <v>0</v>
      </c>
      <c r="N80" s="143">
        <f t="shared" si="241"/>
        <v>0</v>
      </c>
      <c r="O80" s="143">
        <f t="shared" si="241"/>
        <v>0</v>
      </c>
      <c r="P80" s="143">
        <f t="shared" si="241"/>
        <v>0</v>
      </c>
      <c r="Q80" s="143">
        <f t="shared" si="241"/>
        <v>0</v>
      </c>
      <c r="R80" s="143">
        <f t="shared" ref="R80:AC80" si="242">+R30</f>
        <v>0</v>
      </c>
      <c r="S80" s="143">
        <f t="shared" si="242"/>
        <v>0</v>
      </c>
      <c r="T80" s="143">
        <f t="shared" si="242"/>
        <v>0</v>
      </c>
      <c r="U80" s="143">
        <f t="shared" si="242"/>
        <v>0</v>
      </c>
      <c r="V80" s="143">
        <f t="shared" si="242"/>
        <v>0</v>
      </c>
      <c r="W80" s="143">
        <f t="shared" si="242"/>
        <v>0</v>
      </c>
      <c r="X80" s="143">
        <f t="shared" si="242"/>
        <v>0</v>
      </c>
      <c r="Y80" s="143">
        <f t="shared" si="242"/>
        <v>0</v>
      </c>
      <c r="Z80" s="143">
        <f t="shared" si="242"/>
        <v>0</v>
      </c>
      <c r="AA80" s="143">
        <f t="shared" si="242"/>
        <v>0</v>
      </c>
      <c r="AB80" s="143">
        <f t="shared" si="242"/>
        <v>0</v>
      </c>
      <c r="AC80" s="143">
        <f t="shared" si="242"/>
        <v>0</v>
      </c>
      <c r="AD80" s="143">
        <f t="shared" ref="AD80:BP80" si="243">+AD30</f>
        <v>0</v>
      </c>
      <c r="AE80" s="143">
        <f t="shared" si="243"/>
        <v>0</v>
      </c>
      <c r="AF80" s="143">
        <f t="shared" si="243"/>
        <v>0</v>
      </c>
      <c r="AG80" s="143">
        <f t="shared" si="243"/>
        <v>0</v>
      </c>
      <c r="AH80" s="143">
        <f t="shared" si="243"/>
        <v>0</v>
      </c>
      <c r="AI80" s="143">
        <f t="shared" si="243"/>
        <v>0</v>
      </c>
      <c r="AJ80" s="143">
        <f t="shared" si="243"/>
        <v>0</v>
      </c>
      <c r="AK80" s="143">
        <f t="shared" si="243"/>
        <v>0</v>
      </c>
      <c r="AL80" s="143">
        <f t="shared" si="243"/>
        <v>0</v>
      </c>
      <c r="AM80" s="143">
        <f t="shared" si="243"/>
        <v>0</v>
      </c>
      <c r="AN80" s="143">
        <f t="shared" si="243"/>
        <v>0</v>
      </c>
      <c r="AO80" s="143">
        <f t="shared" si="243"/>
        <v>0</v>
      </c>
      <c r="AP80" s="143">
        <f t="shared" si="243"/>
        <v>0</v>
      </c>
      <c r="AQ80" s="143">
        <f t="shared" si="243"/>
        <v>0</v>
      </c>
      <c r="AR80" s="143">
        <f t="shared" si="243"/>
        <v>0</v>
      </c>
      <c r="AS80" s="143">
        <f t="shared" si="243"/>
        <v>0</v>
      </c>
      <c r="AT80" s="143">
        <f t="shared" si="243"/>
        <v>0</v>
      </c>
      <c r="AU80" s="143">
        <f t="shared" si="243"/>
        <v>0</v>
      </c>
      <c r="AV80" s="143">
        <f t="shared" si="243"/>
        <v>0</v>
      </c>
      <c r="AW80" s="143">
        <f t="shared" si="243"/>
        <v>0</v>
      </c>
      <c r="AX80" s="143">
        <f t="shared" si="243"/>
        <v>0</v>
      </c>
      <c r="AY80" s="143">
        <f t="shared" si="243"/>
        <v>0</v>
      </c>
      <c r="AZ80" s="143">
        <f t="shared" si="243"/>
        <v>0</v>
      </c>
      <c r="BA80" s="143">
        <f t="shared" si="243"/>
        <v>0</v>
      </c>
      <c r="BB80" s="143">
        <f t="shared" si="243"/>
        <v>0</v>
      </c>
      <c r="BC80" s="143">
        <f t="shared" si="243"/>
        <v>0</v>
      </c>
      <c r="BD80" s="143">
        <f t="shared" si="243"/>
        <v>0</v>
      </c>
      <c r="BE80" s="143">
        <f t="shared" si="243"/>
        <v>0</v>
      </c>
      <c r="BF80" s="143">
        <f t="shared" si="243"/>
        <v>0</v>
      </c>
      <c r="BG80" s="143">
        <f t="shared" si="243"/>
        <v>0</v>
      </c>
      <c r="BH80" s="143">
        <f t="shared" si="243"/>
        <v>0</v>
      </c>
      <c r="BI80" s="143">
        <f t="shared" si="243"/>
        <v>0</v>
      </c>
      <c r="BJ80" s="143">
        <f t="shared" si="243"/>
        <v>0</v>
      </c>
      <c r="BK80" s="143">
        <f t="shared" si="243"/>
        <v>0</v>
      </c>
      <c r="BL80" s="143">
        <f t="shared" ref="BL80:BO80" si="244">+BL30</f>
        <v>0</v>
      </c>
      <c r="BM80" s="143">
        <f t="shared" si="244"/>
        <v>0</v>
      </c>
      <c r="BN80" s="143">
        <f t="shared" si="244"/>
        <v>0</v>
      </c>
      <c r="BO80" s="143">
        <f t="shared" si="244"/>
        <v>0</v>
      </c>
      <c r="BP80" s="143">
        <f t="shared" si="243"/>
        <v>0</v>
      </c>
      <c r="BQ80" s="143">
        <f t="shared" ref="BQ80" si="245">+BQ30</f>
        <v>0</v>
      </c>
      <c r="BR80" s="143">
        <f t="shared" ref="BR80" si="246">+BR30</f>
        <v>0</v>
      </c>
      <c r="BS80" s="72"/>
    </row>
    <row r="81" spans="1:71" ht="15" customHeight="1" x14ac:dyDescent="0.3">
      <c r="A81" s="72"/>
      <c r="B81" s="72"/>
      <c r="C81" s="107" t="s">
        <v>45</v>
      </c>
      <c r="D81" s="129"/>
      <c r="E81" s="130"/>
      <c r="F81" s="126"/>
      <c r="G81" s="127"/>
      <c r="H81" s="128"/>
      <c r="I81" s="126"/>
      <c r="J81" s="127"/>
      <c r="K81" s="143" t="str">
        <f>IF(K78="","",IF(K79&lt;K78,"Yes","No"))</f>
        <v/>
      </c>
      <c r="L81" s="143" t="str">
        <f t="shared" ref="L81:Q81" si="247">IF(L78="","",IF(L79&lt;L78,"Yes","No"))</f>
        <v/>
      </c>
      <c r="M81" s="143" t="str">
        <f t="shared" si="247"/>
        <v/>
      </c>
      <c r="N81" s="143" t="str">
        <f t="shared" si="247"/>
        <v/>
      </c>
      <c r="O81" s="143" t="str">
        <f t="shared" si="247"/>
        <v/>
      </c>
      <c r="P81" s="143" t="str">
        <f t="shared" si="247"/>
        <v/>
      </c>
      <c r="Q81" s="143" t="str">
        <f t="shared" si="247"/>
        <v/>
      </c>
      <c r="R81" s="143" t="str">
        <f t="shared" ref="R81:AC81" si="248">IF(R78="","",IF(R79&lt;R78,"Yes","No"))</f>
        <v/>
      </c>
      <c r="S81" s="143" t="str">
        <f t="shared" si="248"/>
        <v/>
      </c>
      <c r="T81" s="143" t="str">
        <f t="shared" si="248"/>
        <v/>
      </c>
      <c r="U81" s="143" t="str">
        <f t="shared" si="248"/>
        <v/>
      </c>
      <c r="V81" s="143" t="str">
        <f t="shared" si="248"/>
        <v/>
      </c>
      <c r="W81" s="143" t="str">
        <f t="shared" si="248"/>
        <v/>
      </c>
      <c r="X81" s="143" t="str">
        <f t="shared" si="248"/>
        <v/>
      </c>
      <c r="Y81" s="143" t="str">
        <f t="shared" si="248"/>
        <v/>
      </c>
      <c r="Z81" s="143" t="str">
        <f t="shared" si="248"/>
        <v/>
      </c>
      <c r="AA81" s="143" t="str">
        <f t="shared" si="248"/>
        <v/>
      </c>
      <c r="AB81" s="143" t="str">
        <f t="shared" si="248"/>
        <v/>
      </c>
      <c r="AC81" s="143" t="str">
        <f t="shared" si="248"/>
        <v/>
      </c>
      <c r="AD81" s="143" t="str">
        <f t="shared" ref="AD81:BP81" si="249">IF(AD78="","",IF(AD79&lt;AD78,"Yes","No"))</f>
        <v/>
      </c>
      <c r="AE81" s="143" t="str">
        <f t="shared" si="249"/>
        <v/>
      </c>
      <c r="AF81" s="143" t="str">
        <f t="shared" si="249"/>
        <v/>
      </c>
      <c r="AG81" s="143" t="str">
        <f t="shared" si="249"/>
        <v/>
      </c>
      <c r="AH81" s="143" t="str">
        <f t="shared" si="249"/>
        <v/>
      </c>
      <c r="AI81" s="143" t="str">
        <f t="shared" si="249"/>
        <v/>
      </c>
      <c r="AJ81" s="143" t="str">
        <f t="shared" si="249"/>
        <v/>
      </c>
      <c r="AK81" s="143" t="str">
        <f t="shared" si="249"/>
        <v/>
      </c>
      <c r="AL81" s="143" t="str">
        <f t="shared" si="249"/>
        <v/>
      </c>
      <c r="AM81" s="143" t="str">
        <f t="shared" si="249"/>
        <v/>
      </c>
      <c r="AN81" s="143" t="str">
        <f t="shared" si="249"/>
        <v/>
      </c>
      <c r="AO81" s="143" t="str">
        <f t="shared" si="249"/>
        <v/>
      </c>
      <c r="AP81" s="143" t="str">
        <f t="shared" si="249"/>
        <v/>
      </c>
      <c r="AQ81" s="143" t="str">
        <f t="shared" si="249"/>
        <v/>
      </c>
      <c r="AR81" s="143" t="str">
        <f t="shared" si="249"/>
        <v/>
      </c>
      <c r="AS81" s="143" t="str">
        <f t="shared" si="249"/>
        <v/>
      </c>
      <c r="AT81" s="143" t="str">
        <f t="shared" si="249"/>
        <v/>
      </c>
      <c r="AU81" s="143" t="str">
        <f t="shared" si="249"/>
        <v/>
      </c>
      <c r="AV81" s="143" t="str">
        <f t="shared" si="249"/>
        <v/>
      </c>
      <c r="AW81" s="143" t="str">
        <f t="shared" si="249"/>
        <v/>
      </c>
      <c r="AX81" s="143" t="str">
        <f t="shared" si="249"/>
        <v/>
      </c>
      <c r="AY81" s="143" t="str">
        <f t="shared" si="249"/>
        <v/>
      </c>
      <c r="AZ81" s="143" t="str">
        <f t="shared" si="249"/>
        <v/>
      </c>
      <c r="BA81" s="143" t="str">
        <f t="shared" si="249"/>
        <v/>
      </c>
      <c r="BB81" s="143" t="str">
        <f t="shared" si="249"/>
        <v/>
      </c>
      <c r="BC81" s="143" t="str">
        <f t="shared" si="249"/>
        <v/>
      </c>
      <c r="BD81" s="143" t="str">
        <f t="shared" si="249"/>
        <v/>
      </c>
      <c r="BE81" s="143" t="str">
        <f t="shared" si="249"/>
        <v/>
      </c>
      <c r="BF81" s="143" t="str">
        <f t="shared" si="249"/>
        <v/>
      </c>
      <c r="BG81" s="143" t="str">
        <f t="shared" si="249"/>
        <v/>
      </c>
      <c r="BH81" s="143" t="str">
        <f t="shared" si="249"/>
        <v/>
      </c>
      <c r="BI81" s="143" t="str">
        <f t="shared" si="249"/>
        <v/>
      </c>
      <c r="BJ81" s="143" t="str">
        <f t="shared" si="249"/>
        <v/>
      </c>
      <c r="BK81" s="143" t="str">
        <f t="shared" si="249"/>
        <v/>
      </c>
      <c r="BL81" s="143" t="str">
        <f t="shared" ref="BL81:BO81" si="250">IF(BL78="","",IF(BL79&lt;BL78,"Yes","No"))</f>
        <v/>
      </c>
      <c r="BM81" s="143" t="str">
        <f t="shared" si="250"/>
        <v/>
      </c>
      <c r="BN81" s="143" t="str">
        <f t="shared" si="250"/>
        <v/>
      </c>
      <c r="BO81" s="143" t="str">
        <f t="shared" si="250"/>
        <v/>
      </c>
      <c r="BP81" s="143" t="str">
        <f t="shared" si="249"/>
        <v/>
      </c>
      <c r="BQ81" s="143" t="str">
        <f t="shared" ref="BQ81" si="251">IF(BQ78="","",IF(BQ79&lt;BQ78,"Yes","No"))</f>
        <v/>
      </c>
      <c r="BR81" s="143" t="str">
        <f t="shared" ref="BR81" si="252">IF(BR78="","",IF(BR79&lt;BR78,"Yes","No"))</f>
        <v/>
      </c>
      <c r="BS81" s="72"/>
    </row>
    <row r="82" spans="1:71" ht="15" customHeight="1" x14ac:dyDescent="0.3">
      <c r="A82" s="72"/>
      <c r="B82" s="72"/>
      <c r="C82" s="110" t="s">
        <v>46</v>
      </c>
      <c r="D82" s="131"/>
      <c r="E82" s="132"/>
      <c r="F82" s="133"/>
      <c r="G82" s="134"/>
      <c r="H82" s="135"/>
      <c r="I82" s="133"/>
      <c r="J82" s="134"/>
      <c r="K82" s="64" t="str">
        <f>IFERROR(K25-((SUM(K54:K60)-K39)/K78),"")</f>
        <v/>
      </c>
      <c r="L82" s="64" t="str">
        <f t="shared" ref="L82:Q82" si="253">IFERROR(L25-((SUM(L54:L60)-L39)/L78),"")</f>
        <v/>
      </c>
      <c r="M82" s="64" t="str">
        <f t="shared" si="253"/>
        <v/>
      </c>
      <c r="N82" s="64" t="str">
        <f t="shared" si="253"/>
        <v/>
      </c>
      <c r="O82" s="64" t="str">
        <f t="shared" si="253"/>
        <v/>
      </c>
      <c r="P82" s="64" t="str">
        <f t="shared" si="253"/>
        <v/>
      </c>
      <c r="Q82" s="64" t="str">
        <f t="shared" si="253"/>
        <v/>
      </c>
      <c r="R82" s="64" t="str">
        <f t="shared" ref="R82:AC82" si="254">IFERROR(R25-((SUM(R54:R60)-R39)/R78),"")</f>
        <v/>
      </c>
      <c r="S82" s="64" t="str">
        <f t="shared" si="254"/>
        <v/>
      </c>
      <c r="T82" s="64" t="str">
        <f t="shared" si="254"/>
        <v/>
      </c>
      <c r="U82" s="64" t="str">
        <f t="shared" si="254"/>
        <v/>
      </c>
      <c r="V82" s="64" t="str">
        <f t="shared" si="254"/>
        <v/>
      </c>
      <c r="W82" s="64" t="str">
        <f t="shared" si="254"/>
        <v/>
      </c>
      <c r="X82" s="64" t="str">
        <f t="shared" si="254"/>
        <v/>
      </c>
      <c r="Y82" s="64" t="str">
        <f t="shared" si="254"/>
        <v/>
      </c>
      <c r="Z82" s="64" t="str">
        <f t="shared" si="254"/>
        <v/>
      </c>
      <c r="AA82" s="64" t="str">
        <f t="shared" si="254"/>
        <v/>
      </c>
      <c r="AB82" s="64" t="str">
        <f t="shared" si="254"/>
        <v/>
      </c>
      <c r="AC82" s="64" t="str">
        <f t="shared" si="254"/>
        <v/>
      </c>
      <c r="AD82" s="64" t="str">
        <f t="shared" ref="AD82:BP82" si="255">IFERROR(AD25-((SUM(AD54:AD60)-AD39)/AD78),"")</f>
        <v/>
      </c>
      <c r="AE82" s="64" t="str">
        <f t="shared" si="255"/>
        <v/>
      </c>
      <c r="AF82" s="64" t="str">
        <f t="shared" si="255"/>
        <v/>
      </c>
      <c r="AG82" s="64" t="str">
        <f t="shared" si="255"/>
        <v/>
      </c>
      <c r="AH82" s="64" t="str">
        <f t="shared" si="255"/>
        <v/>
      </c>
      <c r="AI82" s="64" t="str">
        <f t="shared" si="255"/>
        <v/>
      </c>
      <c r="AJ82" s="64" t="str">
        <f t="shared" si="255"/>
        <v/>
      </c>
      <c r="AK82" s="64" t="str">
        <f t="shared" si="255"/>
        <v/>
      </c>
      <c r="AL82" s="64" t="str">
        <f t="shared" si="255"/>
        <v/>
      </c>
      <c r="AM82" s="64" t="str">
        <f t="shared" si="255"/>
        <v/>
      </c>
      <c r="AN82" s="64" t="str">
        <f t="shared" si="255"/>
        <v/>
      </c>
      <c r="AO82" s="64" t="str">
        <f t="shared" si="255"/>
        <v/>
      </c>
      <c r="AP82" s="64" t="str">
        <f t="shared" si="255"/>
        <v/>
      </c>
      <c r="AQ82" s="64" t="str">
        <f t="shared" si="255"/>
        <v/>
      </c>
      <c r="AR82" s="64" t="str">
        <f t="shared" si="255"/>
        <v/>
      </c>
      <c r="AS82" s="64" t="str">
        <f t="shared" si="255"/>
        <v/>
      </c>
      <c r="AT82" s="64" t="str">
        <f t="shared" si="255"/>
        <v/>
      </c>
      <c r="AU82" s="64" t="str">
        <f t="shared" si="255"/>
        <v/>
      </c>
      <c r="AV82" s="64" t="str">
        <f t="shared" si="255"/>
        <v/>
      </c>
      <c r="AW82" s="64" t="str">
        <f t="shared" si="255"/>
        <v/>
      </c>
      <c r="AX82" s="64" t="str">
        <f t="shared" si="255"/>
        <v/>
      </c>
      <c r="AY82" s="64" t="str">
        <f t="shared" si="255"/>
        <v/>
      </c>
      <c r="AZ82" s="64" t="str">
        <f t="shared" si="255"/>
        <v/>
      </c>
      <c r="BA82" s="64" t="str">
        <f t="shared" si="255"/>
        <v/>
      </c>
      <c r="BB82" s="64" t="str">
        <f t="shared" si="255"/>
        <v/>
      </c>
      <c r="BC82" s="64" t="str">
        <f t="shared" si="255"/>
        <v/>
      </c>
      <c r="BD82" s="64" t="str">
        <f t="shared" si="255"/>
        <v/>
      </c>
      <c r="BE82" s="64" t="str">
        <f t="shared" si="255"/>
        <v/>
      </c>
      <c r="BF82" s="64" t="str">
        <f t="shared" si="255"/>
        <v/>
      </c>
      <c r="BG82" s="64" t="str">
        <f t="shared" si="255"/>
        <v/>
      </c>
      <c r="BH82" s="64" t="str">
        <f t="shared" si="255"/>
        <v/>
      </c>
      <c r="BI82" s="64" t="str">
        <f t="shared" si="255"/>
        <v/>
      </c>
      <c r="BJ82" s="64" t="str">
        <f t="shared" si="255"/>
        <v/>
      </c>
      <c r="BK82" s="64" t="str">
        <f t="shared" si="255"/>
        <v/>
      </c>
      <c r="BL82" s="64" t="str">
        <f t="shared" ref="BL82:BO82" si="256">IFERROR(BL25-((SUM(BL54:BL60)-BL39)/BL78),"")</f>
        <v/>
      </c>
      <c r="BM82" s="64" t="str">
        <f t="shared" si="256"/>
        <v/>
      </c>
      <c r="BN82" s="64" t="str">
        <f t="shared" si="256"/>
        <v/>
      </c>
      <c r="BO82" s="64" t="str">
        <f t="shared" si="256"/>
        <v/>
      </c>
      <c r="BP82" s="64" t="str">
        <f t="shared" si="255"/>
        <v/>
      </c>
      <c r="BQ82" s="64" t="str">
        <f t="shared" ref="BQ82" si="257">IFERROR(BQ25-((SUM(BQ54:BQ60)-BQ39)/BQ78),"")</f>
        <v/>
      </c>
      <c r="BR82" s="64" t="str">
        <f t="shared" ref="BR82" si="258">IFERROR(BR25-((SUM(BR54:BR60)-BR39)/BR78),"")</f>
        <v/>
      </c>
      <c r="BS82" s="72"/>
    </row>
    <row r="83" spans="1:71" ht="15" customHeight="1" x14ac:dyDescent="0.3">
      <c r="A83" s="72"/>
      <c r="B83" s="72"/>
      <c r="C83" s="4"/>
      <c r="D83" s="129"/>
      <c r="E83" s="130"/>
      <c r="F83" s="126"/>
      <c r="G83" s="127"/>
      <c r="H83" s="128"/>
      <c r="I83" s="126"/>
      <c r="J83" s="127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72"/>
    </row>
    <row r="84" spans="1:71" ht="15" customHeight="1" x14ac:dyDescent="0.3">
      <c r="A84" s="72"/>
      <c r="B84" s="72"/>
      <c r="C84" s="6" t="s">
        <v>50</v>
      </c>
      <c r="D84" s="136"/>
      <c r="E84" s="137"/>
      <c r="F84" s="126"/>
      <c r="G84" s="127"/>
      <c r="H84" s="128"/>
      <c r="I84" s="126"/>
      <c r="J84" s="127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72"/>
    </row>
    <row r="85" spans="1:71" ht="15" customHeight="1" x14ac:dyDescent="0.3">
      <c r="A85" s="72"/>
      <c r="B85" s="72"/>
      <c r="C85" s="144" t="s">
        <v>21</v>
      </c>
      <c r="D85" s="145"/>
      <c r="E85" s="146"/>
      <c r="F85" s="147"/>
      <c r="G85" s="148"/>
      <c r="H85" s="149"/>
      <c r="I85" s="147"/>
      <c r="J85" s="148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72"/>
    </row>
    <row r="86" spans="1:71" ht="15" customHeight="1" x14ac:dyDescent="0.3">
      <c r="A86" s="72"/>
      <c r="B86" s="72"/>
      <c r="C86" s="107" t="s">
        <v>68</v>
      </c>
      <c r="D86" s="124"/>
      <c r="E86" s="125"/>
      <c r="F86" s="126"/>
      <c r="G86" s="127"/>
      <c r="H86" s="128"/>
      <c r="I86" s="126"/>
      <c r="J86" s="127"/>
      <c r="K86" s="151">
        <f>+K36</f>
        <v>0</v>
      </c>
      <c r="L86" s="151">
        <f t="shared" ref="L86:Q86" si="259">+L36</f>
        <v>0</v>
      </c>
      <c r="M86" s="151">
        <f t="shared" si="259"/>
        <v>0</v>
      </c>
      <c r="N86" s="151">
        <f t="shared" si="259"/>
        <v>0</v>
      </c>
      <c r="O86" s="151">
        <f t="shared" si="259"/>
        <v>0</v>
      </c>
      <c r="P86" s="151">
        <f t="shared" si="259"/>
        <v>0</v>
      </c>
      <c r="Q86" s="151">
        <f t="shared" si="259"/>
        <v>0</v>
      </c>
      <c r="R86" s="151">
        <f t="shared" ref="R86:AC86" si="260">+R36</f>
        <v>0</v>
      </c>
      <c r="S86" s="151">
        <f t="shared" si="260"/>
        <v>0</v>
      </c>
      <c r="T86" s="151">
        <f t="shared" si="260"/>
        <v>0</v>
      </c>
      <c r="U86" s="151">
        <f t="shared" si="260"/>
        <v>0</v>
      </c>
      <c r="V86" s="151">
        <f t="shared" si="260"/>
        <v>0</v>
      </c>
      <c r="W86" s="151">
        <f t="shared" si="260"/>
        <v>0</v>
      </c>
      <c r="X86" s="151">
        <f t="shared" si="260"/>
        <v>0</v>
      </c>
      <c r="Y86" s="151">
        <f t="shared" si="260"/>
        <v>0</v>
      </c>
      <c r="Z86" s="151">
        <f t="shared" si="260"/>
        <v>0</v>
      </c>
      <c r="AA86" s="151">
        <f t="shared" si="260"/>
        <v>0</v>
      </c>
      <c r="AB86" s="151">
        <f t="shared" si="260"/>
        <v>0</v>
      </c>
      <c r="AC86" s="151">
        <f t="shared" si="260"/>
        <v>0</v>
      </c>
      <c r="AD86" s="151">
        <f t="shared" ref="AD86:BP86" si="261">+AD36</f>
        <v>0</v>
      </c>
      <c r="AE86" s="151">
        <f t="shared" si="261"/>
        <v>0</v>
      </c>
      <c r="AF86" s="151">
        <f t="shared" si="261"/>
        <v>0</v>
      </c>
      <c r="AG86" s="151">
        <f t="shared" si="261"/>
        <v>0</v>
      </c>
      <c r="AH86" s="151">
        <f t="shared" si="261"/>
        <v>0</v>
      </c>
      <c r="AI86" s="151">
        <f t="shared" si="261"/>
        <v>0</v>
      </c>
      <c r="AJ86" s="151">
        <f t="shared" si="261"/>
        <v>0</v>
      </c>
      <c r="AK86" s="151">
        <f t="shared" si="261"/>
        <v>0</v>
      </c>
      <c r="AL86" s="151">
        <f t="shared" si="261"/>
        <v>0</v>
      </c>
      <c r="AM86" s="151">
        <f t="shared" si="261"/>
        <v>0</v>
      </c>
      <c r="AN86" s="151">
        <f t="shared" si="261"/>
        <v>0</v>
      </c>
      <c r="AO86" s="151">
        <f t="shared" si="261"/>
        <v>0</v>
      </c>
      <c r="AP86" s="151">
        <f t="shared" si="261"/>
        <v>0</v>
      </c>
      <c r="AQ86" s="151">
        <f t="shared" si="261"/>
        <v>0</v>
      </c>
      <c r="AR86" s="151">
        <f t="shared" si="261"/>
        <v>0</v>
      </c>
      <c r="AS86" s="151">
        <f t="shared" si="261"/>
        <v>0</v>
      </c>
      <c r="AT86" s="151">
        <f t="shared" si="261"/>
        <v>0</v>
      </c>
      <c r="AU86" s="151">
        <f t="shared" si="261"/>
        <v>0</v>
      </c>
      <c r="AV86" s="151">
        <f t="shared" si="261"/>
        <v>0</v>
      </c>
      <c r="AW86" s="151">
        <f t="shared" si="261"/>
        <v>0</v>
      </c>
      <c r="AX86" s="151">
        <f t="shared" si="261"/>
        <v>0</v>
      </c>
      <c r="AY86" s="151">
        <f t="shared" si="261"/>
        <v>0</v>
      </c>
      <c r="AZ86" s="151">
        <f t="shared" si="261"/>
        <v>0</v>
      </c>
      <c r="BA86" s="151">
        <f t="shared" si="261"/>
        <v>0</v>
      </c>
      <c r="BB86" s="151">
        <f t="shared" si="261"/>
        <v>0</v>
      </c>
      <c r="BC86" s="151">
        <f t="shared" si="261"/>
        <v>0</v>
      </c>
      <c r="BD86" s="151">
        <f t="shared" si="261"/>
        <v>0</v>
      </c>
      <c r="BE86" s="151">
        <f t="shared" si="261"/>
        <v>0</v>
      </c>
      <c r="BF86" s="151">
        <f t="shared" si="261"/>
        <v>0</v>
      </c>
      <c r="BG86" s="151">
        <f t="shared" si="261"/>
        <v>0</v>
      </c>
      <c r="BH86" s="151">
        <f t="shared" si="261"/>
        <v>0</v>
      </c>
      <c r="BI86" s="151">
        <f t="shared" si="261"/>
        <v>0</v>
      </c>
      <c r="BJ86" s="151">
        <f t="shared" si="261"/>
        <v>0</v>
      </c>
      <c r="BK86" s="151">
        <f t="shared" si="261"/>
        <v>0</v>
      </c>
      <c r="BL86" s="151">
        <f t="shared" ref="BL86:BO86" si="262">+BL36</f>
        <v>0</v>
      </c>
      <c r="BM86" s="151">
        <f t="shared" si="262"/>
        <v>0</v>
      </c>
      <c r="BN86" s="151">
        <f t="shared" si="262"/>
        <v>0</v>
      </c>
      <c r="BO86" s="151">
        <f t="shared" si="262"/>
        <v>0</v>
      </c>
      <c r="BP86" s="151">
        <f t="shared" si="261"/>
        <v>0</v>
      </c>
      <c r="BQ86" s="151">
        <f t="shared" ref="BQ86" si="263">+BQ36</f>
        <v>0</v>
      </c>
      <c r="BR86" s="151">
        <f t="shared" ref="BR86" si="264">+BR36</f>
        <v>0</v>
      </c>
      <c r="BS86" s="72"/>
    </row>
    <row r="87" spans="1:71" ht="15" customHeight="1" x14ac:dyDescent="0.3">
      <c r="A87" s="72"/>
      <c r="B87" s="72"/>
      <c r="C87" s="110" t="s">
        <v>45</v>
      </c>
      <c r="D87" s="131"/>
      <c r="E87" s="132"/>
      <c r="F87" s="133"/>
      <c r="G87" s="134"/>
      <c r="H87" s="135"/>
      <c r="I87" s="133"/>
      <c r="J87" s="134"/>
      <c r="K87" s="64" t="str">
        <f>IF(K85="","",IF(K86&gt;=K85,"Yes","No"))</f>
        <v/>
      </c>
      <c r="L87" s="64" t="str">
        <f t="shared" ref="L87:BR87" si="265">IF(L85="","",IF(L86&gt;=L85,"Yes","No"))</f>
        <v/>
      </c>
      <c r="M87" s="64" t="str">
        <f t="shared" si="265"/>
        <v/>
      </c>
      <c r="N87" s="64" t="str">
        <f t="shared" si="265"/>
        <v/>
      </c>
      <c r="O87" s="64" t="str">
        <f t="shared" si="265"/>
        <v/>
      </c>
      <c r="P87" s="64" t="str">
        <f t="shared" si="265"/>
        <v/>
      </c>
      <c r="Q87" s="64" t="str">
        <f t="shared" si="265"/>
        <v/>
      </c>
      <c r="R87" s="64" t="str">
        <f t="shared" si="265"/>
        <v/>
      </c>
      <c r="S87" s="64" t="str">
        <f t="shared" si="265"/>
        <v/>
      </c>
      <c r="T87" s="64" t="str">
        <f t="shared" si="265"/>
        <v/>
      </c>
      <c r="U87" s="64" t="str">
        <f t="shared" si="265"/>
        <v/>
      </c>
      <c r="V87" s="64" t="str">
        <f t="shared" si="265"/>
        <v/>
      </c>
      <c r="W87" s="64" t="str">
        <f t="shared" si="265"/>
        <v/>
      </c>
      <c r="X87" s="64" t="str">
        <f t="shared" si="265"/>
        <v/>
      </c>
      <c r="Y87" s="64" t="str">
        <f t="shared" si="265"/>
        <v/>
      </c>
      <c r="Z87" s="64" t="str">
        <f t="shared" si="265"/>
        <v/>
      </c>
      <c r="AA87" s="64" t="str">
        <f t="shared" si="265"/>
        <v/>
      </c>
      <c r="AB87" s="64" t="str">
        <f t="shared" si="265"/>
        <v/>
      </c>
      <c r="AC87" s="64" t="str">
        <f t="shared" si="265"/>
        <v/>
      </c>
      <c r="AD87" s="64" t="str">
        <f t="shared" si="265"/>
        <v/>
      </c>
      <c r="AE87" s="64" t="str">
        <f t="shared" si="265"/>
        <v/>
      </c>
      <c r="AF87" s="64" t="str">
        <f t="shared" si="265"/>
        <v/>
      </c>
      <c r="AG87" s="64" t="str">
        <f t="shared" si="265"/>
        <v/>
      </c>
      <c r="AH87" s="64" t="str">
        <f t="shared" si="265"/>
        <v/>
      </c>
      <c r="AI87" s="64" t="str">
        <f t="shared" si="265"/>
        <v/>
      </c>
      <c r="AJ87" s="64" t="str">
        <f t="shared" si="265"/>
        <v/>
      </c>
      <c r="AK87" s="64" t="str">
        <f t="shared" si="265"/>
        <v/>
      </c>
      <c r="AL87" s="64" t="str">
        <f t="shared" si="265"/>
        <v/>
      </c>
      <c r="AM87" s="64" t="str">
        <f t="shared" si="265"/>
        <v/>
      </c>
      <c r="AN87" s="64" t="str">
        <f t="shared" si="265"/>
        <v/>
      </c>
      <c r="AO87" s="64" t="str">
        <f t="shared" si="265"/>
        <v/>
      </c>
      <c r="AP87" s="64" t="str">
        <f t="shared" si="265"/>
        <v/>
      </c>
      <c r="AQ87" s="64" t="str">
        <f t="shared" si="265"/>
        <v/>
      </c>
      <c r="AR87" s="64" t="str">
        <f t="shared" si="265"/>
        <v/>
      </c>
      <c r="AS87" s="64" t="str">
        <f t="shared" si="265"/>
        <v/>
      </c>
      <c r="AT87" s="64" t="str">
        <f t="shared" si="265"/>
        <v/>
      </c>
      <c r="AU87" s="64" t="str">
        <f t="shared" si="265"/>
        <v/>
      </c>
      <c r="AV87" s="64" t="str">
        <f t="shared" si="265"/>
        <v/>
      </c>
      <c r="AW87" s="64" t="str">
        <f t="shared" si="265"/>
        <v/>
      </c>
      <c r="AX87" s="64" t="str">
        <f t="shared" si="265"/>
        <v/>
      </c>
      <c r="AY87" s="64" t="str">
        <f t="shared" si="265"/>
        <v/>
      </c>
      <c r="AZ87" s="64" t="str">
        <f t="shared" si="265"/>
        <v/>
      </c>
      <c r="BA87" s="64" t="str">
        <f t="shared" si="265"/>
        <v/>
      </c>
      <c r="BB87" s="64" t="str">
        <f t="shared" si="265"/>
        <v/>
      </c>
      <c r="BC87" s="64" t="str">
        <f t="shared" si="265"/>
        <v/>
      </c>
      <c r="BD87" s="64" t="str">
        <f t="shared" si="265"/>
        <v/>
      </c>
      <c r="BE87" s="64" t="str">
        <f t="shared" si="265"/>
        <v/>
      </c>
      <c r="BF87" s="64" t="str">
        <f t="shared" si="265"/>
        <v/>
      </c>
      <c r="BG87" s="64" t="str">
        <f t="shared" si="265"/>
        <v/>
      </c>
      <c r="BH87" s="64" t="str">
        <f t="shared" si="265"/>
        <v/>
      </c>
      <c r="BI87" s="64" t="str">
        <f t="shared" si="265"/>
        <v/>
      </c>
      <c r="BJ87" s="64" t="str">
        <f t="shared" si="265"/>
        <v/>
      </c>
      <c r="BK87" s="64" t="str">
        <f t="shared" si="265"/>
        <v/>
      </c>
      <c r="BL87" s="64" t="str">
        <f t="shared" si="265"/>
        <v/>
      </c>
      <c r="BM87" s="64" t="str">
        <f t="shared" si="265"/>
        <v/>
      </c>
      <c r="BN87" s="64" t="str">
        <f t="shared" si="265"/>
        <v/>
      </c>
      <c r="BO87" s="64" t="str">
        <f t="shared" si="265"/>
        <v/>
      </c>
      <c r="BP87" s="64" t="str">
        <f t="shared" si="265"/>
        <v/>
      </c>
      <c r="BQ87" s="64" t="str">
        <f t="shared" si="265"/>
        <v/>
      </c>
      <c r="BR87" s="64" t="str">
        <f t="shared" si="265"/>
        <v/>
      </c>
      <c r="BS87" s="72"/>
    </row>
    <row r="88" spans="1:71" ht="15" customHeight="1" x14ac:dyDescent="0.3">
      <c r="A88" s="72"/>
      <c r="B88" s="72"/>
      <c r="C88" s="4"/>
      <c r="D88" s="129"/>
      <c r="E88" s="130"/>
      <c r="F88" s="126"/>
      <c r="G88" s="127"/>
      <c r="H88" s="128"/>
      <c r="I88" s="126"/>
      <c r="J88" s="127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72"/>
    </row>
    <row r="89" spans="1:71" ht="15" customHeight="1" x14ac:dyDescent="0.3">
      <c r="A89" s="72"/>
      <c r="B89" s="72"/>
      <c r="C89" s="6" t="s">
        <v>58</v>
      </c>
      <c r="D89" s="136"/>
      <c r="E89" s="137"/>
      <c r="F89" s="126"/>
      <c r="G89" s="127"/>
      <c r="H89" s="128"/>
      <c r="I89" s="126"/>
      <c r="J89" s="127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72"/>
    </row>
    <row r="90" spans="1:71" ht="15" customHeight="1" x14ac:dyDescent="0.3">
      <c r="A90" s="72"/>
      <c r="B90" s="72"/>
      <c r="C90" s="144" t="s">
        <v>62</v>
      </c>
      <c r="D90" s="145"/>
      <c r="E90" s="146"/>
      <c r="F90" s="147"/>
      <c r="G90" s="148"/>
      <c r="H90" s="149"/>
      <c r="I90" s="147"/>
      <c r="J90" s="148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  <c r="AM90" s="150"/>
      <c r="AN90" s="150"/>
      <c r="AO90" s="150"/>
      <c r="AP90" s="150"/>
      <c r="AQ90" s="150"/>
      <c r="AR90" s="150"/>
      <c r="AS90" s="150"/>
      <c r="AT90" s="150"/>
      <c r="AU90" s="150"/>
      <c r="AV90" s="150"/>
      <c r="AW90" s="150"/>
      <c r="AX90" s="150"/>
      <c r="AY90" s="150"/>
      <c r="AZ90" s="150"/>
      <c r="BA90" s="150"/>
      <c r="BB90" s="150"/>
      <c r="BC90" s="150"/>
      <c r="BD90" s="150"/>
      <c r="BE90" s="150"/>
      <c r="BF90" s="150"/>
      <c r="BG90" s="150"/>
      <c r="BH90" s="150"/>
      <c r="BI90" s="150"/>
      <c r="BJ90" s="150"/>
      <c r="BK90" s="150"/>
      <c r="BL90" s="150"/>
      <c r="BM90" s="150"/>
      <c r="BN90" s="150"/>
      <c r="BO90" s="150"/>
      <c r="BP90" s="150"/>
      <c r="BQ90" s="150"/>
      <c r="BR90" s="150"/>
      <c r="BS90" s="72"/>
    </row>
    <row r="91" spans="1:71" ht="15" customHeight="1" x14ac:dyDescent="0.3">
      <c r="A91" s="72"/>
      <c r="B91" s="72"/>
      <c r="C91" s="107" t="s">
        <v>68</v>
      </c>
      <c r="D91" s="124"/>
      <c r="E91" s="125"/>
      <c r="F91" s="126"/>
      <c r="G91" s="127"/>
      <c r="H91" s="128"/>
      <c r="I91" s="126"/>
      <c r="J91" s="127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  <c r="BJ91" s="111"/>
      <c r="BK91" s="111"/>
      <c r="BL91" s="111"/>
      <c r="BM91" s="111"/>
      <c r="BN91" s="111"/>
      <c r="BO91" s="111"/>
      <c r="BP91" s="111"/>
      <c r="BQ91" s="111"/>
      <c r="BR91" s="111"/>
      <c r="BS91" s="72"/>
    </row>
    <row r="92" spans="1:71" ht="15" customHeight="1" x14ac:dyDescent="0.3">
      <c r="A92" s="72"/>
      <c r="B92" s="72"/>
      <c r="C92" s="110" t="s">
        <v>45</v>
      </c>
      <c r="D92" s="131"/>
      <c r="E92" s="132"/>
      <c r="F92" s="133"/>
      <c r="G92" s="134"/>
      <c r="H92" s="135"/>
      <c r="I92" s="133"/>
      <c r="J92" s="134"/>
      <c r="K92" s="64" t="str">
        <f t="shared" ref="K92:AC92" si="266">IF(K90="","",IF(K49&lt;K90,"Yes","No"))</f>
        <v/>
      </c>
      <c r="L92" s="64" t="str">
        <f t="shared" si="266"/>
        <v/>
      </c>
      <c r="M92" s="64" t="str">
        <f t="shared" si="266"/>
        <v/>
      </c>
      <c r="N92" s="64" t="str">
        <f t="shared" si="266"/>
        <v/>
      </c>
      <c r="O92" s="64" t="str">
        <f t="shared" si="266"/>
        <v/>
      </c>
      <c r="P92" s="64" t="str">
        <f t="shared" si="266"/>
        <v/>
      </c>
      <c r="Q92" s="64" t="str">
        <f t="shared" si="266"/>
        <v/>
      </c>
      <c r="R92" s="64" t="str">
        <f t="shared" si="266"/>
        <v/>
      </c>
      <c r="S92" s="64" t="str">
        <f t="shared" si="266"/>
        <v/>
      </c>
      <c r="T92" s="64" t="str">
        <f t="shared" si="266"/>
        <v/>
      </c>
      <c r="U92" s="64" t="str">
        <f t="shared" si="266"/>
        <v/>
      </c>
      <c r="V92" s="64" t="str">
        <f t="shared" si="266"/>
        <v/>
      </c>
      <c r="W92" s="64" t="str">
        <f t="shared" si="266"/>
        <v/>
      </c>
      <c r="X92" s="64" t="str">
        <f t="shared" si="266"/>
        <v/>
      </c>
      <c r="Y92" s="64" t="str">
        <f t="shared" si="266"/>
        <v/>
      </c>
      <c r="Z92" s="64" t="str">
        <f t="shared" si="266"/>
        <v/>
      </c>
      <c r="AA92" s="64" t="str">
        <f t="shared" si="266"/>
        <v/>
      </c>
      <c r="AB92" s="64" t="str">
        <f t="shared" si="266"/>
        <v/>
      </c>
      <c r="AC92" s="64" t="str">
        <f t="shared" si="266"/>
        <v/>
      </c>
      <c r="AD92" s="64" t="str">
        <f t="shared" ref="AD92:BP92" si="267">IF(AD90="","",IF(AD49&lt;AD90,"Yes","No"))</f>
        <v/>
      </c>
      <c r="AE92" s="64" t="str">
        <f t="shared" si="267"/>
        <v/>
      </c>
      <c r="AF92" s="64" t="str">
        <f t="shared" si="267"/>
        <v/>
      </c>
      <c r="AG92" s="64" t="str">
        <f t="shared" si="267"/>
        <v/>
      </c>
      <c r="AH92" s="64" t="str">
        <f t="shared" si="267"/>
        <v/>
      </c>
      <c r="AI92" s="64" t="str">
        <f t="shared" si="267"/>
        <v/>
      </c>
      <c r="AJ92" s="64" t="str">
        <f t="shared" si="267"/>
        <v/>
      </c>
      <c r="AK92" s="64" t="str">
        <f t="shared" si="267"/>
        <v/>
      </c>
      <c r="AL92" s="64" t="str">
        <f t="shared" si="267"/>
        <v/>
      </c>
      <c r="AM92" s="64" t="str">
        <f t="shared" si="267"/>
        <v/>
      </c>
      <c r="AN92" s="64" t="str">
        <f t="shared" si="267"/>
        <v/>
      </c>
      <c r="AO92" s="64" t="str">
        <f t="shared" si="267"/>
        <v/>
      </c>
      <c r="AP92" s="64" t="str">
        <f t="shared" si="267"/>
        <v/>
      </c>
      <c r="AQ92" s="64" t="str">
        <f t="shared" si="267"/>
        <v/>
      </c>
      <c r="AR92" s="64" t="str">
        <f t="shared" si="267"/>
        <v/>
      </c>
      <c r="AS92" s="64" t="str">
        <f t="shared" si="267"/>
        <v/>
      </c>
      <c r="AT92" s="64" t="str">
        <f t="shared" si="267"/>
        <v/>
      </c>
      <c r="AU92" s="64" t="str">
        <f t="shared" si="267"/>
        <v/>
      </c>
      <c r="AV92" s="64" t="str">
        <f t="shared" si="267"/>
        <v/>
      </c>
      <c r="AW92" s="64" t="str">
        <f t="shared" si="267"/>
        <v/>
      </c>
      <c r="AX92" s="64" t="str">
        <f t="shared" si="267"/>
        <v/>
      </c>
      <c r="AY92" s="64" t="str">
        <f t="shared" si="267"/>
        <v/>
      </c>
      <c r="AZ92" s="64" t="str">
        <f t="shared" si="267"/>
        <v/>
      </c>
      <c r="BA92" s="64" t="str">
        <f t="shared" si="267"/>
        <v/>
      </c>
      <c r="BB92" s="64" t="str">
        <f t="shared" si="267"/>
        <v/>
      </c>
      <c r="BC92" s="64" t="str">
        <f t="shared" si="267"/>
        <v/>
      </c>
      <c r="BD92" s="64" t="str">
        <f t="shared" si="267"/>
        <v/>
      </c>
      <c r="BE92" s="64" t="str">
        <f t="shared" si="267"/>
        <v/>
      </c>
      <c r="BF92" s="64" t="str">
        <f t="shared" si="267"/>
        <v/>
      </c>
      <c r="BG92" s="64" t="str">
        <f t="shared" si="267"/>
        <v/>
      </c>
      <c r="BH92" s="64" t="str">
        <f t="shared" si="267"/>
        <v/>
      </c>
      <c r="BI92" s="64" t="str">
        <f t="shared" si="267"/>
        <v/>
      </c>
      <c r="BJ92" s="64" t="str">
        <f t="shared" si="267"/>
        <v/>
      </c>
      <c r="BK92" s="64" t="str">
        <f t="shared" si="267"/>
        <v/>
      </c>
      <c r="BL92" s="64" t="str">
        <f t="shared" ref="BL92:BO92" si="268">IF(BL90="","",IF(BL49&lt;BL90,"Yes","No"))</f>
        <v/>
      </c>
      <c r="BM92" s="64" t="str">
        <f t="shared" si="268"/>
        <v/>
      </c>
      <c r="BN92" s="64" t="str">
        <f t="shared" si="268"/>
        <v/>
      </c>
      <c r="BO92" s="64" t="str">
        <f t="shared" si="268"/>
        <v/>
      </c>
      <c r="BP92" s="64" t="str">
        <f t="shared" si="267"/>
        <v/>
      </c>
      <c r="BQ92" s="64" t="str">
        <f t="shared" ref="BQ92" si="269">IF(BQ90="","",IF(BQ49&lt;BQ90,"Yes","No"))</f>
        <v/>
      </c>
      <c r="BR92" s="64" t="str">
        <f t="shared" ref="BR92" si="270">IF(BR90="","",IF(BR49&lt;BR90,"Yes","No"))</f>
        <v/>
      </c>
      <c r="BS92" s="72"/>
    </row>
    <row r="93" spans="1:71" ht="15" customHeight="1" x14ac:dyDescent="0.3">
      <c r="A93" s="72"/>
      <c r="B93" s="72"/>
      <c r="C93" s="4"/>
      <c r="D93" s="129"/>
      <c r="E93" s="130"/>
      <c r="F93" s="126"/>
      <c r="G93" s="127"/>
      <c r="H93" s="128"/>
      <c r="I93" s="126"/>
      <c r="J93" s="127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72"/>
    </row>
    <row r="94" spans="1:71" ht="15" customHeight="1" x14ac:dyDescent="0.3">
      <c r="A94" s="72"/>
      <c r="B94" s="72"/>
      <c r="C94" s="6" t="s">
        <v>59</v>
      </c>
      <c r="D94" s="136"/>
      <c r="E94" s="137"/>
      <c r="F94" s="126"/>
      <c r="G94" s="127"/>
      <c r="H94" s="128"/>
      <c r="I94" s="126"/>
      <c r="J94" s="127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72"/>
    </row>
    <row r="95" spans="1:71" ht="15" customHeight="1" x14ac:dyDescent="0.3">
      <c r="A95" s="72"/>
      <c r="B95" s="72"/>
      <c r="C95" s="144" t="s">
        <v>63</v>
      </c>
      <c r="D95" s="145"/>
      <c r="E95" s="146"/>
      <c r="F95" s="147"/>
      <c r="G95" s="148"/>
      <c r="H95" s="149"/>
      <c r="I95" s="147"/>
      <c r="J95" s="148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  <c r="BM95" s="150"/>
      <c r="BN95" s="150"/>
      <c r="BO95" s="150"/>
      <c r="BP95" s="150"/>
      <c r="BQ95" s="150"/>
      <c r="BR95" s="150"/>
      <c r="BS95" s="72"/>
    </row>
    <row r="96" spans="1:71" ht="15" customHeight="1" x14ac:dyDescent="0.3">
      <c r="A96" s="72"/>
      <c r="B96" s="72"/>
      <c r="C96" s="107" t="s">
        <v>68</v>
      </c>
      <c r="D96" s="124"/>
      <c r="E96" s="125"/>
      <c r="F96" s="126"/>
      <c r="G96" s="127"/>
      <c r="H96" s="128"/>
      <c r="I96" s="126"/>
      <c r="J96" s="127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  <c r="BJ96" s="111"/>
      <c r="BK96" s="111"/>
      <c r="BL96" s="111"/>
      <c r="BM96" s="111"/>
      <c r="BN96" s="111"/>
      <c r="BO96" s="111"/>
      <c r="BP96" s="111"/>
      <c r="BQ96" s="111"/>
      <c r="BR96" s="111"/>
      <c r="BS96" s="72"/>
    </row>
    <row r="97" spans="1:71" ht="15" customHeight="1" x14ac:dyDescent="0.3">
      <c r="A97" s="72"/>
      <c r="B97" s="72"/>
      <c r="C97" s="107" t="s">
        <v>45</v>
      </c>
      <c r="D97" s="129"/>
      <c r="E97" s="130"/>
      <c r="F97" s="126"/>
      <c r="G97" s="127"/>
      <c r="H97" s="128"/>
      <c r="I97" s="126"/>
      <c r="J97" s="127"/>
      <c r="K97" s="45" t="str">
        <f t="shared" ref="K97:AC97" si="271">IF(K95="","",IF(K54&lt;K95,"Yes","No"))</f>
        <v/>
      </c>
      <c r="L97" s="45" t="str">
        <f t="shared" si="271"/>
        <v/>
      </c>
      <c r="M97" s="45" t="str">
        <f t="shared" si="271"/>
        <v/>
      </c>
      <c r="N97" s="45" t="str">
        <f t="shared" si="271"/>
        <v/>
      </c>
      <c r="O97" s="45" t="str">
        <f t="shared" si="271"/>
        <v/>
      </c>
      <c r="P97" s="45" t="str">
        <f t="shared" si="271"/>
        <v/>
      </c>
      <c r="Q97" s="45" t="str">
        <f t="shared" si="271"/>
        <v/>
      </c>
      <c r="R97" s="45" t="str">
        <f t="shared" si="271"/>
        <v/>
      </c>
      <c r="S97" s="45" t="str">
        <f t="shared" si="271"/>
        <v/>
      </c>
      <c r="T97" s="45" t="str">
        <f t="shared" si="271"/>
        <v/>
      </c>
      <c r="U97" s="45" t="str">
        <f t="shared" si="271"/>
        <v/>
      </c>
      <c r="V97" s="45" t="str">
        <f t="shared" si="271"/>
        <v/>
      </c>
      <c r="W97" s="45" t="str">
        <f t="shared" si="271"/>
        <v/>
      </c>
      <c r="X97" s="45" t="str">
        <f t="shared" si="271"/>
        <v/>
      </c>
      <c r="Y97" s="45" t="str">
        <f t="shared" si="271"/>
        <v/>
      </c>
      <c r="Z97" s="45" t="str">
        <f t="shared" si="271"/>
        <v/>
      </c>
      <c r="AA97" s="45" t="str">
        <f t="shared" si="271"/>
        <v/>
      </c>
      <c r="AB97" s="45" t="str">
        <f t="shared" si="271"/>
        <v/>
      </c>
      <c r="AC97" s="45" t="str">
        <f t="shared" si="271"/>
        <v/>
      </c>
      <c r="AD97" s="45" t="str">
        <f t="shared" ref="AD97:BP97" si="272">IF(AD95="","",IF(AD54&lt;AD95,"Yes","No"))</f>
        <v/>
      </c>
      <c r="AE97" s="45" t="str">
        <f t="shared" si="272"/>
        <v/>
      </c>
      <c r="AF97" s="45" t="str">
        <f t="shared" si="272"/>
        <v/>
      </c>
      <c r="AG97" s="45" t="str">
        <f t="shared" si="272"/>
        <v/>
      </c>
      <c r="AH97" s="45" t="str">
        <f t="shared" si="272"/>
        <v/>
      </c>
      <c r="AI97" s="45" t="str">
        <f t="shared" si="272"/>
        <v/>
      </c>
      <c r="AJ97" s="45" t="str">
        <f t="shared" si="272"/>
        <v/>
      </c>
      <c r="AK97" s="45" t="str">
        <f t="shared" si="272"/>
        <v/>
      </c>
      <c r="AL97" s="45" t="str">
        <f t="shared" si="272"/>
        <v/>
      </c>
      <c r="AM97" s="45" t="str">
        <f t="shared" si="272"/>
        <v/>
      </c>
      <c r="AN97" s="45" t="str">
        <f t="shared" si="272"/>
        <v/>
      </c>
      <c r="AO97" s="45" t="str">
        <f t="shared" si="272"/>
        <v/>
      </c>
      <c r="AP97" s="45" t="str">
        <f t="shared" si="272"/>
        <v/>
      </c>
      <c r="AQ97" s="45" t="str">
        <f t="shared" si="272"/>
        <v/>
      </c>
      <c r="AR97" s="45" t="str">
        <f t="shared" si="272"/>
        <v/>
      </c>
      <c r="AS97" s="45" t="str">
        <f t="shared" si="272"/>
        <v/>
      </c>
      <c r="AT97" s="45" t="str">
        <f t="shared" si="272"/>
        <v/>
      </c>
      <c r="AU97" s="45" t="str">
        <f t="shared" si="272"/>
        <v/>
      </c>
      <c r="AV97" s="45" t="str">
        <f t="shared" si="272"/>
        <v/>
      </c>
      <c r="AW97" s="45" t="str">
        <f t="shared" si="272"/>
        <v/>
      </c>
      <c r="AX97" s="45" t="str">
        <f t="shared" si="272"/>
        <v/>
      </c>
      <c r="AY97" s="45" t="str">
        <f t="shared" si="272"/>
        <v/>
      </c>
      <c r="AZ97" s="45" t="str">
        <f t="shared" si="272"/>
        <v/>
      </c>
      <c r="BA97" s="45" t="str">
        <f t="shared" si="272"/>
        <v/>
      </c>
      <c r="BB97" s="45" t="str">
        <f t="shared" si="272"/>
        <v/>
      </c>
      <c r="BC97" s="45" t="str">
        <f t="shared" si="272"/>
        <v/>
      </c>
      <c r="BD97" s="45" t="str">
        <f t="shared" si="272"/>
        <v/>
      </c>
      <c r="BE97" s="45" t="str">
        <f t="shared" si="272"/>
        <v/>
      </c>
      <c r="BF97" s="45" t="str">
        <f t="shared" si="272"/>
        <v/>
      </c>
      <c r="BG97" s="45" t="str">
        <f t="shared" si="272"/>
        <v/>
      </c>
      <c r="BH97" s="45" t="str">
        <f t="shared" si="272"/>
        <v/>
      </c>
      <c r="BI97" s="45" t="str">
        <f t="shared" si="272"/>
        <v/>
      </c>
      <c r="BJ97" s="45" t="str">
        <f t="shared" si="272"/>
        <v/>
      </c>
      <c r="BK97" s="45" t="str">
        <f t="shared" si="272"/>
        <v/>
      </c>
      <c r="BL97" s="45" t="str">
        <f t="shared" ref="BL97:BO97" si="273">IF(BL95="","",IF(BL54&lt;BL95,"Yes","No"))</f>
        <v/>
      </c>
      <c r="BM97" s="45" t="str">
        <f t="shared" si="273"/>
        <v/>
      </c>
      <c r="BN97" s="45" t="str">
        <f t="shared" si="273"/>
        <v/>
      </c>
      <c r="BO97" s="45" t="str">
        <f t="shared" si="273"/>
        <v/>
      </c>
      <c r="BP97" s="45" t="str">
        <f t="shared" si="272"/>
        <v/>
      </c>
      <c r="BQ97" s="45" t="str">
        <f t="shared" ref="BQ97" si="274">IF(BQ95="","",IF(BQ54&lt;BQ95,"Yes","No"))</f>
        <v/>
      </c>
      <c r="BR97" s="45" t="str">
        <f t="shared" ref="BR97" si="275">IF(BR95="","",IF(BR54&lt;BR95,"Yes","No"))</f>
        <v/>
      </c>
      <c r="BS97" s="72"/>
    </row>
    <row r="98" spans="1:71" ht="15" customHeight="1" x14ac:dyDescent="0.3">
      <c r="A98" s="72"/>
      <c r="B98" s="72"/>
      <c r="C98" s="4"/>
      <c r="D98" s="129"/>
      <c r="E98" s="130"/>
      <c r="F98" s="126"/>
      <c r="G98" s="127"/>
      <c r="H98" s="128"/>
      <c r="I98" s="126"/>
      <c r="J98" s="127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72"/>
    </row>
    <row r="99" spans="1:71" ht="16.95" customHeight="1" x14ac:dyDescent="0.3">
      <c r="A99" s="72"/>
      <c r="B99" s="72"/>
      <c r="C99" s="138" t="s">
        <v>64</v>
      </c>
      <c r="D99" s="139"/>
      <c r="E99" s="139"/>
      <c r="F99" s="139"/>
      <c r="G99" s="140"/>
      <c r="H99" s="141"/>
      <c r="I99" s="139"/>
      <c r="J99" s="140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72"/>
    </row>
    <row r="100" spans="1:71" ht="15" customHeight="1" x14ac:dyDescent="0.3">
      <c r="A100" s="72"/>
      <c r="B100" s="72"/>
      <c r="C100" s="6"/>
      <c r="D100" s="136"/>
      <c r="E100" s="137"/>
      <c r="F100" s="126"/>
      <c r="G100" s="127"/>
      <c r="H100" s="128"/>
      <c r="I100" s="126"/>
      <c r="J100" s="127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72"/>
    </row>
    <row r="101" spans="1:71" ht="15" customHeight="1" x14ac:dyDescent="0.3">
      <c r="A101" s="72"/>
      <c r="B101" s="72"/>
      <c r="C101" s="107" t="s">
        <v>65</v>
      </c>
      <c r="D101" s="124"/>
      <c r="E101" s="125"/>
      <c r="F101" s="126"/>
      <c r="G101" s="127"/>
      <c r="H101" s="128"/>
      <c r="I101" s="126"/>
      <c r="J101" s="127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  <c r="BJ101" s="111"/>
      <c r="BK101" s="111"/>
      <c r="BL101" s="111"/>
      <c r="BM101" s="111"/>
      <c r="BN101" s="111"/>
      <c r="BO101" s="111"/>
      <c r="BP101" s="111"/>
      <c r="BQ101" s="111"/>
      <c r="BR101" s="111"/>
      <c r="BS101" s="72"/>
    </row>
    <row r="102" spans="1:71" ht="15" customHeight="1" x14ac:dyDescent="0.3">
      <c r="A102" s="72"/>
      <c r="B102" s="72"/>
      <c r="C102" s="107" t="s">
        <v>73</v>
      </c>
      <c r="D102" s="124"/>
      <c r="E102" s="125"/>
      <c r="F102" s="126"/>
      <c r="G102" s="127"/>
      <c r="H102" s="128"/>
      <c r="I102" s="126"/>
      <c r="J102" s="127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72"/>
    </row>
    <row r="103" spans="1:71" ht="15" customHeight="1" x14ac:dyDescent="0.3">
      <c r="A103" s="72"/>
      <c r="B103" s="72"/>
      <c r="C103" s="107"/>
      <c r="D103" s="124"/>
      <c r="E103" s="125"/>
      <c r="F103" s="126"/>
      <c r="G103" s="127"/>
      <c r="H103" s="128"/>
      <c r="I103" s="126"/>
      <c r="J103" s="127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  <c r="BJ103" s="111"/>
      <c r="BK103" s="111"/>
      <c r="BL103" s="111"/>
      <c r="BM103" s="111"/>
      <c r="BN103" s="111"/>
      <c r="BO103" s="111"/>
      <c r="BP103" s="111"/>
      <c r="BQ103" s="111"/>
      <c r="BR103" s="111"/>
      <c r="BS103" s="72"/>
    </row>
    <row r="104" spans="1:71" ht="15" customHeight="1" x14ac:dyDescent="0.3">
      <c r="A104" s="72"/>
      <c r="B104" s="72"/>
      <c r="C104" s="107"/>
      <c r="D104" s="124"/>
      <c r="E104" s="125"/>
      <c r="F104" s="126"/>
      <c r="G104" s="127"/>
      <c r="H104" s="128"/>
      <c r="I104" s="126"/>
      <c r="J104" s="127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  <c r="BJ104" s="111"/>
      <c r="BK104" s="111"/>
      <c r="BL104" s="111"/>
      <c r="BM104" s="111"/>
      <c r="BN104" s="111"/>
      <c r="BO104" s="111"/>
      <c r="BP104" s="111"/>
      <c r="BQ104" s="111"/>
      <c r="BR104" s="111"/>
      <c r="BS104" s="72"/>
    </row>
    <row r="105" spans="1:71" ht="15" customHeight="1" x14ac:dyDescent="0.3">
      <c r="A105" s="72"/>
      <c r="B105" s="72"/>
      <c r="C105" s="107"/>
      <c r="D105" s="124"/>
      <c r="E105" s="125"/>
      <c r="F105" s="126"/>
      <c r="G105" s="127"/>
      <c r="H105" s="128"/>
      <c r="I105" s="126"/>
      <c r="J105" s="127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  <c r="BJ105" s="111"/>
      <c r="BK105" s="111"/>
      <c r="BL105" s="111"/>
      <c r="BM105" s="111"/>
      <c r="BN105" s="111"/>
      <c r="BO105" s="111"/>
      <c r="BP105" s="111"/>
      <c r="BQ105" s="111"/>
      <c r="BR105" s="111"/>
      <c r="BS105" s="72"/>
    </row>
    <row r="106" spans="1:71" ht="15" customHeight="1" x14ac:dyDescent="0.3">
      <c r="A106" s="72"/>
      <c r="B106" s="72"/>
      <c r="C106" s="107"/>
      <c r="D106" s="124"/>
      <c r="E106" s="125"/>
      <c r="F106" s="126"/>
      <c r="G106" s="127"/>
      <c r="H106" s="128"/>
      <c r="I106" s="126"/>
      <c r="J106" s="127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  <c r="BJ106" s="111"/>
      <c r="BK106" s="111"/>
      <c r="BL106" s="111"/>
      <c r="BM106" s="111"/>
      <c r="BN106" s="111"/>
      <c r="BO106" s="111"/>
      <c r="BP106" s="111"/>
      <c r="BQ106" s="111"/>
      <c r="BR106" s="111"/>
      <c r="BS106" s="72"/>
    </row>
    <row r="107" spans="1:71" ht="15" customHeight="1" x14ac:dyDescent="0.3">
      <c r="A107" s="72"/>
      <c r="B107" s="72"/>
      <c r="C107" s="107"/>
      <c r="D107" s="124"/>
      <c r="E107" s="125"/>
      <c r="F107" s="126"/>
      <c r="G107" s="127"/>
      <c r="H107" s="128"/>
      <c r="I107" s="126"/>
      <c r="J107" s="127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  <c r="BJ107" s="111"/>
      <c r="BK107" s="111"/>
      <c r="BL107" s="111"/>
      <c r="BM107" s="111"/>
      <c r="BN107" s="111"/>
      <c r="BO107" s="111"/>
      <c r="BP107" s="111"/>
      <c r="BQ107" s="111"/>
      <c r="BR107" s="111"/>
      <c r="BS107" s="72"/>
    </row>
    <row r="108" spans="1:71" ht="15" customHeight="1" x14ac:dyDescent="0.3">
      <c r="A108" s="72"/>
      <c r="B108" s="72"/>
      <c r="C108" s="107"/>
      <c r="D108" s="124"/>
      <c r="E108" s="125"/>
      <c r="F108" s="126"/>
      <c r="G108" s="127"/>
      <c r="H108" s="128"/>
      <c r="I108" s="126"/>
      <c r="J108" s="127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  <c r="BJ108" s="111"/>
      <c r="BK108" s="111"/>
      <c r="BL108" s="111"/>
      <c r="BM108" s="111"/>
      <c r="BN108" s="111"/>
      <c r="BO108" s="111"/>
      <c r="BP108" s="111"/>
      <c r="BQ108" s="111"/>
      <c r="BR108" s="111"/>
      <c r="BS108" s="72"/>
    </row>
    <row r="109" spans="1:71" ht="15" customHeight="1" x14ac:dyDescent="0.3">
      <c r="A109" s="72"/>
      <c r="B109" s="72"/>
      <c r="C109" s="107"/>
      <c r="D109" s="124"/>
      <c r="E109" s="125"/>
      <c r="F109" s="126"/>
      <c r="G109" s="127"/>
      <c r="H109" s="128"/>
      <c r="I109" s="126"/>
      <c r="J109" s="127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  <c r="BJ109" s="111"/>
      <c r="BK109" s="111"/>
      <c r="BL109" s="111"/>
      <c r="BM109" s="111"/>
      <c r="BN109" s="111"/>
      <c r="BO109" s="111"/>
      <c r="BP109" s="111"/>
      <c r="BQ109" s="111"/>
      <c r="BR109" s="111"/>
      <c r="BS109" s="72"/>
    </row>
    <row r="110" spans="1:71" ht="15" customHeight="1" x14ac:dyDescent="0.3">
      <c r="A110" s="72"/>
      <c r="B110" s="72"/>
      <c r="C110" s="107"/>
      <c r="D110" s="124"/>
      <c r="E110" s="125"/>
      <c r="F110" s="126"/>
      <c r="G110" s="127"/>
      <c r="H110" s="128"/>
      <c r="I110" s="126"/>
      <c r="J110" s="127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  <c r="BJ110" s="111"/>
      <c r="BK110" s="111"/>
      <c r="BL110" s="111"/>
      <c r="BM110" s="111"/>
      <c r="BN110" s="111"/>
      <c r="BO110" s="111"/>
      <c r="BP110" s="111"/>
      <c r="BQ110" s="111"/>
      <c r="BR110" s="111"/>
      <c r="BS110" s="72"/>
    </row>
    <row r="111" spans="1:71" ht="15" customHeight="1" x14ac:dyDescent="0.3">
      <c r="A111" s="72"/>
      <c r="B111" s="72"/>
      <c r="C111" s="107"/>
      <c r="D111" s="124"/>
      <c r="E111" s="125"/>
      <c r="F111" s="126"/>
      <c r="G111" s="127"/>
      <c r="H111" s="128"/>
      <c r="I111" s="126"/>
      <c r="J111" s="127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  <c r="BP111" s="142"/>
      <c r="BQ111" s="142"/>
      <c r="BR111" s="142"/>
      <c r="BS111" s="72"/>
    </row>
    <row r="112" spans="1:71" ht="16.95" customHeight="1" x14ac:dyDescent="0.3">
      <c r="A112" s="72"/>
      <c r="B112" s="72"/>
      <c r="C112" s="138" t="s">
        <v>71</v>
      </c>
      <c r="D112" s="139"/>
      <c r="E112" s="139"/>
      <c r="F112" s="139"/>
      <c r="G112" s="140"/>
      <c r="H112" s="141"/>
      <c r="I112" s="139"/>
      <c r="J112" s="140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  <c r="BP112" s="139"/>
      <c r="BQ112" s="139"/>
      <c r="BR112" s="139"/>
      <c r="BS112" s="72"/>
    </row>
    <row r="113" spans="1:71" ht="15" customHeight="1" x14ac:dyDescent="0.3">
      <c r="A113" s="72"/>
      <c r="B113" s="72"/>
      <c r="C113" s="152"/>
      <c r="D113" s="156"/>
      <c r="E113" s="157"/>
      <c r="F113" s="158"/>
      <c r="G113" s="159"/>
      <c r="H113" s="160"/>
      <c r="I113" s="158"/>
      <c r="J113" s="159"/>
      <c r="K113" s="158"/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72"/>
    </row>
    <row r="114" spans="1:71" ht="15" customHeight="1" x14ac:dyDescent="0.3">
      <c r="A114" s="72"/>
      <c r="B114" s="72"/>
      <c r="C114" s="152"/>
      <c r="D114" s="156"/>
      <c r="E114" s="157"/>
      <c r="F114" s="158"/>
      <c r="G114" s="159"/>
      <c r="H114" s="160"/>
      <c r="I114" s="158"/>
      <c r="J114" s="159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72"/>
    </row>
    <row r="115" spans="1:71" ht="15" customHeight="1" x14ac:dyDescent="0.3">
      <c r="A115" s="72"/>
      <c r="B115" s="72"/>
      <c r="C115" s="153"/>
      <c r="D115" s="161"/>
      <c r="E115" s="162"/>
      <c r="F115" s="163"/>
      <c r="G115" s="164"/>
      <c r="H115" s="165"/>
      <c r="I115" s="163"/>
      <c r="J115" s="164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163"/>
      <c r="BE115" s="163"/>
      <c r="BF115" s="163"/>
      <c r="BG115" s="163"/>
      <c r="BH115" s="163"/>
      <c r="BI115" s="163"/>
      <c r="BJ115" s="163"/>
      <c r="BK115" s="163"/>
      <c r="BL115" s="163"/>
      <c r="BM115" s="163"/>
      <c r="BN115" s="163"/>
      <c r="BO115" s="163"/>
      <c r="BP115" s="163"/>
      <c r="BQ115" s="163"/>
      <c r="BR115" s="163"/>
      <c r="BS115" s="72"/>
    </row>
    <row r="116" spans="1:71" ht="15" customHeight="1" x14ac:dyDescent="0.3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</row>
    <row r="117" spans="1:71" x14ac:dyDescent="0.3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</row>
  </sheetData>
  <sortState xmlns:xlrd2="http://schemas.microsoft.com/office/spreadsheetml/2017/richdata2" ref="I3:P3">
    <sortCondition ref="I3"/>
  </sortState>
  <phoneticPr fontId="8" type="noConversion"/>
  <dataValidations disablePrompts="1" count="2">
    <dataValidation type="list" allowBlank="1" showInputMessage="1" showErrorMessage="1" sqref="H3" xr:uid="{317DBEBD-06DA-4F5B-8D1E-9D822C1F10D0}">
      <formula1>"AUD, CAD, CHF, EUR, GBP, JPY, NZD, SEK, USD"</formula1>
    </dataValidation>
    <dataValidation type="list" allowBlank="1" showInputMessage="1" showErrorMessage="1" sqref="C71 C90 C78 C85 C95" xr:uid="{EF961CEB-F536-4536-AC75-9A9DF6B767E5}">
      <formula1>"Cov-lite, Leverage (Total), Leverage (Senior), FCCR, Capex, Minimum Liquidity, Other"</formula1>
    </dataValidation>
  </dataValidations>
  <pageMargins left="0.7" right="0.7" top="0.75" bottom="0.75" header="0.3" footer="0.3"/>
  <pageSetup orientation="portrait" r:id="rId1"/>
  <ignoredErrors>
    <ignoredError sqref="G19:L19 L11 L14" formulaRange="1"/>
    <ignoredError sqref="G11:K11 G14:K14" formula="1" formulaRange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cbdc3a-1145-44ec-b011-ef30b0087e2e">
      <Terms xmlns="http://schemas.microsoft.com/office/infopath/2007/PartnerControls"/>
    </lcf76f155ced4ddcb4097134ff3c332f>
    <TaxCatchAll xmlns="1c1e471c-74ac-4c13-ae5d-470fe26e3b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FDFF2AE90D9B419DF32399E9A81B3C" ma:contentTypeVersion="14" ma:contentTypeDescription="Create a new document." ma:contentTypeScope="" ma:versionID="bf931e7581c643b23b8c75b3c373e55e">
  <xsd:schema xmlns:xsd="http://www.w3.org/2001/XMLSchema" xmlns:xs="http://www.w3.org/2001/XMLSchema" xmlns:p="http://schemas.microsoft.com/office/2006/metadata/properties" xmlns:ns2="0fcbdc3a-1145-44ec-b011-ef30b0087e2e" xmlns:ns3="1c1e471c-74ac-4c13-ae5d-470fe26e3bb4" targetNamespace="http://schemas.microsoft.com/office/2006/metadata/properties" ma:root="true" ma:fieldsID="6d0b07544ff5dc87b15251bc396cf452" ns2:_="" ns3:_="">
    <xsd:import namespace="0fcbdc3a-1145-44ec-b011-ef30b0087e2e"/>
    <xsd:import namespace="1c1e471c-74ac-4c13-ae5d-470fe26e3b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cbdc3a-1145-44ec-b011-ef30b0087e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04e0896-4a6c-4c9a-8c47-9b766887c9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e471c-74ac-4c13-ae5d-470fe26e3bb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defa819-06af-4fc3-be29-9f2ee983ef00}" ma:internalName="TaxCatchAll" ma:showField="CatchAllData" ma:web="1c1e471c-74ac-4c13-ae5d-470fe26e3b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AC0284-D5B1-4AE1-9E5F-397F4AB61C1D}">
  <ds:schemaRefs>
    <ds:schemaRef ds:uri="http://schemas.microsoft.com/office/2006/metadata/properties"/>
    <ds:schemaRef ds:uri="http://schemas.microsoft.com/office/infopath/2007/PartnerControls"/>
    <ds:schemaRef ds:uri="0fcbdc3a-1145-44ec-b011-ef30b0087e2e"/>
    <ds:schemaRef ds:uri="1c1e471c-74ac-4c13-ae5d-470fe26e3bb4"/>
  </ds:schemaRefs>
</ds:datastoreItem>
</file>

<file path=customXml/itemProps2.xml><?xml version="1.0" encoding="utf-8"?>
<ds:datastoreItem xmlns:ds="http://schemas.openxmlformats.org/officeDocument/2006/customXml" ds:itemID="{DB3CE384-ED64-4C09-89C2-653239FEDE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9EF1B5-5AD2-4C98-BFFC-3BA884C387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cbdc3a-1145-44ec-b011-ef30b0087e2e"/>
    <ds:schemaRef ds:uri="1c1e471c-74ac-4c13-ae5d-470fe26e3b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Arcoro Holdings Corp.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Cuddy</dc:creator>
  <cp:lastModifiedBy>Luv Ratan</cp:lastModifiedBy>
  <dcterms:created xsi:type="dcterms:W3CDTF">2023-05-19T18:52:44Z</dcterms:created>
  <dcterms:modified xsi:type="dcterms:W3CDTF">2024-07-23T11:11:10Z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{14FF0A7C-0B84-4E29-A040-A39F40E0CECC}</vt:lpwstr>
  </property>
  <property fmtid="{D5CDD505-2E9C-101B-9397-08002B2CF9AE}" pid="3" name="ContentTypeId">
    <vt:lpwstr>0x010100A3FDFF2AE90D9B419DF32399E9A81B3C</vt:lpwstr>
  </property>
  <property fmtid="{D5CDD505-2E9C-101B-9397-08002B2CF9AE}" pid="4" name="Order">
    <vt:r8>7800</vt:r8>
  </property>
  <property fmtid="{D5CDD505-2E9C-101B-9397-08002B2CF9AE}" pid="5" name="MediaServiceImageTags">
    <vt:lpwstr/>
  </property>
</Properties>
</file>